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ROC Summary" sheetId="1" r:id="rId1"/>
    <sheet name="ROC Calculation" sheetId="2" r:id="rId2"/>
    <sheet name="REGRESSION" sheetId="3" r:id="rId3"/>
    <sheet name="CFA Calculation" sheetId="4" r:id="rId4"/>
    <sheet name="POOR SHARE" sheetId="5" r:id="rId5"/>
    <sheet name="PROFIT" sheetId="6" r:id="rId6"/>
    <sheet name="RESCMAD" sheetId="7" r:id="rId7"/>
    <sheet name="Variable Input" sheetId="8" r:id="rId8"/>
  </sheets>
  <definedNames>
    <definedName name="_xlnm.Print_Area">'ROC Summary'!$A$1:$C$62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<sst xmlns="http://schemas.openxmlformats.org/spreadsheetml/2006/main" count="195" uniqueCount="147">
  <si>
    <t>Summary of 2010 Maryland Hospitals' Reasonableness of Charges Comparison By Peer Groups</t>
  </si>
  <si>
    <t>HOSPID</t>
  </si>
  <si>
    <t>PEER GROUP 1 - NON-URBAN TEACHING</t>
  </si>
  <si>
    <t>PEER GROUP 2 - SUBURBAN/RURAL NON -TEACHING</t>
  </si>
  <si>
    <t>PEER GROUP 3 - URBAN HOSPITALS</t>
  </si>
  <si>
    <t>PEER GROUP 4 - AMC VIRTUAL</t>
  </si>
  <si>
    <t>HOSPITAL NAME</t>
  </si>
  <si>
    <t>ROC POSITION</t>
  </si>
  <si>
    <t>ATTACHMENT 2</t>
  </si>
  <si>
    <t>REASONABLENESS OF CHARGES COMPARISON  CALCULATION (DIRECT STRIP FOR DSH AND IME)</t>
  </si>
  <si>
    <t>PEER GROUP 1</t>
  </si>
  <si>
    <t>PEER GROUP 2</t>
  </si>
  <si>
    <t>PEER GROUP 4</t>
  </si>
  <si>
    <t>PEER GROUP 5</t>
  </si>
  <si>
    <t>PEER GROUP 1 TOTAL</t>
  </si>
  <si>
    <t>PEER GROUP 2 TOTAL</t>
  </si>
  <si>
    <t>PEER GROUP 4 TOTAL</t>
  </si>
  <si>
    <t>PEER GROUP 5 TOTAL</t>
  </si>
  <si>
    <t>STATE TOTAL</t>
  </si>
  <si>
    <t>PEER GROUP</t>
  </si>
  <si>
    <t>CCT</t>
  </si>
  <si>
    <t>EIPC</t>
  </si>
  <si>
    <t>TOTAL ROC REVENUE</t>
  </si>
  <si>
    <t>MARK UP</t>
  </si>
  <si>
    <t>CCT ADJUSTED FOR MARK UP</t>
  </si>
  <si>
    <t>REVENUE ADJUSTED FOR MARK UP</t>
  </si>
  <si>
    <t>DIRECT STRIPE</t>
  </si>
  <si>
    <t>REVENUE ADJUSTED FOR DIRECT STRIPE</t>
  </si>
  <si>
    <t>CCT ADJUSTED FOR DIRECT STRIPE</t>
  </si>
  <si>
    <t>LMA</t>
  </si>
  <si>
    <t>CCT ADJUSTED FOR LMA</t>
  </si>
  <si>
    <t>REVENUE ADJUSTED FOR LMA</t>
  </si>
  <si>
    <t>CMI</t>
  </si>
  <si>
    <t>CMI ADJUSTED EIPC</t>
  </si>
  <si>
    <t>CCT ADJUSTED FOR CMI</t>
  </si>
  <si>
    <t>CAPITAL</t>
  </si>
  <si>
    <t>CCT ADJUSTED FOR CAPITAL</t>
  </si>
  <si>
    <t>REVENUE ADJUSTED FOR CAPITAL</t>
  </si>
  <si>
    <t>POOR SHARE (DSH)</t>
  </si>
  <si>
    <t>DSH AMOUNT</t>
  </si>
  <si>
    <t>DSH AMOUNT PER CASE</t>
  </si>
  <si>
    <t>CCT ADJUSTED FOR DSH</t>
  </si>
  <si>
    <t>DSH ADJUSTMENT</t>
  </si>
  <si>
    <t>RESIDENTS PER CASEMIX ADJUSTED DISCHARGE</t>
  </si>
  <si>
    <t>IME AMOUNT</t>
  </si>
  <si>
    <t>IME AMOUNT PER CASE</t>
  </si>
  <si>
    <t>CCT ADJUSTED FOR IME</t>
  </si>
  <si>
    <t>IME ADJUSTMENT</t>
  </si>
  <si>
    <t>DSH/IME ADJUSTMENT</t>
  </si>
  <si>
    <t>CCT ADJUSTED FOR DSH/IME</t>
  </si>
  <si>
    <t>REVENUE ADJUSTED FOR DSH/IME</t>
  </si>
  <si>
    <t>ROC COMPARISON COST</t>
  </si>
  <si>
    <t>STATE-WIDE POSITION</t>
  </si>
  <si>
    <t>REGRESSION VARIABLES AND OUTPUT</t>
  </si>
  <si>
    <t>HOSPNAME</t>
  </si>
  <si>
    <t>PEER</t>
  </si>
  <si>
    <t>AMC_PEER</t>
  </si>
  <si>
    <t>POORSHR</t>
  </si>
  <si>
    <t>RESCMAD</t>
  </si>
  <si>
    <t>CCTSTATE</t>
  </si>
  <si>
    <t>Regression Output Copied for Use in ROC Calculation:</t>
  </si>
  <si>
    <t>Constant</t>
  </si>
  <si>
    <t>Std Err of Y Est</t>
  </si>
  <si>
    <t>R Squared</t>
  </si>
  <si>
    <t>No. of Observations</t>
  </si>
  <si>
    <t>Degrees of Freedom</t>
  </si>
  <si>
    <t>X Coefficient(s)</t>
  </si>
  <si>
    <t>Std Err of Coef.</t>
  </si>
  <si>
    <t>Regression Output:</t>
  </si>
  <si>
    <t>STATEWIDE HOSPITAL CAPITAL (CFA) ADJUSTMENT CALCULATION</t>
  </si>
  <si>
    <t>DEPRECI</t>
  </si>
  <si>
    <t>INTEREST</t>
  </si>
  <si>
    <t>LEASES</t>
  </si>
  <si>
    <t>TOT_ACS</t>
  </si>
  <si>
    <t>PERCENT CAPITAL</t>
  </si>
  <si>
    <t>CFA</t>
  </si>
  <si>
    <t>HOSPITAL POOR SHARE CALCULATION</t>
  </si>
  <si>
    <t>TOTAL</t>
  </si>
  <si>
    <t>DSH_AMT</t>
  </si>
  <si>
    <t>POOR SHARE</t>
  </si>
  <si>
    <t>HOSPITAL PROFIT PERCENTAGE CALCULATION</t>
  </si>
  <si>
    <t>PROFIT</t>
  </si>
  <si>
    <t>REVENUE</t>
  </si>
  <si>
    <t>PERCENT PROFIT</t>
  </si>
  <si>
    <t>HOSPITAL RESIDENT PER CASEMIX ADJUSTED DISCHARGE CALCULATION</t>
  </si>
  <si>
    <t>TOT_WGT</t>
  </si>
  <si>
    <t>RESIDENT</t>
  </si>
  <si>
    <t>ROC VARIABLES</t>
  </si>
  <si>
    <t>Baltimore Washington Medical Center</t>
  </si>
  <si>
    <t>Franklin Square Hospital Center</t>
  </si>
  <si>
    <t>GBMC</t>
  </si>
  <si>
    <t>Good Samaritan Hospital</t>
  </si>
  <si>
    <t>Holy Cross Hospital</t>
  </si>
  <si>
    <t>James Lawrence Kernan Hospital</t>
  </si>
  <si>
    <t>St. Agnes Hospital</t>
  </si>
  <si>
    <t>Suburban Hospital</t>
  </si>
  <si>
    <t>Anne Arundel Medical Center</t>
  </si>
  <si>
    <t>Atlantic General Hospital</t>
  </si>
  <si>
    <t>Calvert Memorial Hospital</t>
  </si>
  <si>
    <t>Carroll Hospital Center</t>
  </si>
  <si>
    <t>Chester River Hospital Center</t>
  </si>
  <si>
    <t>Civista Medical Center</t>
  </si>
  <si>
    <t>Doctors Community Hospital</t>
  </si>
  <si>
    <t>Dorchester General Hospital</t>
  </si>
  <si>
    <t>Fort Washington Medical Center</t>
  </si>
  <si>
    <t>Frederick Memorial Hospital</t>
  </si>
  <si>
    <t>Garrett County Memorial Hospital</t>
  </si>
  <si>
    <t>Harford Memorial Hospital</t>
  </si>
  <si>
    <t>Howard County General Hospital</t>
  </si>
  <si>
    <t>Laurel Regional Hospital</t>
  </si>
  <si>
    <t>McCready Memorial Hospital</t>
  </si>
  <si>
    <t>Memorial Hospital at Easton</t>
  </si>
  <si>
    <t>Montgomery General Hospital</t>
  </si>
  <si>
    <t>Northwest Hospital Center</t>
  </si>
  <si>
    <t>Peninsula Regional Medical Center</t>
  </si>
  <si>
    <t>Shady Grove Adventist Hospital</t>
  </si>
  <si>
    <t>Southern Maryland Hospital Center</t>
  </si>
  <si>
    <t>St. Joseph Medical Center</t>
  </si>
  <si>
    <t>St. Mary's Hospital</t>
  </si>
  <si>
    <t>Union of Cecil</t>
  </si>
  <si>
    <t>Upper Chesapeake Medical Center</t>
  </si>
  <si>
    <t>Washington Adventist Hospital</t>
  </si>
  <si>
    <t>Washington County Hospital</t>
  </si>
  <si>
    <t>Western Maryland Regional Medical Center</t>
  </si>
  <si>
    <t>Bon Secours Hospital</t>
  </si>
  <si>
    <t>Harbor Hospital Center</t>
  </si>
  <si>
    <t>Johns Hopkins Bayview Medical Center</t>
  </si>
  <si>
    <t>Maryland General Hospital</t>
  </si>
  <si>
    <t>Mercy Medical Center</t>
  </si>
  <si>
    <t>Prince Georges Hospital Center</t>
  </si>
  <si>
    <t>Sinai Hospital</t>
  </si>
  <si>
    <t>Union Memorial Hospital</t>
  </si>
  <si>
    <t>Johns Hopkins Hospital</t>
  </si>
  <si>
    <t xml:space="preserve">Mercy Medical Center                </t>
  </si>
  <si>
    <t xml:space="preserve">Prince Georges Hospital Center      </t>
  </si>
  <si>
    <t xml:space="preserve">Sinai Hospital                      </t>
  </si>
  <si>
    <t xml:space="preserve">Union Memorial Hospital             </t>
  </si>
  <si>
    <t>University of Maryland Hospital</t>
  </si>
  <si>
    <t xml:space="preserve"> CMI</t>
  </si>
  <si>
    <t>MARK_UP</t>
  </si>
  <si>
    <t xml:space="preserve"> DSH_ AMT</t>
  </si>
  <si>
    <t>DME</t>
  </si>
  <si>
    <t>NURSE</t>
  </si>
  <si>
    <t>STANDBY</t>
  </si>
  <si>
    <t>MIEMSS</t>
  </si>
  <si>
    <t>D_STRIP</t>
  </si>
  <si>
    <t>PER_SAL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</si>
</sst>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  <numFmt numFmtId="167" formatCode="0.00000000"/>
    <numFmt numFmtId="168" formatCode="#,##0.0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9"/>
      <name val="Times New Roman"/>
      <family val="0"/>
    </font>
    <font>
      <sz val="24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32"/>
      <name val="Times New Roman"/>
      <family val="0"/>
    </font>
    <font>
      <sz val="23"/>
      <name val="Times New Roman"/>
      <family val="0"/>
    </font>
    <font>
      <b/>
      <sz val="14"/>
      <name val="Times New Roman"/>
      <family val="0"/>
    </font>
    <font>
      <b/>
      <sz val="37"/>
      <name val="Times New Roman"/>
      <family val="0"/>
    </font>
    <font>
      <b/>
      <sz val="21"/>
      <name val="Times New Roman"/>
      <family val="0"/>
    </font>
    <font>
      <b/>
      <sz val="17"/>
      <name val="Times New Roman"/>
      <family val="0"/>
    </font>
    <font>
      <sz val="17"/>
      <name val="Times New Roman"/>
      <family val="0"/>
    </font>
    <font>
      <b/>
      <sz val="23"/>
      <name val="Times New Roman"/>
      <family val="0"/>
    </font>
    <font>
      <b/>
      <sz val="18"/>
      <name val="Times New Roman"/>
      <family val="0"/>
    </font>
    <font>
      <b/>
      <sz val="60"/>
      <name val="Times New Roman"/>
      <family val="0"/>
    </font>
    <font>
      <b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 wrapText="1"/>
    </xf>
    <xf numFmtId="0" fontId="5" fillId="0" borderId="0" xfId="0" applyNumberFormat="1" applyFont="1" applyAlignment="1">
      <alignment horizontal="centerContinuous" wrapText="1"/>
    </xf>
    <xf numFmtId="0" fontId="6" fillId="0" borderId="0" xfId="0" applyNumberFormat="1" applyFont="1" applyAlignment="1">
      <alignment horizontal="centerContinuous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 wrapText="1"/>
    </xf>
    <xf numFmtId="0" fontId="9" fillId="0" borderId="0" xfId="0" applyNumberFormat="1" applyFont="1" applyAlignment="1">
      <alignment horizontal="centerContinuous" wrapText="1"/>
    </xf>
    <xf numFmtId="1" fontId="10" fillId="0" borderId="0" xfId="0" applyNumberFormat="1" applyFont="1" applyAlignment="1">
      <alignment horizontal="center" wrapText="1"/>
    </xf>
    <xf numFmtId="0" fontId="10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10" fontId="6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centerContinuous" wrapText="1"/>
    </xf>
    <xf numFmtId="3" fontId="5" fillId="0" borderId="0" xfId="0" applyNumberFormat="1" applyFont="1" applyAlignment="1">
      <alignment horizontal="centerContinuous" wrapText="1"/>
    </xf>
    <xf numFmtId="164" fontId="5" fillId="0" borderId="0" xfId="0" applyNumberFormat="1" applyFont="1" applyAlignment="1">
      <alignment horizontal="centerContinuous" wrapText="1"/>
    </xf>
    <xf numFmtId="165" fontId="5" fillId="0" borderId="0" xfId="0" applyNumberFormat="1" applyFont="1" applyAlignment="1">
      <alignment horizontal="centerContinuous" wrapText="1"/>
    </xf>
    <xf numFmtId="0" fontId="0" fillId="0" borderId="0" xfId="0" applyNumberFormat="1" applyFont="1" applyAlignment="1">
      <alignment/>
    </xf>
    <xf numFmtId="3" fontId="10" fillId="0" borderId="0" xfId="0" applyNumberFormat="1" applyFont="1" applyAlignment="1">
      <alignment horizontal="center" wrapText="1"/>
    </xf>
    <xf numFmtId="164" fontId="10" fillId="0" borderId="0" xfId="0" applyNumberFormat="1" applyFont="1" applyAlignment="1">
      <alignment horizontal="center" wrapText="1"/>
    </xf>
    <xf numFmtId="10" fontId="10" fillId="0" borderId="0" xfId="0" applyNumberFormat="1" applyFont="1" applyAlignment="1">
      <alignment horizontal="center" wrapText="1"/>
    </xf>
    <xf numFmtId="165" fontId="10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Continuous" wrapText="1"/>
    </xf>
    <xf numFmtId="1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13" fillId="0" borderId="10" xfId="0" applyNumberFormat="1" applyFont="1" applyBorder="1" applyAlignment="1">
      <alignment horizontal="centerContinuous" wrapText="1"/>
    </xf>
    <xf numFmtId="0" fontId="14" fillId="0" borderId="11" xfId="0" applyNumberFormat="1" applyFont="1" applyBorder="1" applyAlignment="1">
      <alignment horizontal="centerContinuous" wrapText="1"/>
    </xf>
    <xf numFmtId="0" fontId="7" fillId="0" borderId="12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0" borderId="11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Continuous" wrapText="1"/>
    </xf>
    <xf numFmtId="10" fontId="7" fillId="0" borderId="0" xfId="0" applyNumberFormat="1" applyFont="1" applyAlignment="1">
      <alignment/>
    </xf>
    <xf numFmtId="0" fontId="15" fillId="0" borderId="0" xfId="0" applyNumberFormat="1" applyFont="1" applyAlignment="1">
      <alignment horizontal="centerContinuous" wrapText="1"/>
    </xf>
    <xf numFmtId="1" fontId="7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16" fillId="0" borderId="0" xfId="0" applyNumberFormat="1" applyFont="1" applyAlignment="1">
      <alignment horizontal="centerContinuous" wrapText="1"/>
    </xf>
    <xf numFmtId="164" fontId="7" fillId="0" borderId="0" xfId="0" applyNumberFormat="1" applyFont="1" applyAlignment="1">
      <alignment horizontal="right"/>
    </xf>
    <xf numFmtId="167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17" fillId="0" borderId="0" xfId="0" applyNumberFormat="1" applyFont="1" applyAlignment="1">
      <alignment horizontal="centerContinuous" wrapText="1"/>
    </xf>
    <xf numFmtId="10" fontId="17" fillId="0" borderId="0" xfId="0" applyNumberFormat="1" applyFont="1" applyAlignment="1">
      <alignment horizontal="centerContinuous" wrapText="1"/>
    </xf>
    <xf numFmtId="1" fontId="18" fillId="0" borderId="13" xfId="0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165" fontId="18" fillId="0" borderId="13" xfId="0" applyNumberFormat="1" applyFont="1" applyBorder="1" applyAlignment="1">
      <alignment horizontal="center"/>
    </xf>
    <xf numFmtId="166" fontId="18" fillId="0" borderId="13" xfId="0" applyNumberFormat="1" applyFont="1" applyBorder="1" applyAlignment="1">
      <alignment horizontal="center"/>
    </xf>
    <xf numFmtId="164" fontId="18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/>
    </xf>
    <xf numFmtId="1" fontId="7" fillId="0" borderId="13" xfId="0" applyNumberFormat="1" applyFont="1" applyBorder="1" applyAlignment="1">
      <alignment horizontal="right"/>
    </xf>
    <xf numFmtId="1" fontId="7" fillId="0" borderId="13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 wrapText="1"/>
    </xf>
    <xf numFmtId="166" fontId="7" fillId="0" borderId="13" xfId="0" applyNumberFormat="1" applyFont="1" applyBorder="1" applyAlignment="1">
      <alignment horizontal="right" wrapText="1"/>
    </xf>
    <xf numFmtId="164" fontId="7" fillId="0" borderId="13" xfId="0" applyNumberFormat="1" applyFont="1" applyBorder="1" applyAlignment="1">
      <alignment horizontal="right" wrapText="1"/>
    </xf>
    <xf numFmtId="0" fontId="7" fillId="0" borderId="13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10" fontId="7" fillId="0" borderId="15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="87" zoomScaleNormal="87" zoomScalePageLayoutView="0" workbookViewId="0" topLeftCell="A1">
      <selection activeCell="D2" sqref="D2"/>
    </sheetView>
  </sheetViews>
  <sheetFormatPr defaultColWidth="9.6640625" defaultRowHeight="15"/>
  <cols>
    <col min="1" max="1" width="14.6640625" style="1" customWidth="1"/>
    <col min="2" max="2" width="50.6640625" style="1" customWidth="1"/>
    <col min="3" max="3" width="13.6640625" style="1" customWidth="1"/>
    <col min="4" max="16384" width="9.6640625" style="1" customWidth="1"/>
  </cols>
  <sheetData>
    <row r="1" spans="1:256" ht="36.75">
      <c r="A1" s="2"/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12.5" customHeight="1">
      <c r="A2" s="6" t="s">
        <v>0</v>
      </c>
      <c r="B2" s="7"/>
      <c r="C2" s="7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51.75" customHeight="1">
      <c r="A3" s="8" t="s">
        <v>1</v>
      </c>
      <c r="B3" s="9" t="s">
        <v>6</v>
      </c>
      <c r="C3" s="9" t="s">
        <v>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9" customHeight="1">
      <c r="A4" s="8"/>
      <c r="B4" s="9"/>
      <c r="C4" s="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8.75">
      <c r="A5" s="10" t="s">
        <v>2</v>
      </c>
      <c r="B5" s="11"/>
      <c r="C5" s="12">
        <f>'ROC Calculation'!AJ15</f>
        <v>-0.019354329642682466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8.75">
      <c r="A6" s="11">
        <f>'ROC Calculation'!A7</f>
        <v>210043</v>
      </c>
      <c r="B6" s="11" t="str">
        <f>'ROC Calculation'!B7</f>
        <v>Baltimore Washington Medical Center</v>
      </c>
      <c r="C6" s="12">
        <f>'ROC Calculation'!AJ7</f>
        <v>-0.00794096504071895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8.75">
      <c r="A7" s="11">
        <f>'ROC Calculation'!A8</f>
        <v>210015</v>
      </c>
      <c r="B7" s="11" t="str">
        <f>'ROC Calculation'!B8</f>
        <v>Franklin Square Hospital Center</v>
      </c>
      <c r="C7" s="12">
        <f>'ROC Calculation'!AJ8</f>
        <v>-0.018197437176754372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8.75">
      <c r="A8" s="11">
        <f>'ROC Calculation'!A9</f>
        <v>210044</v>
      </c>
      <c r="B8" s="11" t="str">
        <f>'ROC Calculation'!B9</f>
        <v>GBMC</v>
      </c>
      <c r="C8" s="12">
        <f>'ROC Calculation'!AJ9</f>
        <v>0.028113038576197402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8.75">
      <c r="A9" s="11">
        <f>'ROC Calculation'!A10</f>
        <v>210056</v>
      </c>
      <c r="B9" s="11" t="str">
        <f>'ROC Calculation'!B10</f>
        <v>Good Samaritan Hospital</v>
      </c>
      <c r="C9" s="12">
        <f>'ROC Calculation'!AJ10</f>
        <v>-0.010684109055312474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8.75">
      <c r="A10" s="11">
        <f>'ROC Calculation'!A11</f>
        <v>210004</v>
      </c>
      <c r="B10" s="11" t="str">
        <f>'ROC Calculation'!B11</f>
        <v>Holy Cross Hospital</v>
      </c>
      <c r="C10" s="12">
        <f>'ROC Calculation'!AJ11</f>
        <v>-0.012135560594852435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8.75">
      <c r="A11" s="11">
        <f>'ROC Calculation'!A12</f>
        <v>210058</v>
      </c>
      <c r="B11" s="11" t="str">
        <f>'ROC Calculation'!B12</f>
        <v>James Lawrence Kernan Hospital</v>
      </c>
      <c r="C11" s="12">
        <f>'ROC Calculation'!AJ12</f>
        <v>0.04050273074095134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8.75">
      <c r="A12" s="11">
        <f>'ROC Calculation'!A13</f>
        <v>210011</v>
      </c>
      <c r="B12" s="11" t="str">
        <f>'ROC Calculation'!B13</f>
        <v>St. Agnes Hospital</v>
      </c>
      <c r="C12" s="12">
        <f>'ROC Calculation'!AJ13</f>
        <v>-0.015124661343350443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8.75">
      <c r="A13" s="11">
        <f>'ROC Calculation'!A14</f>
        <v>210022</v>
      </c>
      <c r="B13" s="11" t="str">
        <f>'ROC Calculation'!B14</f>
        <v>Suburban Hospital</v>
      </c>
      <c r="C13" s="12">
        <f>'ROC Calculation'!AJ14</f>
        <v>0.03553922350595884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9" customHeight="1">
      <c r="A14" s="11"/>
      <c r="B14" s="11"/>
      <c r="C14" s="1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8.75">
      <c r="A15" s="10" t="s">
        <v>3</v>
      </c>
      <c r="B15" s="11"/>
      <c r="C15" s="12">
        <f>'ROC Calculation'!AJ46</f>
        <v>-0.016370937568306654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8.75">
      <c r="A16" s="11">
        <f>'ROC Calculation'!A18</f>
        <v>210023</v>
      </c>
      <c r="B16" s="11" t="str">
        <f>'ROC Calculation'!B18</f>
        <v>Anne Arundel Medical Center</v>
      </c>
      <c r="C16" s="12">
        <f>'ROC Calculation'!AJ18</f>
        <v>-0.05293864572892282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8.75">
      <c r="A17" s="11">
        <f>'ROC Calculation'!A19</f>
        <v>210061</v>
      </c>
      <c r="B17" s="11" t="str">
        <f>'ROC Calculation'!B19</f>
        <v>Atlantic General Hospital</v>
      </c>
      <c r="C17" s="12">
        <f>'ROC Calculation'!AJ19</f>
        <v>0.053417489005996854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8.75">
      <c r="A18" s="11">
        <f>'ROC Calculation'!A20</f>
        <v>210039</v>
      </c>
      <c r="B18" s="11" t="str">
        <f>'ROC Calculation'!B20</f>
        <v>Calvert Memorial Hospital</v>
      </c>
      <c r="C18" s="12">
        <f>'ROC Calculation'!AJ20</f>
        <v>-0.05455122453721273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8.75">
      <c r="A19" s="11">
        <f>'ROC Calculation'!A21</f>
        <v>210033</v>
      </c>
      <c r="B19" s="11" t="str">
        <f>'ROC Calculation'!B21</f>
        <v>Carroll Hospital Center</v>
      </c>
      <c r="C19" s="12">
        <f>'ROC Calculation'!AJ21</f>
        <v>-0.00959721170435468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8.75">
      <c r="A20" s="11">
        <f>'ROC Calculation'!A22</f>
        <v>210030</v>
      </c>
      <c r="B20" s="11" t="str">
        <f>'ROC Calculation'!B22</f>
        <v>Chester River Hospital Center</v>
      </c>
      <c r="C20" s="12">
        <f>'ROC Calculation'!AJ22</f>
        <v>0.04472843604007126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8.75">
      <c r="A21" s="11">
        <f>'ROC Calculation'!A23</f>
        <v>210035</v>
      </c>
      <c r="B21" s="11" t="str">
        <f>'ROC Calculation'!B23</f>
        <v>Civista Medical Center</v>
      </c>
      <c r="C21" s="12">
        <f>'ROC Calculation'!AJ23</f>
        <v>-0.018669760162865146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8.75">
      <c r="A22" s="11">
        <f>'ROC Calculation'!A24</f>
        <v>210051</v>
      </c>
      <c r="B22" s="11" t="str">
        <f>'ROC Calculation'!B24</f>
        <v>Doctors Community Hospital</v>
      </c>
      <c r="C22" s="12">
        <f>'ROC Calculation'!AJ24</f>
        <v>0.06471920052121138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8.75">
      <c r="A23" s="11">
        <f>'ROC Calculation'!A25</f>
        <v>210010</v>
      </c>
      <c r="B23" s="11" t="str">
        <f>'ROC Calculation'!B25</f>
        <v>Dorchester General Hospital</v>
      </c>
      <c r="C23" s="12">
        <f>'ROC Calculation'!AJ25</f>
        <v>-0.12227965927508799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8.75">
      <c r="A24" s="11">
        <f>'ROC Calculation'!A26</f>
        <v>210060</v>
      </c>
      <c r="B24" s="11" t="str">
        <f>'ROC Calculation'!B26</f>
        <v>Fort Washington Medical Center</v>
      </c>
      <c r="C24" s="12">
        <f>'ROC Calculation'!AJ26</f>
        <v>-7.431454652306879E-05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8.75">
      <c r="A25" s="11">
        <f>'ROC Calculation'!A27</f>
        <v>210005</v>
      </c>
      <c r="B25" s="11" t="str">
        <f>'ROC Calculation'!B27</f>
        <v>Frederick Memorial Hospital</v>
      </c>
      <c r="C25" s="12">
        <f>'ROC Calculation'!AJ27</f>
        <v>-0.06318162345267264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8.75">
      <c r="A26" s="11">
        <f>'ROC Calculation'!A28</f>
        <v>210017</v>
      </c>
      <c r="B26" s="11" t="str">
        <f>'ROC Calculation'!B28</f>
        <v>Garrett County Memorial Hospital</v>
      </c>
      <c r="C26" s="12">
        <f>'ROC Calculation'!AJ28</f>
        <v>-0.08697702452411393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8.75">
      <c r="A27" s="11">
        <f>'ROC Calculation'!A29</f>
        <v>210006</v>
      </c>
      <c r="B27" s="11" t="str">
        <f>'ROC Calculation'!B29</f>
        <v>Harford Memorial Hospital</v>
      </c>
      <c r="C27" s="12">
        <f>'ROC Calculation'!AJ29</f>
        <v>0.049310035394445784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8.75">
      <c r="A28" s="11">
        <f>'ROC Calculation'!A30</f>
        <v>210048</v>
      </c>
      <c r="B28" s="11" t="str">
        <f>'ROC Calculation'!B30</f>
        <v>Howard County General Hospital</v>
      </c>
      <c r="C28" s="12">
        <f>'ROC Calculation'!AJ30</f>
        <v>0.024091209909832934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8.75">
      <c r="A29" s="11">
        <f>'ROC Calculation'!A31</f>
        <v>210055</v>
      </c>
      <c r="B29" s="11" t="str">
        <f>'ROC Calculation'!B31</f>
        <v>Laurel Regional Hospital</v>
      </c>
      <c r="C29" s="12">
        <f>'ROC Calculation'!AJ31</f>
        <v>0.060332493569172474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8.75">
      <c r="A30" s="11">
        <f>'ROC Calculation'!A32</f>
        <v>210045</v>
      </c>
      <c r="B30" s="11" t="str">
        <f>'ROC Calculation'!B32</f>
        <v>McCready Memorial Hospital</v>
      </c>
      <c r="C30" s="12">
        <f>'ROC Calculation'!AJ32</f>
        <v>0.5374649947021279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8.75">
      <c r="A31" s="11">
        <f>'ROC Calculation'!A33</f>
        <v>210037</v>
      </c>
      <c r="B31" s="11" t="str">
        <f>'ROC Calculation'!B33</f>
        <v>Memorial Hospital at Easton</v>
      </c>
      <c r="C31" s="12">
        <f>'ROC Calculation'!AJ33</f>
        <v>-0.08952038519636152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8.75">
      <c r="A32" s="11">
        <f>'ROC Calculation'!A34</f>
        <v>210018</v>
      </c>
      <c r="B32" s="11" t="str">
        <f>'ROC Calculation'!B34</f>
        <v>Montgomery General Hospital</v>
      </c>
      <c r="C32" s="12">
        <f>'ROC Calculation'!AJ34</f>
        <v>0.05728531257039493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8.75">
      <c r="A33" s="11">
        <f>'ROC Calculation'!A35</f>
        <v>210040</v>
      </c>
      <c r="B33" s="11" t="str">
        <f>'ROC Calculation'!B35</f>
        <v>Northwest Hospital Center</v>
      </c>
      <c r="C33" s="12">
        <f>'ROC Calculation'!AJ35</f>
        <v>0.04757557403166346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8.75">
      <c r="A34" s="11">
        <f>'ROC Calculation'!A36</f>
        <v>210019</v>
      </c>
      <c r="B34" s="11" t="str">
        <f>'ROC Calculation'!B36</f>
        <v>Peninsula Regional Medical Center</v>
      </c>
      <c r="C34" s="12">
        <f>'ROC Calculation'!AJ36</f>
        <v>0.0005905644998920323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8.75">
      <c r="A35" s="11">
        <f>'ROC Calculation'!A37</f>
        <v>210057</v>
      </c>
      <c r="B35" s="11" t="str">
        <f>'ROC Calculation'!B37</f>
        <v>Shady Grove Adventist Hospital</v>
      </c>
      <c r="C35" s="12">
        <f>'ROC Calculation'!AJ37</f>
        <v>-0.011798081022830531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8.75">
      <c r="A36" s="11">
        <f>'ROC Calculation'!A38</f>
        <v>210054</v>
      </c>
      <c r="B36" s="11" t="str">
        <f>'ROC Calculation'!B38</f>
        <v>Southern Maryland Hospital Center</v>
      </c>
      <c r="C36" s="12">
        <f>'ROC Calculation'!AJ38</f>
        <v>0.041914290409371224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8.75">
      <c r="A37" s="11">
        <f>'ROC Calculation'!A39</f>
        <v>210007</v>
      </c>
      <c r="B37" s="11" t="str">
        <f>'ROC Calculation'!B39</f>
        <v>St. Joseph Medical Center</v>
      </c>
      <c r="C37" s="12">
        <f>'ROC Calculation'!AJ39</f>
        <v>0.032465269397400354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8.75">
      <c r="A38" s="11">
        <f>'ROC Calculation'!A40</f>
        <v>210028</v>
      </c>
      <c r="B38" s="11" t="str">
        <f>'ROC Calculation'!B40</f>
        <v>St. Mary's Hospital</v>
      </c>
      <c r="C38" s="12">
        <f>'ROC Calculation'!AJ40</f>
        <v>0.02415643429284242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8.75">
      <c r="A39" s="11">
        <f>'ROC Calculation'!A41</f>
        <v>210032</v>
      </c>
      <c r="B39" s="11" t="str">
        <f>'ROC Calculation'!B41</f>
        <v>Union of Cecil</v>
      </c>
      <c r="C39" s="12">
        <f>'ROC Calculation'!AJ41</f>
        <v>-0.05541714852815427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8.75">
      <c r="A40" s="11">
        <f>'ROC Calculation'!A42</f>
        <v>210049</v>
      </c>
      <c r="B40" s="11" t="str">
        <f>'ROC Calculation'!B42</f>
        <v>Upper Chesapeake Medical Center</v>
      </c>
      <c r="C40" s="12">
        <f>'ROC Calculation'!AJ42</f>
        <v>0.014462341988238148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8.75">
      <c r="A41" s="11">
        <f>'ROC Calculation'!A43</f>
        <v>210016</v>
      </c>
      <c r="B41" s="11" t="str">
        <f>'ROC Calculation'!B43</f>
        <v>Washington Adventist Hospital</v>
      </c>
      <c r="C41" s="12">
        <f>'ROC Calculation'!AJ43</f>
        <v>0.03579870607512459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8.75">
      <c r="A42" s="11">
        <f>'ROC Calculation'!A44</f>
        <v>210001</v>
      </c>
      <c r="B42" s="11" t="str">
        <f>'ROC Calculation'!B44</f>
        <v>Washington County Hospital</v>
      </c>
      <c r="C42" s="12">
        <f>'ROC Calculation'!AJ44</f>
        <v>-0.06608506651444224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8.75">
      <c r="A43" s="11">
        <f>'ROC Calculation'!A45</f>
        <v>210027</v>
      </c>
      <c r="B43" s="11" t="str">
        <f>'ROC Calculation'!B45</f>
        <v>Western Maryland Regional Medical Center</v>
      </c>
      <c r="C43" s="12">
        <f>'ROC Calculation'!AJ45</f>
        <v>0.021914864619461794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9" customHeight="1">
      <c r="A44" s="11"/>
      <c r="B44" s="11"/>
      <c r="C44" s="12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8.75">
      <c r="A45" s="10" t="s">
        <v>4</v>
      </c>
      <c r="B45" s="11"/>
      <c r="C45" s="12">
        <f>'ROC Calculation'!AJ57</f>
        <v>0.014116989913944833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8.75">
      <c r="A46" s="11">
        <f>'ROC Calculation'!A49</f>
        <v>210013</v>
      </c>
      <c r="B46" s="11" t="str">
        <f>'ROC Calculation'!B49</f>
        <v>Bon Secours Hospital</v>
      </c>
      <c r="C46" s="12">
        <f>'ROC Calculation'!AJ49</f>
        <v>0.0577274930714573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18.75">
      <c r="A47" s="11">
        <f>'ROC Calculation'!A50</f>
        <v>210034</v>
      </c>
      <c r="B47" s="11" t="str">
        <f>'ROC Calculation'!B50</f>
        <v>Harbor Hospital Center</v>
      </c>
      <c r="C47" s="12">
        <f>'ROC Calculation'!AJ50</f>
        <v>-0.04534082727186772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18.75">
      <c r="A48" s="11">
        <f>'ROC Calculation'!A51</f>
        <v>210029</v>
      </c>
      <c r="B48" s="11" t="str">
        <f>'ROC Calculation'!B51</f>
        <v>Johns Hopkins Bayview Medical Center</v>
      </c>
      <c r="C48" s="12">
        <f>'ROC Calculation'!AJ51</f>
        <v>-0.009378278494097558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18.75">
      <c r="A49" s="11">
        <f>'ROC Calculation'!A52</f>
        <v>210038</v>
      </c>
      <c r="B49" s="11" t="str">
        <f>'ROC Calculation'!B52</f>
        <v>Maryland General Hospital</v>
      </c>
      <c r="C49" s="12">
        <f>'ROC Calculation'!AJ52</f>
        <v>-0.046559321927664654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18.75">
      <c r="A50" s="11">
        <f>'ROC Calculation'!A53</f>
        <v>210008</v>
      </c>
      <c r="B50" s="11" t="str">
        <f>'ROC Calculation'!B53</f>
        <v>Mercy Medical Center</v>
      </c>
      <c r="C50" s="12">
        <f>'ROC Calculation'!AJ53</f>
        <v>-0.02723717360721356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18.75">
      <c r="A51" s="11">
        <f>'ROC Calculation'!A54</f>
        <v>210003</v>
      </c>
      <c r="B51" s="11" t="str">
        <f>'ROC Calculation'!B54</f>
        <v>Prince Georges Hospital Center</v>
      </c>
      <c r="C51" s="12">
        <f>'ROC Calculation'!AJ54</f>
        <v>0.016090445934683784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18.75">
      <c r="A52" s="11">
        <f>'ROC Calculation'!A55</f>
        <v>210012</v>
      </c>
      <c r="B52" s="11" t="str">
        <f>'ROC Calculation'!B55</f>
        <v>Sinai Hospital</v>
      </c>
      <c r="C52" s="12">
        <f>'ROC Calculation'!AJ55</f>
        <v>0.03151293836992264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18.75">
      <c r="A53" s="11">
        <f>'ROC Calculation'!A56</f>
        <v>210024</v>
      </c>
      <c r="B53" s="11" t="str">
        <f>'ROC Calculation'!B56</f>
        <v>Union Memorial Hospital</v>
      </c>
      <c r="C53" s="12">
        <f>'ROC Calculation'!AJ56</f>
        <v>0.0137442381883357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9" customHeight="1">
      <c r="A54" s="11"/>
      <c r="B54" s="11"/>
      <c r="C54" s="12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18.75">
      <c r="A55" s="10" t="s">
        <v>5</v>
      </c>
      <c r="B55" s="11"/>
      <c r="C55" s="12">
        <f>'ROC Calculation'!AJ67</f>
        <v>0.04380243218902735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8.75">
      <c r="A56" s="11">
        <f>'ROC Calculation'!A60</f>
        <v>910029</v>
      </c>
      <c r="B56" s="11" t="str">
        <f>'ROC Calculation'!B60</f>
        <v>Johns Hopkins Bayview Medical Center</v>
      </c>
      <c r="C56" s="12">
        <f>'ROC Calculation'!AJ60</f>
        <v>-0.03755127658582924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ht="18.75">
      <c r="A57" s="11">
        <f>'ROC Calculation'!A61</f>
        <v>210009</v>
      </c>
      <c r="B57" s="11" t="str">
        <f>'ROC Calculation'!B61</f>
        <v>Johns Hopkins Hospital</v>
      </c>
      <c r="C57" s="12">
        <f>'ROC Calculation'!AJ61</f>
        <v>0.0432746229872929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8.75">
      <c r="A58" s="11">
        <f>'ROC Calculation'!A62</f>
        <v>910008</v>
      </c>
      <c r="B58" s="11" t="str">
        <f>'ROC Calculation'!B62</f>
        <v>Mercy Medical Center                </v>
      </c>
      <c r="C58" s="12">
        <f>'ROC Calculation'!AJ62</f>
        <v>-0.054902269835883644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18.75">
      <c r="A59" s="11">
        <f>'ROC Calculation'!A63</f>
        <v>910003</v>
      </c>
      <c r="B59" s="11" t="str">
        <f>'ROC Calculation'!B63</f>
        <v>Prince Georges Hospital Center      </v>
      </c>
      <c r="C59" s="12">
        <f>'ROC Calculation'!AJ63</f>
        <v>-0.012806875386746741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18.75">
      <c r="A60" s="11">
        <f>'ROC Calculation'!A64</f>
        <v>910012</v>
      </c>
      <c r="B60" s="11" t="str">
        <f>'ROC Calculation'!B64</f>
        <v>Sinai Hospital                      </v>
      </c>
      <c r="C60" s="12">
        <f>'ROC Calculation'!AJ64</f>
        <v>0.002177005779917085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18.75">
      <c r="A61" s="11">
        <f>'ROC Calculation'!A65</f>
        <v>910024</v>
      </c>
      <c r="B61" s="11" t="str">
        <f>'ROC Calculation'!B65</f>
        <v>Union Memorial Hospital             </v>
      </c>
      <c r="C61" s="12">
        <f>'ROC Calculation'!AJ65</f>
        <v>-0.015086357656633131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ht="18.75">
      <c r="A62" s="11">
        <f>'ROC Calculation'!A66</f>
        <v>210002</v>
      </c>
      <c r="B62" s="11" t="str">
        <f>'ROC Calculation'!B66</f>
        <v>University of Maryland Hospital</v>
      </c>
      <c r="C62" s="12">
        <f>'ROC Calculation'!AJ66</f>
        <v>0.00017562837069240445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="5" customFormat="1" ht="15.75"/>
    <row r="65" s="5" customFormat="1" ht="15.75"/>
    <row r="66" s="5" customFormat="1" ht="15.75"/>
    <row r="67" s="5" customFormat="1" ht="15.75"/>
    <row r="68" s="5" customFormat="1" ht="15.75"/>
    <row r="69" s="5" customFormat="1" ht="15.75"/>
    <row r="70" s="5" customFormat="1" ht="15.75"/>
    <row r="71" s="5" customFormat="1" ht="15.75"/>
    <row r="72" s="5" customFormat="1" ht="15.75"/>
    <row r="73" s="5" customFormat="1" ht="15.75"/>
    <row r="74" s="5" customFormat="1" ht="15.75"/>
    <row r="75" s="5" customFormat="1" ht="15.75"/>
    <row r="76" s="5" customFormat="1" ht="15.75"/>
    <row r="77" s="5" customFormat="1" ht="15.75"/>
    <row r="78" s="5" customFormat="1" ht="15.75"/>
    <row r="79" s="5" customFormat="1" ht="15.75"/>
    <row r="80" s="5" customFormat="1" ht="15.75"/>
    <row r="81" s="5" customFormat="1" ht="15.75"/>
    <row r="82" s="5" customFormat="1" ht="15.75"/>
    <row r="83" s="5" customFormat="1" ht="15.75"/>
    <row r="84" s="5" customFormat="1" ht="15.75"/>
    <row r="85" s="5" customFormat="1" ht="15.75"/>
    <row r="86" s="5" customFormat="1" ht="15.75"/>
    <row r="87" s="5" customFormat="1" ht="15.75"/>
    <row r="88" s="5" customFormat="1" ht="15.75"/>
    <row r="89" s="5" customFormat="1" ht="15.75"/>
    <row r="90" s="5" customFormat="1" ht="15.75"/>
    <row r="91" s="5" customFormat="1" ht="15.75"/>
    <row r="92" s="5" customFormat="1" ht="15.75"/>
    <row r="93" s="5" customFormat="1" ht="15.75"/>
    <row r="94" s="5" customFormat="1" ht="15.75"/>
    <row r="95" s="5" customFormat="1" ht="15.75"/>
    <row r="96" s="5" customFormat="1" ht="15.75"/>
    <row r="97" s="5" customFormat="1" ht="15.75"/>
    <row r="98" s="5" customFormat="1" ht="15.75"/>
    <row r="99" s="5" customFormat="1" ht="15.75"/>
    <row r="100" s="5" customFormat="1" ht="15.75"/>
    <row r="101" s="5" customFormat="1" ht="15.75"/>
    <row r="102" s="5" customFormat="1" ht="15.75"/>
    <row r="103" s="5" customFormat="1" ht="15.75"/>
    <row r="104" s="5" customFormat="1" ht="15.75"/>
    <row r="105" s="5" customFormat="1" ht="15.75"/>
    <row r="106" s="5" customFormat="1" ht="15.75"/>
    <row r="107" s="5" customFormat="1" ht="15.75"/>
    <row r="108" s="5" customFormat="1" ht="15.75"/>
    <row r="109" s="5" customFormat="1" ht="15.75"/>
    <row r="110" s="5" customFormat="1" ht="15.75"/>
    <row r="111" s="5" customFormat="1" ht="15.75"/>
    <row r="112" s="5" customFormat="1" ht="15.75"/>
  </sheetData>
  <sheetProtection/>
  <printOptions horizontalCentered="1"/>
  <pageMargins left="0.25" right="0.25" top="0.55" bottom="0.2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9"/>
  <sheetViews>
    <sheetView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9.6640625" style="1" customWidth="1"/>
    <col min="2" max="2" width="30.6640625" style="1" customWidth="1"/>
    <col min="3" max="5" width="9.6640625" style="1" customWidth="1"/>
    <col min="6" max="6" width="13.6640625" style="1" customWidth="1"/>
    <col min="7" max="7" width="9.6640625" style="1" customWidth="1"/>
    <col min="8" max="8" width="11.6640625" style="1" customWidth="1"/>
    <col min="9" max="11" width="12.6640625" style="1" customWidth="1"/>
    <col min="12" max="12" width="13.6640625" style="1" customWidth="1"/>
    <col min="13" max="13" width="9.6640625" style="1" customWidth="1"/>
    <col min="14" max="14" width="13.6640625" style="1" customWidth="1"/>
    <col min="15" max="15" width="12.6640625" style="1" customWidth="1"/>
    <col min="16" max="16" width="9.6640625" style="1" customWidth="1"/>
    <col min="17" max="17" width="11.6640625" style="1" customWidth="1"/>
    <col min="18" max="18" width="12.6640625" style="1" customWidth="1"/>
    <col min="19" max="19" width="11.6640625" style="1" customWidth="1"/>
    <col min="20" max="21" width="12.6640625" style="1" customWidth="1"/>
    <col min="22" max="22" width="9.6640625" style="1" customWidth="1"/>
    <col min="23" max="25" width="11.6640625" style="1" customWidth="1"/>
    <col min="26" max="27" width="14.6640625" style="1" customWidth="1"/>
    <col min="28" max="30" width="11.6640625" style="1" customWidth="1"/>
    <col min="31" max="32" width="14.6640625" style="1" customWidth="1"/>
    <col min="33" max="33" width="11.6640625" style="1" customWidth="1"/>
    <col min="34" max="35" width="14.6640625" style="1" customWidth="1"/>
    <col min="36" max="36" width="15.6640625" style="1" customWidth="1"/>
    <col min="37" max="16384" width="9.6640625" style="1" customWidth="1"/>
  </cols>
  <sheetData>
    <row r="1" spans="1:41" ht="45.75">
      <c r="A1" s="13" t="s">
        <v>8</v>
      </c>
      <c r="B1" s="3"/>
      <c r="C1" s="3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4"/>
      <c r="P1" s="15"/>
      <c r="Q1" s="14"/>
      <c r="R1" s="15"/>
      <c r="S1" s="15"/>
      <c r="T1" s="15"/>
      <c r="U1" s="15"/>
      <c r="V1" s="15"/>
      <c r="W1" s="15"/>
      <c r="X1" s="15"/>
      <c r="Y1" s="15"/>
      <c r="Z1" s="15"/>
      <c r="AA1" s="16"/>
      <c r="AB1" s="15"/>
      <c r="AC1" s="15"/>
      <c r="AD1" s="15"/>
      <c r="AE1" s="15"/>
      <c r="AF1" s="15"/>
      <c r="AG1" s="15"/>
      <c r="AH1" s="15"/>
      <c r="AI1" s="14"/>
      <c r="AJ1" s="14"/>
      <c r="AK1" s="17"/>
      <c r="AL1" s="17"/>
      <c r="AM1" s="17"/>
      <c r="AN1" s="17"/>
      <c r="AO1" s="17"/>
    </row>
    <row r="2" spans="1:41" ht="45.75">
      <c r="A2" s="13" t="s">
        <v>9</v>
      </c>
      <c r="B2" s="3"/>
      <c r="C2" s="3"/>
      <c r="D2" s="14"/>
      <c r="E2" s="14"/>
      <c r="F2" s="14"/>
      <c r="G2" s="15"/>
      <c r="H2" s="14"/>
      <c r="I2" s="14"/>
      <c r="J2" s="14"/>
      <c r="K2" s="14"/>
      <c r="L2" s="14"/>
      <c r="M2" s="14"/>
      <c r="N2" s="14"/>
      <c r="O2" s="14"/>
      <c r="P2" s="15"/>
      <c r="Q2" s="14"/>
      <c r="R2" s="15"/>
      <c r="S2" s="15"/>
      <c r="T2" s="15"/>
      <c r="U2" s="15"/>
      <c r="V2" s="15"/>
      <c r="W2" s="15"/>
      <c r="X2" s="15"/>
      <c r="Y2" s="15"/>
      <c r="Z2" s="15"/>
      <c r="AA2" s="16"/>
      <c r="AB2" s="15"/>
      <c r="AC2" s="15"/>
      <c r="AD2" s="15"/>
      <c r="AE2" s="15"/>
      <c r="AF2" s="15"/>
      <c r="AG2" s="15"/>
      <c r="AH2" s="15"/>
      <c r="AI2" s="14"/>
      <c r="AJ2" s="14"/>
      <c r="AK2" s="17"/>
      <c r="AL2" s="17"/>
      <c r="AM2" s="17"/>
      <c r="AN2" s="17"/>
      <c r="AO2" s="17"/>
    </row>
    <row r="3" spans="1:41" ht="28.5" customHeight="1">
      <c r="A3" s="13"/>
      <c r="B3" s="3"/>
      <c r="C3" s="3"/>
      <c r="D3" s="14"/>
      <c r="E3" s="14"/>
      <c r="F3" s="14"/>
      <c r="G3" s="15"/>
      <c r="H3" s="14"/>
      <c r="I3" s="14"/>
      <c r="J3" s="14"/>
      <c r="K3" s="14"/>
      <c r="L3" s="14"/>
      <c r="M3" s="14"/>
      <c r="N3" s="14"/>
      <c r="O3" s="14"/>
      <c r="P3" s="15"/>
      <c r="Q3" s="14"/>
      <c r="R3" s="15"/>
      <c r="S3" s="15"/>
      <c r="T3" s="15"/>
      <c r="U3" s="15"/>
      <c r="V3" s="15"/>
      <c r="W3" s="15"/>
      <c r="X3" s="15"/>
      <c r="Y3" s="15"/>
      <c r="Z3" s="15"/>
      <c r="AA3" s="16"/>
      <c r="AB3" s="15"/>
      <c r="AC3" s="15"/>
      <c r="AD3" s="15"/>
      <c r="AE3" s="15"/>
      <c r="AF3" s="15"/>
      <c r="AG3" s="15"/>
      <c r="AH3" s="15"/>
      <c r="AI3" s="14"/>
      <c r="AJ3" s="14"/>
      <c r="AK3" s="17"/>
      <c r="AL3" s="17"/>
      <c r="AM3" s="17"/>
      <c r="AN3" s="17"/>
      <c r="AO3" s="17"/>
    </row>
    <row r="4" spans="1:41" ht="78" customHeight="1">
      <c r="A4" s="8" t="s">
        <v>1</v>
      </c>
      <c r="B4" s="9" t="s">
        <v>6</v>
      </c>
      <c r="C4" s="9" t="s">
        <v>19</v>
      </c>
      <c r="D4" s="18" t="s">
        <v>20</v>
      </c>
      <c r="E4" s="18" t="s">
        <v>21</v>
      </c>
      <c r="F4" s="18" t="s">
        <v>22</v>
      </c>
      <c r="G4" s="19" t="s">
        <v>23</v>
      </c>
      <c r="H4" s="18" t="s">
        <v>24</v>
      </c>
      <c r="I4" s="18" t="s">
        <v>25</v>
      </c>
      <c r="J4" s="18" t="s">
        <v>26</v>
      </c>
      <c r="K4" s="18" t="s">
        <v>27</v>
      </c>
      <c r="L4" s="18" t="s">
        <v>28</v>
      </c>
      <c r="M4" s="19" t="s">
        <v>29</v>
      </c>
      <c r="N4" s="18" t="s">
        <v>30</v>
      </c>
      <c r="O4" s="18" t="s">
        <v>31</v>
      </c>
      <c r="P4" s="19" t="s">
        <v>32</v>
      </c>
      <c r="Q4" s="18" t="s">
        <v>33</v>
      </c>
      <c r="R4" s="18" t="s">
        <v>34</v>
      </c>
      <c r="S4" s="20" t="s">
        <v>35</v>
      </c>
      <c r="T4" s="18" t="s">
        <v>36</v>
      </c>
      <c r="U4" s="18" t="s">
        <v>37</v>
      </c>
      <c r="V4" s="18" t="s">
        <v>38</v>
      </c>
      <c r="W4" s="18" t="s">
        <v>39</v>
      </c>
      <c r="X4" s="18" t="s">
        <v>40</v>
      </c>
      <c r="Y4" s="18" t="s">
        <v>41</v>
      </c>
      <c r="Z4" s="18" t="s">
        <v>42</v>
      </c>
      <c r="AA4" s="21" t="s">
        <v>43</v>
      </c>
      <c r="AB4" s="20" t="s">
        <v>44</v>
      </c>
      <c r="AC4" s="18" t="s">
        <v>45</v>
      </c>
      <c r="AD4" s="18" t="s">
        <v>46</v>
      </c>
      <c r="AE4" s="18" t="s">
        <v>47</v>
      </c>
      <c r="AF4" s="18" t="s">
        <v>48</v>
      </c>
      <c r="AG4" s="18" t="s">
        <v>49</v>
      </c>
      <c r="AH4" s="18" t="s">
        <v>50</v>
      </c>
      <c r="AI4" s="18" t="s">
        <v>51</v>
      </c>
      <c r="AJ4" s="20" t="s">
        <v>52</v>
      </c>
      <c r="AK4" s="17"/>
      <c r="AL4" s="17"/>
      <c r="AM4" s="17"/>
      <c r="AN4" s="17"/>
      <c r="AO4" s="17"/>
    </row>
    <row r="5" spans="1:41" ht="18.75">
      <c r="A5" s="8"/>
      <c r="B5" s="9"/>
      <c r="C5" s="9"/>
      <c r="D5" s="18"/>
      <c r="E5" s="18"/>
      <c r="F5" s="18"/>
      <c r="G5" s="19"/>
      <c r="H5" s="18"/>
      <c r="I5" s="18"/>
      <c r="J5" s="18"/>
      <c r="K5" s="18"/>
      <c r="L5" s="18"/>
      <c r="M5" s="19"/>
      <c r="N5" s="18"/>
      <c r="O5" s="18"/>
      <c r="P5" s="19"/>
      <c r="Q5" s="18"/>
      <c r="R5" s="10"/>
      <c r="S5" s="20"/>
      <c r="T5" s="22"/>
      <c r="U5" s="22"/>
      <c r="V5" s="22"/>
      <c r="W5" s="22"/>
      <c r="X5" s="22"/>
      <c r="Y5" s="22"/>
      <c r="Z5" s="22"/>
      <c r="AA5" s="23"/>
      <c r="AB5" s="22"/>
      <c r="AC5" s="22"/>
      <c r="AD5" s="22"/>
      <c r="AE5" s="22"/>
      <c r="AF5" s="22"/>
      <c r="AG5" s="22"/>
      <c r="AH5" s="22"/>
      <c r="AI5" s="5"/>
      <c r="AJ5" s="22"/>
      <c r="AK5" s="17"/>
      <c r="AL5" s="17"/>
      <c r="AM5" s="17"/>
      <c r="AN5" s="17"/>
      <c r="AO5" s="17"/>
    </row>
    <row r="6" spans="1:41" ht="18.75">
      <c r="A6" s="10" t="s">
        <v>10</v>
      </c>
      <c r="B6" s="11"/>
      <c r="C6" s="24"/>
      <c r="D6" s="25"/>
      <c r="E6" s="25"/>
      <c r="F6" s="25"/>
      <c r="G6" s="26"/>
      <c r="H6" s="25"/>
      <c r="I6" s="25"/>
      <c r="J6" s="25"/>
      <c r="K6" s="25"/>
      <c r="L6" s="25"/>
      <c r="M6" s="26"/>
      <c r="N6" s="25"/>
      <c r="O6" s="25"/>
      <c r="P6" s="26"/>
      <c r="Q6" s="25"/>
      <c r="R6" s="10"/>
      <c r="S6" s="12"/>
      <c r="T6" s="22"/>
      <c r="U6" s="22"/>
      <c r="V6" s="22"/>
      <c r="W6" s="22"/>
      <c r="X6" s="22"/>
      <c r="Y6" s="22"/>
      <c r="Z6" s="22"/>
      <c r="AA6" s="23"/>
      <c r="AB6" s="22"/>
      <c r="AC6" s="22"/>
      <c r="AD6" s="22"/>
      <c r="AE6" s="22"/>
      <c r="AF6" s="22"/>
      <c r="AG6" s="22"/>
      <c r="AH6" s="22"/>
      <c r="AI6" s="10"/>
      <c r="AJ6" s="22"/>
      <c r="AK6" s="17"/>
      <c r="AL6" s="17"/>
      <c r="AM6" s="17"/>
      <c r="AN6" s="17"/>
      <c r="AO6" s="17"/>
    </row>
    <row r="7" spans="1:41" ht="18.75">
      <c r="A7" s="11">
        <f>'Variable Input'!A3</f>
        <v>210043</v>
      </c>
      <c r="B7" s="11" t="str">
        <f>'Variable Input'!B3</f>
        <v>Baltimore Washington Medical Center</v>
      </c>
      <c r="C7" s="24">
        <f>'Variable Input'!C3</f>
        <v>1</v>
      </c>
      <c r="D7" s="25">
        <f>'Variable Input'!F3</f>
        <v>10345.496618042</v>
      </c>
      <c r="E7" s="25">
        <f>'Variable Input'!E3</f>
        <v>27824.407906914</v>
      </c>
      <c r="F7" s="25">
        <f aca="true" t="shared" si="0" ref="F7:F14">E7*D7</f>
        <v>287857317.89999986</v>
      </c>
      <c r="G7" s="26">
        <f>'Variable Input'!H3</f>
        <v>1.1178</v>
      </c>
      <c r="H7" s="25">
        <f aca="true" t="shared" si="1" ref="H7:H14">D7/G7</f>
        <v>9255.230468815531</v>
      </c>
      <c r="I7" s="25">
        <f aca="true" t="shared" si="2" ref="I7:I14">H7*E7</f>
        <v>257521307.8368222</v>
      </c>
      <c r="J7" s="25">
        <f>'Variable Input'!U3</f>
        <v>317300</v>
      </c>
      <c r="K7" s="25">
        <f aca="true" t="shared" si="3" ref="K7:K14">I7-J7</f>
        <v>257204007.8368222</v>
      </c>
      <c r="L7" s="25">
        <f aca="true" t="shared" si="4" ref="L7:L15">K7/E7</f>
        <v>9243.826811959238</v>
      </c>
      <c r="M7" s="26">
        <f>'Variable Input'!W3</f>
        <v>1.00787</v>
      </c>
      <c r="N7" s="25">
        <f aca="true" t="shared" si="5" ref="N7:N14">L7/M7</f>
        <v>9171.64595826767</v>
      </c>
      <c r="O7" s="25">
        <f aca="true" t="shared" si="6" ref="O7:O14">N7*E7</f>
        <v>255195618.3206388</v>
      </c>
      <c r="P7" s="26">
        <f>'Variable Input'!G3</f>
        <v>1.07113278685668</v>
      </c>
      <c r="Q7" s="25">
        <f aca="true" t="shared" si="7" ref="Q7:Q14">P7*E7</f>
        <v>29803.635583969834</v>
      </c>
      <c r="R7" s="22">
        <f aca="true" t="shared" si="8" ref="R7:R15">O7/Q7</f>
        <v>8562.5667245072</v>
      </c>
      <c r="S7" s="12">
        <f>'CFA Calculation'!J3</f>
        <v>0.006006961600717127</v>
      </c>
      <c r="T7" s="22">
        <f aca="true" t="shared" si="9" ref="T7:T14">R7/(1+S7)</f>
        <v>8511.438838239044</v>
      </c>
      <c r="U7" s="22">
        <f aca="true" t="shared" si="10" ref="U7:U14">T7*Q7</f>
        <v>253671821.43012404</v>
      </c>
      <c r="V7" s="12">
        <f>'POOR SHARE'!I3</f>
        <v>0.1940881634956692</v>
      </c>
      <c r="W7" s="25">
        <f>((+REGRESSION!$K$10*(V7*Q7)))</f>
        <v>17288261.876295995</v>
      </c>
      <c r="X7" s="25">
        <f aca="true" t="shared" si="11" ref="X7:X15">W7/Q7</f>
        <v>580.0722474809298</v>
      </c>
      <c r="Y7" s="25">
        <f aca="true" t="shared" si="12" ref="Y7:Y15">T7-X7</f>
        <v>7931.366590758114</v>
      </c>
      <c r="Z7" s="12">
        <f aca="true" t="shared" si="13" ref="Z7:Z15">(Y7/T7)-1</f>
        <v>-0.06815207845644844</v>
      </c>
      <c r="AA7" s="27">
        <f>RESCMAD!I3</f>
        <v>0.0002684236283006653</v>
      </c>
      <c r="AB7" s="25">
        <f>((+REGRESSION!$L$10*(AA7*Q7)))</f>
        <v>1811264.376308208</v>
      </c>
      <c r="AC7" s="25">
        <f aca="true" t="shared" si="14" ref="AC7:AC15">AB7/Q7</f>
        <v>60.773269462548846</v>
      </c>
      <c r="AD7" s="25">
        <f aca="true" t="shared" si="15" ref="AD7:AD15">T7-AC7</f>
        <v>8450.665568776496</v>
      </c>
      <c r="AE7" s="12">
        <f aca="true" t="shared" si="16" ref="AE7:AE15">(AD7/T7)-1</f>
        <v>-0.00714018753086898</v>
      </c>
      <c r="AF7" s="12">
        <f aca="true" t="shared" si="17" ref="AF7:AF15">AE7+Z7</f>
        <v>-0.07529226598731742</v>
      </c>
      <c r="AG7" s="25">
        <f aca="true" t="shared" si="18" ref="AG7:AG14">T7*(1+AF7)</f>
        <v>7870.593321295566</v>
      </c>
      <c r="AH7" s="25">
        <f aca="true" t="shared" si="19" ref="AH7:AH14">AG7*Q7</f>
        <v>234572295.17751986</v>
      </c>
      <c r="AI7" s="22">
        <f aca="true" t="shared" si="20" ref="AI7:AI15">AG7</f>
        <v>7870.593321295566</v>
      </c>
      <c r="AJ7" s="28">
        <f aca="true" t="shared" si="21" ref="AJ7:AJ14">AI7/$AI$15-1</f>
        <v>-0.00794096504071895</v>
      </c>
      <c r="AK7" s="17"/>
      <c r="AL7" s="17"/>
      <c r="AM7" s="17"/>
      <c r="AN7" s="17"/>
      <c r="AO7" s="17"/>
    </row>
    <row r="8" spans="1:41" ht="18.75">
      <c r="A8" s="11">
        <f>'Variable Input'!A4</f>
        <v>210015</v>
      </c>
      <c r="B8" s="11" t="str">
        <f>'Variable Input'!B4</f>
        <v>Franklin Square Hospital Center</v>
      </c>
      <c r="C8" s="24">
        <f>'Variable Input'!C4</f>
        <v>1</v>
      </c>
      <c r="D8" s="25">
        <f>'Variable Input'!F4</f>
        <v>9485.51162937456</v>
      </c>
      <c r="E8" s="25">
        <f>'Variable Input'!E4</f>
        <v>39542.0273355072</v>
      </c>
      <c r="F8" s="25">
        <f t="shared" si="0"/>
        <v>375076360.1400003</v>
      </c>
      <c r="G8" s="26">
        <f>'Variable Input'!H4</f>
        <v>1.1237</v>
      </c>
      <c r="H8" s="25">
        <f t="shared" si="1"/>
        <v>8441.320307354774</v>
      </c>
      <c r="I8" s="25">
        <f t="shared" si="2"/>
        <v>333786918.3411945</v>
      </c>
      <c r="J8" s="25">
        <f>'Variable Input'!U4</f>
        <v>8230100</v>
      </c>
      <c r="K8" s="25">
        <f t="shared" si="3"/>
        <v>325556818.3411945</v>
      </c>
      <c r="L8" s="25">
        <f t="shared" si="4"/>
        <v>8233.18479801002</v>
      </c>
      <c r="M8" s="26">
        <f>'Variable Input'!W4</f>
        <v>1.00573</v>
      </c>
      <c r="N8" s="25">
        <f t="shared" si="5"/>
        <v>8186.277428345599</v>
      </c>
      <c r="O8" s="25">
        <f t="shared" si="6"/>
        <v>323702005.84768724</v>
      </c>
      <c r="P8" s="26">
        <f>'Variable Input'!G4</f>
        <v>0.908146479398887</v>
      </c>
      <c r="Q8" s="25">
        <f t="shared" si="7"/>
        <v>35909.95291303541</v>
      </c>
      <c r="R8" s="22">
        <f t="shared" si="8"/>
        <v>9014.269849687898</v>
      </c>
      <c r="S8" s="12">
        <f>'CFA Calculation'!J4</f>
        <v>-0.008111016566870195</v>
      </c>
      <c r="T8" s="22">
        <f t="shared" si="9"/>
        <v>9087.982627337662</v>
      </c>
      <c r="U8" s="22">
        <f t="shared" si="10"/>
        <v>326349028.2221793</v>
      </c>
      <c r="V8" s="12">
        <f>'POOR SHARE'!I4</f>
        <v>0.2742287763259937</v>
      </c>
      <c r="W8" s="25">
        <f>((+REGRESSION!$K$10*(V8*Q8)))</f>
        <v>29431398.471224226</v>
      </c>
      <c r="X8" s="25">
        <f t="shared" si="11"/>
        <v>819.5888906482121</v>
      </c>
      <c r="Y8" s="25">
        <f t="shared" si="12"/>
        <v>8268.39373668945</v>
      </c>
      <c r="Z8" s="12">
        <f t="shared" si="13"/>
        <v>-0.09018380913084034</v>
      </c>
      <c r="AA8" s="27">
        <f>RESCMAD!I4</f>
        <v>0.00211640489153668</v>
      </c>
      <c r="AB8" s="25">
        <f>((+REGRESSION!$L$10*(AA8*Q8)))</f>
        <v>17207011.57492798</v>
      </c>
      <c r="AC8" s="25">
        <f t="shared" si="14"/>
        <v>479.1710982356032</v>
      </c>
      <c r="AD8" s="25">
        <f t="shared" si="15"/>
        <v>8608.811529102059</v>
      </c>
      <c r="AE8" s="12">
        <f t="shared" si="16"/>
        <v>-0.05272579381855369</v>
      </c>
      <c r="AF8" s="12">
        <f t="shared" si="17"/>
        <v>-0.14290960294939403</v>
      </c>
      <c r="AG8" s="25">
        <f t="shared" si="18"/>
        <v>7789.222638453846</v>
      </c>
      <c r="AH8" s="25">
        <f t="shared" si="19"/>
        <v>279710618.17602706</v>
      </c>
      <c r="AI8" s="22">
        <f t="shared" si="20"/>
        <v>7789.222638453846</v>
      </c>
      <c r="AJ8" s="28">
        <f t="shared" si="21"/>
        <v>-0.018197437176754372</v>
      </c>
      <c r="AK8" s="17"/>
      <c r="AL8" s="17"/>
      <c r="AM8" s="17"/>
      <c r="AN8" s="17"/>
      <c r="AO8" s="17"/>
    </row>
    <row r="9" spans="1:41" ht="18.75">
      <c r="A9" s="11">
        <f>'Variable Input'!A5</f>
        <v>210044</v>
      </c>
      <c r="B9" s="11" t="str">
        <f>'Variable Input'!B5</f>
        <v>GBMC</v>
      </c>
      <c r="C9" s="24">
        <f>'Variable Input'!C5</f>
        <v>1</v>
      </c>
      <c r="D9" s="25">
        <f>'Variable Input'!F5</f>
        <v>10181.9772896237</v>
      </c>
      <c r="E9" s="25">
        <f>'Variable Input'!E5</f>
        <v>34952.9609030539</v>
      </c>
      <c r="F9" s="25">
        <f t="shared" si="0"/>
        <v>355890254.1199999</v>
      </c>
      <c r="G9" s="26">
        <f>'Variable Input'!H5</f>
        <v>1.11534</v>
      </c>
      <c r="H9" s="25">
        <f t="shared" si="1"/>
        <v>9129.034455523606</v>
      </c>
      <c r="I9" s="25">
        <f t="shared" si="2"/>
        <v>319086784.40654856</v>
      </c>
      <c r="J9" s="25">
        <f>'Variable Input'!U5</f>
        <v>4562300</v>
      </c>
      <c r="K9" s="25">
        <f t="shared" si="3"/>
        <v>314524484.40654856</v>
      </c>
      <c r="L9" s="25">
        <f t="shared" si="4"/>
        <v>8998.507602229143</v>
      </c>
      <c r="M9" s="26">
        <f>'Variable Input'!W5</f>
        <v>1.00321</v>
      </c>
      <c r="N9" s="25">
        <f t="shared" si="5"/>
        <v>8969.71481766444</v>
      </c>
      <c r="O9" s="25">
        <f t="shared" si="6"/>
        <v>313518091.3333684</v>
      </c>
      <c r="P9" s="26">
        <f>'Variable Input'!G5</f>
        <v>1.01206595337349</v>
      </c>
      <c r="Q9" s="25">
        <f t="shared" si="7"/>
        <v>35374.70169957556</v>
      </c>
      <c r="R9" s="22">
        <f t="shared" si="8"/>
        <v>8862.776964056495</v>
      </c>
      <c r="S9" s="12">
        <f>'CFA Calculation'!J5</f>
        <v>0.0024273860256132096</v>
      </c>
      <c r="T9" s="22">
        <f t="shared" si="9"/>
        <v>8841.315677931849</v>
      </c>
      <c r="U9" s="22">
        <f t="shared" si="10"/>
        <v>312758904.7386198</v>
      </c>
      <c r="V9" s="12">
        <f>'POOR SHARE'!I5</f>
        <v>0.09631833820445616</v>
      </c>
      <c r="W9" s="25">
        <f>((+REGRESSION!$K$10*(V9*Q9)))</f>
        <v>10183212.453721492</v>
      </c>
      <c r="X9" s="25">
        <f t="shared" si="11"/>
        <v>287.86709044796476</v>
      </c>
      <c r="Y9" s="25">
        <f t="shared" si="12"/>
        <v>8553.448587483885</v>
      </c>
      <c r="Z9" s="12">
        <f t="shared" si="13"/>
        <v>-0.03255930462549683</v>
      </c>
      <c r="AA9" s="27">
        <f>RESCMAD!I5</f>
        <v>0.001752664956062199</v>
      </c>
      <c r="AB9" s="25">
        <f>((+REGRESSION!$L$10*(AA9*Q9)))</f>
        <v>14037298.916388612</v>
      </c>
      <c r="AC9" s="25">
        <f t="shared" si="14"/>
        <v>396.81744981490647</v>
      </c>
      <c r="AD9" s="25">
        <f t="shared" si="15"/>
        <v>8444.498228116943</v>
      </c>
      <c r="AE9" s="12">
        <f t="shared" si="16"/>
        <v>-0.04488217187011789</v>
      </c>
      <c r="AF9" s="12">
        <f t="shared" si="17"/>
        <v>-0.07744147649561473</v>
      </c>
      <c r="AG9" s="25">
        <f t="shared" si="18"/>
        <v>8156.631137668979</v>
      </c>
      <c r="AH9" s="25">
        <f t="shared" si="19"/>
        <v>288538393.36850977</v>
      </c>
      <c r="AI9" s="22">
        <f t="shared" si="20"/>
        <v>8156.631137668979</v>
      </c>
      <c r="AJ9" s="28">
        <f t="shared" si="21"/>
        <v>0.028113038576197402</v>
      </c>
      <c r="AK9" s="17"/>
      <c r="AL9" s="17"/>
      <c r="AM9" s="17"/>
      <c r="AN9" s="17"/>
      <c r="AO9" s="17"/>
    </row>
    <row r="10" spans="1:41" ht="18.75">
      <c r="A10" s="11">
        <f>'Variable Input'!A6</f>
        <v>210056</v>
      </c>
      <c r="B10" s="11" t="str">
        <f>'Variable Input'!B6</f>
        <v>Good Samaritan Hospital</v>
      </c>
      <c r="C10" s="24">
        <f>'Variable Input'!C6</f>
        <v>1</v>
      </c>
      <c r="D10" s="25">
        <f>'Variable Input'!F6</f>
        <v>11156.3327823082</v>
      </c>
      <c r="E10" s="25">
        <f>'Variable Input'!E6</f>
        <v>22941.907170059</v>
      </c>
      <c r="F10" s="25">
        <f t="shared" si="0"/>
        <v>255947551.05000076</v>
      </c>
      <c r="G10" s="26">
        <f>'Variable Input'!H6</f>
        <v>1.1274</v>
      </c>
      <c r="H10" s="25">
        <f t="shared" si="1"/>
        <v>9895.629574514991</v>
      </c>
      <c r="I10" s="25">
        <f t="shared" si="2"/>
        <v>227024615.08781335</v>
      </c>
      <c r="J10" s="25">
        <f>'Variable Input'!U6</f>
        <v>4813700</v>
      </c>
      <c r="K10" s="25">
        <f t="shared" si="3"/>
        <v>222210915.08781335</v>
      </c>
      <c r="L10" s="25">
        <f t="shared" si="4"/>
        <v>9685.808308814716</v>
      </c>
      <c r="M10" s="26">
        <f>'Variable Input'!W6</f>
        <v>1.00125</v>
      </c>
      <c r="N10" s="25">
        <f t="shared" si="5"/>
        <v>9673.716163610203</v>
      </c>
      <c r="O10" s="25">
        <f t="shared" si="6"/>
        <v>221933498.21504456</v>
      </c>
      <c r="P10" s="26">
        <f>'Variable Input'!G6</f>
        <v>1.0844214924563</v>
      </c>
      <c r="Q10" s="25">
        <f t="shared" si="7"/>
        <v>24878.69721314927</v>
      </c>
      <c r="R10" s="22">
        <f t="shared" si="8"/>
        <v>8920.623789647027</v>
      </c>
      <c r="S10" s="12">
        <f>'CFA Calculation'!J6</f>
        <v>-0.006517477693001102</v>
      </c>
      <c r="T10" s="22">
        <f t="shared" si="9"/>
        <v>8979.145167981565</v>
      </c>
      <c r="U10" s="22">
        <f t="shared" si="10"/>
        <v>223389433.8671257</v>
      </c>
      <c r="V10" s="12">
        <f>'POOR SHARE'!I6</f>
        <v>0.25639724322730456</v>
      </c>
      <c r="W10" s="25">
        <f>((+REGRESSION!$K$10*(V10*Q10)))</f>
        <v>19064438.698492818</v>
      </c>
      <c r="X10" s="25">
        <f t="shared" si="11"/>
        <v>766.2957000986606</v>
      </c>
      <c r="Y10" s="25">
        <f t="shared" si="12"/>
        <v>8212.849467882905</v>
      </c>
      <c r="Z10" s="12">
        <f t="shared" si="13"/>
        <v>-0.08534172081671754</v>
      </c>
      <c r="AA10" s="27">
        <f>RESCMAD!I6</f>
        <v>0.0016078012307999226</v>
      </c>
      <c r="AB10" s="25">
        <f>((+REGRESSION!$L$10*(AA10*Q10)))</f>
        <v>9056321.88154104</v>
      </c>
      <c r="AC10" s="25">
        <f t="shared" si="14"/>
        <v>364.01913669154885</v>
      </c>
      <c r="AD10" s="25">
        <f t="shared" si="15"/>
        <v>8615.126031290016</v>
      </c>
      <c r="AE10" s="12">
        <f t="shared" si="16"/>
        <v>-0.040540511360657505</v>
      </c>
      <c r="AF10" s="12">
        <f t="shared" si="17"/>
        <v>-0.12588223217737504</v>
      </c>
      <c r="AG10" s="25">
        <f t="shared" si="18"/>
        <v>7848.830331191355</v>
      </c>
      <c r="AH10" s="25">
        <f t="shared" si="19"/>
        <v>195268673.28709182</v>
      </c>
      <c r="AI10" s="22">
        <f t="shared" si="20"/>
        <v>7848.830331191355</v>
      </c>
      <c r="AJ10" s="28">
        <f t="shared" si="21"/>
        <v>-0.010684109055312474</v>
      </c>
      <c r="AK10" s="17"/>
      <c r="AL10" s="17"/>
      <c r="AM10" s="17"/>
      <c r="AN10" s="17"/>
      <c r="AO10" s="17"/>
    </row>
    <row r="11" spans="1:41" ht="18.75">
      <c r="A11" s="11">
        <f>'Variable Input'!A7</f>
        <v>210004</v>
      </c>
      <c r="B11" s="11" t="str">
        <f>'Variable Input'!B7</f>
        <v>Holy Cross Hospital</v>
      </c>
      <c r="C11" s="24">
        <f>'Variable Input'!C7</f>
        <v>1</v>
      </c>
      <c r="D11" s="25">
        <f>'Variable Input'!F7</f>
        <v>8549.02443574099</v>
      </c>
      <c r="E11" s="25">
        <f>'Variable Input'!E7</f>
        <v>43848.3629749397</v>
      </c>
      <c r="F11" s="25">
        <f t="shared" si="0"/>
        <v>374860726.54</v>
      </c>
      <c r="G11" s="26">
        <f>'Variable Input'!H7</f>
        <v>1.1155</v>
      </c>
      <c r="H11" s="25">
        <f t="shared" si="1"/>
        <v>7663.84978551411</v>
      </c>
      <c r="I11" s="25">
        <f t="shared" si="2"/>
        <v>336047267.18063647</v>
      </c>
      <c r="J11" s="25">
        <f>'Variable Input'!U7</f>
        <v>2365900</v>
      </c>
      <c r="K11" s="25">
        <f t="shared" si="3"/>
        <v>333681367.18063647</v>
      </c>
      <c r="L11" s="25">
        <f t="shared" si="4"/>
        <v>7609.893381227086</v>
      </c>
      <c r="M11" s="26">
        <f>'Variable Input'!W7</f>
        <v>1.01934</v>
      </c>
      <c r="N11" s="25">
        <f t="shared" si="5"/>
        <v>7465.510409899628</v>
      </c>
      <c r="O11" s="25">
        <f t="shared" si="6"/>
        <v>327350410.24646974</v>
      </c>
      <c r="P11" s="26">
        <f>'Variable Input'!G7</f>
        <v>0.866087619600804</v>
      </c>
      <c r="Q11" s="25">
        <f t="shared" si="7"/>
        <v>37976.52431235756</v>
      </c>
      <c r="R11" s="22">
        <f t="shared" si="8"/>
        <v>8619.80963697486</v>
      </c>
      <c r="S11" s="12">
        <f>'CFA Calculation'!J7</f>
        <v>-0.0017454073050183344</v>
      </c>
      <c r="T11" s="22">
        <f t="shared" si="9"/>
        <v>8634.881021387555</v>
      </c>
      <c r="U11" s="22">
        <f t="shared" si="10"/>
        <v>327922769.0430393</v>
      </c>
      <c r="V11" s="12">
        <f>'POOR SHARE'!I7</f>
        <v>0.22297502294116955</v>
      </c>
      <c r="W11" s="25">
        <f>((+REGRESSION!$K$10*(V11*Q11)))</f>
        <v>25307804.402924478</v>
      </c>
      <c r="X11" s="25">
        <f t="shared" si="11"/>
        <v>666.4065461801442</v>
      </c>
      <c r="Y11" s="25">
        <f t="shared" si="12"/>
        <v>7968.474475207411</v>
      </c>
      <c r="Z11" s="12">
        <f t="shared" si="13"/>
        <v>-0.07717611215829556</v>
      </c>
      <c r="AA11" s="27">
        <f>RESCMAD!I7</f>
        <v>0.0005793052523461502</v>
      </c>
      <c r="AB11" s="25">
        <f>((+REGRESSION!$L$10*(AA11*Q11)))</f>
        <v>4980977.034847572</v>
      </c>
      <c r="AC11" s="25">
        <f t="shared" si="14"/>
        <v>131.15937082285234</v>
      </c>
      <c r="AD11" s="25">
        <f t="shared" si="15"/>
        <v>8503.721650564703</v>
      </c>
      <c r="AE11" s="12">
        <f t="shared" si="16"/>
        <v>-0.015189482113069808</v>
      </c>
      <c r="AF11" s="12">
        <f t="shared" si="17"/>
        <v>-0.09236559427136537</v>
      </c>
      <c r="AG11" s="25">
        <f t="shared" si="18"/>
        <v>7837.315104384559</v>
      </c>
      <c r="AH11" s="25">
        <f t="shared" si="19"/>
        <v>297633987.6052673</v>
      </c>
      <c r="AI11" s="22">
        <f t="shared" si="20"/>
        <v>7837.315104384559</v>
      </c>
      <c r="AJ11" s="28">
        <f t="shared" si="21"/>
        <v>-0.012135560594852435</v>
      </c>
      <c r="AK11" s="17"/>
      <c r="AL11" s="17"/>
      <c r="AM11" s="17"/>
      <c r="AN11" s="17"/>
      <c r="AO11" s="17"/>
    </row>
    <row r="12" spans="1:41" ht="18.75">
      <c r="A12" s="11">
        <f>'Variable Input'!A8</f>
        <v>210058</v>
      </c>
      <c r="B12" s="11" t="str">
        <f>'Variable Input'!B8</f>
        <v>James Lawrence Kernan Hospital</v>
      </c>
      <c r="C12" s="24">
        <f>'Variable Input'!C8</f>
        <v>1</v>
      </c>
      <c r="D12" s="25">
        <f>'Variable Input'!F8</f>
        <v>15700.7791121023</v>
      </c>
      <c r="E12" s="25">
        <f>'Variable Input'!E8</f>
        <v>5182.91005172314</v>
      </c>
      <c r="F12" s="25">
        <f t="shared" si="0"/>
        <v>81375725.87999973</v>
      </c>
      <c r="G12" s="26">
        <f>'Variable Input'!H8</f>
        <v>1.1217</v>
      </c>
      <c r="H12" s="25">
        <f t="shared" si="1"/>
        <v>13997.306866454757</v>
      </c>
      <c r="I12" s="25">
        <f t="shared" si="2"/>
        <v>72546782.45520169</v>
      </c>
      <c r="J12" s="25">
        <f>'Variable Input'!U8</f>
        <v>3068500</v>
      </c>
      <c r="K12" s="25">
        <f t="shared" si="3"/>
        <v>69478282.45520169</v>
      </c>
      <c r="L12" s="25">
        <f t="shared" si="4"/>
        <v>13405.264949968125</v>
      </c>
      <c r="M12" s="26">
        <f>'Variable Input'!W8</f>
        <v>1.00268</v>
      </c>
      <c r="N12" s="25">
        <f t="shared" si="5"/>
        <v>13369.43486453118</v>
      </c>
      <c r="O12" s="25">
        <f t="shared" si="6"/>
        <v>69292578.34523645</v>
      </c>
      <c r="P12" s="26">
        <f>'Variable Input'!G8</f>
        <v>1.45659824449617</v>
      </c>
      <c r="Q12" s="25">
        <f t="shared" si="7"/>
        <v>7549.41768272148</v>
      </c>
      <c r="R12" s="22">
        <f t="shared" si="8"/>
        <v>9178.532869340097</v>
      </c>
      <c r="S12" s="12">
        <f>'CFA Calculation'!J8</f>
        <v>-0.017276188095477943</v>
      </c>
      <c r="T12" s="22">
        <f t="shared" si="9"/>
        <v>9339.890575717372</v>
      </c>
      <c r="U12" s="22">
        <f t="shared" si="10"/>
        <v>70510735.06700443</v>
      </c>
      <c r="V12" s="12">
        <f>'POOR SHARE'!I8</f>
        <v>0.23257328319146248</v>
      </c>
      <c r="W12" s="25">
        <f>((+REGRESSION!$K$10*(V12*Q12)))</f>
        <v>5247546.7340547</v>
      </c>
      <c r="X12" s="25">
        <f t="shared" si="11"/>
        <v>695.0929137309328</v>
      </c>
      <c r="Y12" s="25">
        <f t="shared" si="12"/>
        <v>8644.79766198644</v>
      </c>
      <c r="Z12" s="12">
        <f t="shared" si="13"/>
        <v>-0.07442195474303448</v>
      </c>
      <c r="AA12" s="27">
        <f>RESCMAD!I8</f>
        <v>0.0017219871182585897</v>
      </c>
      <c r="AB12" s="25">
        <f>((+REGRESSION!$L$10*(AA12*Q12)))</f>
        <v>2943304.6115008383</v>
      </c>
      <c r="AC12" s="25">
        <f t="shared" si="14"/>
        <v>389.87174047042663</v>
      </c>
      <c r="AD12" s="25">
        <f t="shared" si="15"/>
        <v>8950.018835246945</v>
      </c>
      <c r="AE12" s="12">
        <f t="shared" si="16"/>
        <v>-0.04174264541000605</v>
      </c>
      <c r="AF12" s="12">
        <f t="shared" si="17"/>
        <v>-0.11616460015304053</v>
      </c>
      <c r="AG12" s="25">
        <f t="shared" si="18"/>
        <v>8254.925921516013</v>
      </c>
      <c r="AH12" s="25">
        <f t="shared" si="19"/>
        <v>62319883.72144889</v>
      </c>
      <c r="AI12" s="22">
        <f t="shared" si="20"/>
        <v>8254.925921516013</v>
      </c>
      <c r="AJ12" s="28">
        <f t="shared" si="21"/>
        <v>0.04050273074095134</v>
      </c>
      <c r="AK12" s="17"/>
      <c r="AL12" s="17"/>
      <c r="AM12" s="17"/>
      <c r="AN12" s="17"/>
      <c r="AO12" s="17"/>
    </row>
    <row r="13" spans="1:41" ht="18.75">
      <c r="A13" s="11">
        <f>'Variable Input'!A9</f>
        <v>210011</v>
      </c>
      <c r="B13" s="11" t="str">
        <f>'Variable Input'!B9</f>
        <v>St. Agnes Hospital</v>
      </c>
      <c r="C13" s="24">
        <f>'Variable Input'!C9</f>
        <v>1</v>
      </c>
      <c r="D13" s="25">
        <f>'Variable Input'!F9</f>
        <v>10032.5032328099</v>
      </c>
      <c r="E13" s="25">
        <f>'Variable Input'!E9</f>
        <v>32114.4357179301</v>
      </c>
      <c r="F13" s="25">
        <f t="shared" si="0"/>
        <v>322188180.1599995</v>
      </c>
      <c r="G13" s="26">
        <f>'Variable Input'!H9</f>
        <v>1.1238</v>
      </c>
      <c r="H13" s="25">
        <f t="shared" si="1"/>
        <v>8927.30310803515</v>
      </c>
      <c r="I13" s="25">
        <f t="shared" si="2"/>
        <v>286695301.7974724</v>
      </c>
      <c r="J13" s="25">
        <f>'Variable Input'!U9</f>
        <v>6722000</v>
      </c>
      <c r="K13" s="25">
        <f t="shared" si="3"/>
        <v>279973301.7974724</v>
      </c>
      <c r="L13" s="25">
        <f t="shared" si="4"/>
        <v>8717.989139107245</v>
      </c>
      <c r="M13" s="26">
        <f>'Variable Input'!W9</f>
        <v>1.0042</v>
      </c>
      <c r="N13" s="25">
        <f t="shared" si="5"/>
        <v>8681.526726854456</v>
      </c>
      <c r="O13" s="25">
        <f t="shared" si="6"/>
        <v>278802332.0030595</v>
      </c>
      <c r="P13" s="26">
        <f>'Variable Input'!G9</f>
        <v>0.951404346932327</v>
      </c>
      <c r="Q13" s="25">
        <f t="shared" si="7"/>
        <v>30553.813741317485</v>
      </c>
      <c r="R13" s="22">
        <f t="shared" si="8"/>
        <v>9124.960123260786</v>
      </c>
      <c r="S13" s="12">
        <f>'CFA Calculation'!J9</f>
        <v>-0.014199911668579687</v>
      </c>
      <c r="T13" s="22">
        <f t="shared" si="9"/>
        <v>9256.400188303724</v>
      </c>
      <c r="U13" s="22">
        <f t="shared" si="10"/>
        <v>282818327.26852804</v>
      </c>
      <c r="V13" s="12">
        <f>'POOR SHARE'!I9</f>
        <v>0.2992764551515078</v>
      </c>
      <c r="W13" s="25">
        <f>((+REGRESSION!$K$10*(V13*Q13)))</f>
        <v>27328828.49458964</v>
      </c>
      <c r="X13" s="25">
        <f t="shared" si="11"/>
        <v>894.4490113727851</v>
      </c>
      <c r="Y13" s="25">
        <f t="shared" si="12"/>
        <v>8361.95117693094</v>
      </c>
      <c r="Z13" s="12">
        <f t="shared" si="13"/>
        <v>-0.09663033070923177</v>
      </c>
      <c r="AA13" s="27">
        <f>RESCMAD!I9</f>
        <v>0.002421956245021251</v>
      </c>
      <c r="AB13" s="25">
        <f>((+REGRESSION!$L$10*(AA13*Q13)))</f>
        <v>16754195.480850926</v>
      </c>
      <c r="AC13" s="25">
        <f t="shared" si="14"/>
        <v>548.3503834480233</v>
      </c>
      <c r="AD13" s="25">
        <f t="shared" si="15"/>
        <v>8708.0498048557</v>
      </c>
      <c r="AE13" s="12">
        <f t="shared" si="16"/>
        <v>-0.05924013356087521</v>
      </c>
      <c r="AF13" s="12">
        <f t="shared" si="17"/>
        <v>-0.15587046427010698</v>
      </c>
      <c r="AG13" s="25">
        <f t="shared" si="18"/>
        <v>7813.600793482917</v>
      </c>
      <c r="AH13" s="25">
        <f t="shared" si="19"/>
        <v>238735303.29308754</v>
      </c>
      <c r="AI13" s="22">
        <f t="shared" si="20"/>
        <v>7813.600793482917</v>
      </c>
      <c r="AJ13" s="28">
        <f t="shared" si="21"/>
        <v>-0.015124661343350443</v>
      </c>
      <c r="AK13" s="17"/>
      <c r="AL13" s="17"/>
      <c r="AM13" s="17"/>
      <c r="AN13" s="17"/>
      <c r="AO13" s="17"/>
    </row>
    <row r="14" spans="1:41" ht="18.75">
      <c r="A14" s="11">
        <f>'Variable Input'!A10</f>
        <v>210022</v>
      </c>
      <c r="B14" s="11" t="str">
        <f>'Variable Input'!B10</f>
        <v>Suburban Hospital</v>
      </c>
      <c r="C14" s="24">
        <f>'Variable Input'!C10</f>
        <v>1</v>
      </c>
      <c r="D14" s="25">
        <f>'Variable Input'!F10</f>
        <v>12378.5884480208</v>
      </c>
      <c r="E14" s="25">
        <f>'Variable Input'!E10</f>
        <v>18059.935937667</v>
      </c>
      <c r="F14" s="25">
        <f t="shared" si="0"/>
        <v>223556514.37000042</v>
      </c>
      <c r="G14" s="26">
        <f>'Variable Input'!H10</f>
        <v>1.1209</v>
      </c>
      <c r="H14" s="25">
        <f t="shared" si="1"/>
        <v>11043.436923918995</v>
      </c>
      <c r="I14" s="25">
        <f t="shared" si="2"/>
        <v>199443763.37764335</v>
      </c>
      <c r="J14" s="25">
        <f>'Variable Input'!U10</f>
        <v>3093026</v>
      </c>
      <c r="K14" s="25">
        <f t="shared" si="3"/>
        <v>196350737.37764335</v>
      </c>
      <c r="L14" s="25">
        <f t="shared" si="4"/>
        <v>10872.172418293092</v>
      </c>
      <c r="M14" s="26">
        <f>'Variable Input'!W10</f>
        <v>1.04054</v>
      </c>
      <c r="N14" s="25">
        <f t="shared" si="5"/>
        <v>10448.586712950095</v>
      </c>
      <c r="O14" s="25">
        <f t="shared" si="6"/>
        <v>188700806.67503732</v>
      </c>
      <c r="P14" s="26">
        <f>'Variable Input'!G10</f>
        <v>1.21318443641509</v>
      </c>
      <c r="Q14" s="25">
        <f t="shared" si="7"/>
        <v>21910.03320223117</v>
      </c>
      <c r="R14" s="22">
        <f t="shared" si="8"/>
        <v>8612.52947146704</v>
      </c>
      <c r="S14" s="12">
        <f>'CFA Calculation'!J10</f>
        <v>0.0022006708415812717</v>
      </c>
      <c r="T14" s="22">
        <f t="shared" si="9"/>
        <v>8593.617747466495</v>
      </c>
      <c r="U14" s="22">
        <f t="shared" si="10"/>
        <v>188286450.17427394</v>
      </c>
      <c r="V14" s="12">
        <f>'POOR SHARE'!I10</f>
        <v>0.11958464308382279</v>
      </c>
      <c r="W14" s="25">
        <f>((+REGRESSION!$K$10*(V14*Q14)))</f>
        <v>7830716.200108915</v>
      </c>
      <c r="X14" s="25">
        <f t="shared" si="11"/>
        <v>357.403210110676</v>
      </c>
      <c r="Y14" s="25">
        <f t="shared" si="12"/>
        <v>8236.214537355818</v>
      </c>
      <c r="Z14" s="12">
        <f t="shared" si="13"/>
        <v>-0.0415893772114827</v>
      </c>
      <c r="AA14" s="27">
        <f>RESCMAD!I10</f>
        <v>9.128238106897681E-05</v>
      </c>
      <c r="AB14" s="25">
        <f>((+REGRESSION!$L$10*(AA14*Q14)))</f>
        <v>452816.094077052</v>
      </c>
      <c r="AC14" s="25">
        <f t="shared" si="14"/>
        <v>20.66706562685356</v>
      </c>
      <c r="AD14" s="25">
        <f t="shared" si="15"/>
        <v>8572.95068183964</v>
      </c>
      <c r="AE14" s="12">
        <f t="shared" si="16"/>
        <v>-0.0024049319197315677</v>
      </c>
      <c r="AF14" s="12">
        <f t="shared" si="17"/>
        <v>-0.04399430913121427</v>
      </c>
      <c r="AG14" s="25">
        <f t="shared" si="18"/>
        <v>8215.547471728964</v>
      </c>
      <c r="AH14" s="25">
        <f t="shared" si="19"/>
        <v>180002917.88008794</v>
      </c>
      <c r="AI14" s="22">
        <f t="shared" si="20"/>
        <v>8215.547471728964</v>
      </c>
      <c r="AJ14" s="28">
        <f t="shared" si="21"/>
        <v>0.03553922350595884</v>
      </c>
      <c r="AK14" s="17"/>
      <c r="AL14" s="17"/>
      <c r="AM14" s="17"/>
      <c r="AN14" s="17"/>
      <c r="AO14" s="17"/>
    </row>
    <row r="15" spans="1:41" ht="18.75">
      <c r="A15" s="11"/>
      <c r="B15" s="10" t="s">
        <v>14</v>
      </c>
      <c r="C15" s="24"/>
      <c r="D15" s="25">
        <f>F15/E15</f>
        <v>10142.930397852495</v>
      </c>
      <c r="E15" s="25">
        <f>SUM(E7:E14)</f>
        <v>224466.94799779405</v>
      </c>
      <c r="F15" s="25">
        <f>SUM(F7:F14)</f>
        <v>2276752630.1600003</v>
      </c>
      <c r="G15" s="26">
        <f>F15/I15</f>
        <v>1.1203649139180807</v>
      </c>
      <c r="H15" s="25">
        <f>I15/E15</f>
        <v>9053.23816539486</v>
      </c>
      <c r="I15" s="25">
        <f>SUM(I7:I14)</f>
        <v>2032152740.4833324</v>
      </c>
      <c r="J15" s="25">
        <f>SUM(J7:J14)</f>
        <v>33172826</v>
      </c>
      <c r="K15" s="25">
        <f>SUM(K7:K14)</f>
        <v>1998979914.4833324</v>
      </c>
      <c r="L15" s="25">
        <f t="shared" si="4"/>
        <v>8905.453263003235</v>
      </c>
      <c r="M15" s="26">
        <f>L15/N15</f>
        <v>1.0103536121983365</v>
      </c>
      <c r="N15" s="25">
        <f>O15/E15</f>
        <v>8814.19451119363</v>
      </c>
      <c r="O15" s="25">
        <f>SUM(O7:O14)</f>
        <v>1978495340.9865422</v>
      </c>
      <c r="P15" s="26">
        <f>R15/N15</f>
        <v>1.0022779915738862</v>
      </c>
      <c r="Q15" s="25">
        <f>SUM(Q7:Q14)</f>
        <v>223956.77634835776</v>
      </c>
      <c r="R15" s="22">
        <f t="shared" si="8"/>
        <v>8834.273172020723</v>
      </c>
      <c r="S15" s="12">
        <f>'CFA Calculation'!J11</f>
        <v>-0.0036457724610110404</v>
      </c>
      <c r="T15" s="22">
        <f>U15/Q15</f>
        <v>8866.476389721687</v>
      </c>
      <c r="U15" s="25">
        <f>SUM(U7:U14)</f>
        <v>1985707469.8108945</v>
      </c>
      <c r="V15" s="12">
        <f>'POOR SHARE'!I11</f>
        <v>0.21271397193728758</v>
      </c>
      <c r="W15" s="25">
        <f>SUM(W7:W14)</f>
        <v>141682207.33141226</v>
      </c>
      <c r="X15" s="25">
        <f t="shared" si="11"/>
        <v>632.6319285424523</v>
      </c>
      <c r="Y15" s="25">
        <f t="shared" si="12"/>
        <v>8233.844461179235</v>
      </c>
      <c r="Z15" s="12">
        <f t="shared" si="13"/>
        <v>-0.07135099680362544</v>
      </c>
      <c r="AA15" s="27">
        <f>RESCMAD!I11</f>
        <v>0.0013261487544276214</v>
      </c>
      <c r="AB15" s="25">
        <f>SUM(AB7:AB14)</f>
        <v>67243189.97044222</v>
      </c>
      <c r="AC15" s="25">
        <f t="shared" si="14"/>
        <v>300.25074957253156</v>
      </c>
      <c r="AD15" s="25">
        <f t="shared" si="15"/>
        <v>8566.225640149156</v>
      </c>
      <c r="AE15" s="12">
        <f t="shared" si="16"/>
        <v>-0.03386359319927723</v>
      </c>
      <c r="AF15" s="12">
        <f t="shared" si="17"/>
        <v>-0.10521459000290267</v>
      </c>
      <c r="AG15" s="25">
        <f>AH15/Q15</f>
        <v>7933.5937116067025</v>
      </c>
      <c r="AH15" s="25">
        <f>SUM(AH7:AH14)</f>
        <v>1776782072.5090399</v>
      </c>
      <c r="AI15" s="22">
        <f t="shared" si="20"/>
        <v>7933.5937116067025</v>
      </c>
      <c r="AJ15" s="28">
        <f>AI15/$AI$69-1</f>
        <v>-0.019354329642682466</v>
      </c>
      <c r="AK15" s="17"/>
      <c r="AL15" s="17"/>
      <c r="AM15" s="17"/>
      <c r="AN15" s="17"/>
      <c r="AO15" s="17"/>
    </row>
    <row r="16" spans="1:41" ht="18.75">
      <c r="A16" s="11"/>
      <c r="B16" s="10"/>
      <c r="C16" s="24"/>
      <c r="D16" s="25"/>
      <c r="E16" s="25"/>
      <c r="F16" s="25"/>
      <c r="G16" s="26"/>
      <c r="H16" s="25"/>
      <c r="I16" s="25"/>
      <c r="J16" s="25"/>
      <c r="K16" s="25"/>
      <c r="L16" s="25"/>
      <c r="M16" s="26"/>
      <c r="N16" s="25"/>
      <c r="O16" s="25"/>
      <c r="P16" s="26"/>
      <c r="Q16" s="25"/>
      <c r="R16" s="22"/>
      <c r="S16" s="12"/>
      <c r="T16" s="22"/>
      <c r="U16" s="22"/>
      <c r="V16" s="12"/>
      <c r="W16" s="25"/>
      <c r="X16" s="25"/>
      <c r="Y16" s="25"/>
      <c r="Z16" s="12"/>
      <c r="AA16" s="27"/>
      <c r="AB16" s="25"/>
      <c r="AC16" s="25"/>
      <c r="AD16" s="25"/>
      <c r="AE16" s="12"/>
      <c r="AF16" s="12"/>
      <c r="AG16" s="25"/>
      <c r="AH16" s="25"/>
      <c r="AI16" s="22"/>
      <c r="AJ16" s="28"/>
      <c r="AK16" s="17"/>
      <c r="AL16" s="17"/>
      <c r="AM16" s="17"/>
      <c r="AN16" s="17"/>
      <c r="AO16" s="17"/>
    </row>
    <row r="17" spans="1:41" ht="18.75">
      <c r="A17" s="10" t="s">
        <v>11</v>
      </c>
      <c r="B17" s="11"/>
      <c r="C17" s="24"/>
      <c r="D17" s="25"/>
      <c r="E17" s="25"/>
      <c r="F17" s="25"/>
      <c r="G17" s="26"/>
      <c r="H17" s="25"/>
      <c r="I17" s="25"/>
      <c r="J17" s="25"/>
      <c r="K17" s="25"/>
      <c r="L17" s="25"/>
      <c r="M17" s="26"/>
      <c r="N17" s="25"/>
      <c r="O17" s="25"/>
      <c r="P17" s="26"/>
      <c r="Q17" s="25"/>
      <c r="R17" s="22"/>
      <c r="S17" s="12"/>
      <c r="T17" s="22"/>
      <c r="U17" s="22"/>
      <c r="V17" s="12"/>
      <c r="W17" s="25"/>
      <c r="X17" s="25"/>
      <c r="Y17" s="25"/>
      <c r="Z17" s="12"/>
      <c r="AA17" s="27"/>
      <c r="AB17" s="25"/>
      <c r="AC17" s="25"/>
      <c r="AD17" s="25"/>
      <c r="AE17" s="12"/>
      <c r="AF17" s="12"/>
      <c r="AG17" s="25"/>
      <c r="AH17" s="25"/>
      <c r="AI17" s="22"/>
      <c r="AJ17" s="28"/>
      <c r="AK17" s="17"/>
      <c r="AL17" s="17"/>
      <c r="AM17" s="17"/>
      <c r="AN17" s="17"/>
      <c r="AO17" s="17"/>
    </row>
    <row r="18" spans="1:41" ht="18.75">
      <c r="A18" s="11">
        <f>'Variable Input'!A11</f>
        <v>210023</v>
      </c>
      <c r="B18" s="11" t="str">
        <f>'Variable Input'!B11</f>
        <v>Anne Arundel Medical Center</v>
      </c>
      <c r="C18" s="24">
        <f>'Variable Input'!C11</f>
        <v>3</v>
      </c>
      <c r="D18" s="25">
        <f>'Variable Input'!F11</f>
        <v>9686.40314598096</v>
      </c>
      <c r="E18" s="25">
        <f>'Variable Input'!E11</f>
        <v>37006.838938841</v>
      </c>
      <c r="F18" s="25">
        <f aca="true" t="shared" si="22" ref="F18:F45">E18*D18</f>
        <v>358463161.1200001</v>
      </c>
      <c r="G18" s="26">
        <f>'Variable Input'!H11</f>
        <v>1.11617</v>
      </c>
      <c r="H18" s="25">
        <f aca="true" t="shared" si="23" ref="H18:H45">D18/G18</f>
        <v>8678.250755692196</v>
      </c>
      <c r="I18" s="25">
        <f aca="true" t="shared" si="24" ref="I18:I45">H18*E18</f>
        <v>321154627.9867763</v>
      </c>
      <c r="J18" s="25">
        <f>'Variable Input'!U11</f>
        <v>0</v>
      </c>
      <c r="K18" s="25">
        <f aca="true" t="shared" si="25" ref="K18:K45">I18-J18</f>
        <v>321154627.9867763</v>
      </c>
      <c r="L18" s="25">
        <f aca="true" t="shared" si="26" ref="L18:L46">K18/E18</f>
        <v>8678.250755692196</v>
      </c>
      <c r="M18" s="26">
        <f>'Variable Input'!W11</f>
        <v>1.03306</v>
      </c>
      <c r="N18" s="25">
        <f aca="true" t="shared" si="27" ref="N18:N45">L18/M18</f>
        <v>8400.529258409188</v>
      </c>
      <c r="O18" s="25">
        <f aca="true" t="shared" si="28" ref="O18:O45">N18*E18</f>
        <v>310877033.2669702</v>
      </c>
      <c r="P18" s="26">
        <f>'Variable Input'!G11</f>
        <v>1.0544957991873</v>
      </c>
      <c r="Q18" s="25">
        <f aca="true" t="shared" si="29" ref="Q18:Q45">P18*E18</f>
        <v>39023.556202208834</v>
      </c>
      <c r="R18" s="22">
        <f aca="true" t="shared" si="30" ref="R18:R46">O18/Q18</f>
        <v>7966.3942377802505</v>
      </c>
      <c r="S18" s="12">
        <f>'CFA Calculation'!J13</f>
        <v>0.007774986829779951</v>
      </c>
      <c r="T18" s="22">
        <f aca="true" t="shared" si="31" ref="T18:T46">R18/(1+S18)</f>
        <v>7904.933484051463</v>
      </c>
      <c r="U18" s="22">
        <f aca="true" t="shared" si="32" ref="U18:U45">T18*Q18</f>
        <v>308478616.08960474</v>
      </c>
      <c r="V18" s="12">
        <f>'POOR SHARE'!I13</f>
        <v>0.12328920587520367</v>
      </c>
      <c r="W18" s="25">
        <f>((+REGRESSION!$K$10*(V18*Q18)))</f>
        <v>14379207.022579709</v>
      </c>
      <c r="X18" s="25">
        <f aca="true" t="shared" si="33" ref="X18:X46">W18/Q18</f>
        <v>368.475055119805</v>
      </c>
      <c r="Y18" s="25">
        <f aca="true" t="shared" si="34" ref="Y18:Y46">T18-X18</f>
        <v>7536.458428931658</v>
      </c>
      <c r="Z18" s="12">
        <f aca="true" t="shared" si="35" ref="Z18:Z46">(Y18/T18)-1</f>
        <v>-0.04661330242224293</v>
      </c>
      <c r="AA18" s="27">
        <f>RESCMAD!I13</f>
        <v>0</v>
      </c>
      <c r="AB18" s="25">
        <f>((+REGRESSION!$L$10*(AA18*Q18)))</f>
        <v>0</v>
      </c>
      <c r="AC18" s="25">
        <f aca="true" t="shared" si="36" ref="AC18:AC46">AB18/Q18</f>
        <v>0</v>
      </c>
      <c r="AD18" s="25">
        <f aca="true" t="shared" si="37" ref="AD18:AD46">T18-AC18</f>
        <v>7904.933484051463</v>
      </c>
      <c r="AE18" s="12">
        <f aca="true" t="shared" si="38" ref="AE18:AE46">(AD18/T18)-1</f>
        <v>0</v>
      </c>
      <c r="AF18" s="12">
        <f aca="true" t="shared" si="39" ref="AF18:AF46">AE18+Z18</f>
        <v>-0.04661330242224293</v>
      </c>
      <c r="AG18" s="25">
        <f aca="true" t="shared" si="40" ref="AG18:AG45">T18*(1+AF18)</f>
        <v>7536.458428931658</v>
      </c>
      <c r="AH18" s="25">
        <f aca="true" t="shared" si="41" ref="AH18:AH45">AG18*Q18</f>
        <v>294099409.06702507</v>
      </c>
      <c r="AI18" s="22">
        <f aca="true" t="shared" si="42" ref="AI18:AI46">AG18</f>
        <v>7536.458428931658</v>
      </c>
      <c r="AJ18" s="28">
        <f aca="true" t="shared" si="43" ref="AJ18:AJ45">AI18/$AI$46-1</f>
        <v>-0.05293864572892282</v>
      </c>
      <c r="AK18" s="17"/>
      <c r="AL18" s="17"/>
      <c r="AM18" s="17"/>
      <c r="AN18" s="17"/>
      <c r="AO18" s="17"/>
    </row>
    <row r="19" spans="1:41" ht="18.75">
      <c r="A19" s="11">
        <f>'Variable Input'!A12</f>
        <v>210061</v>
      </c>
      <c r="B19" s="11" t="str">
        <f>'Variable Input'!B12</f>
        <v>Atlantic General Hospital</v>
      </c>
      <c r="C19" s="24">
        <f>'Variable Input'!C12</f>
        <v>3</v>
      </c>
      <c r="D19" s="25">
        <f>'Variable Input'!F12</f>
        <v>8137.99664725935</v>
      </c>
      <c r="E19" s="25">
        <f>'Variable Input'!E12</f>
        <v>8864.50468916014</v>
      </c>
      <c r="F19" s="25">
        <f t="shared" si="22"/>
        <v>72139309.44</v>
      </c>
      <c r="G19" s="26">
        <f>'Variable Input'!H12</f>
        <v>1.12338</v>
      </c>
      <c r="H19" s="25">
        <f t="shared" si="23"/>
        <v>7244.206454858863</v>
      </c>
      <c r="I19" s="25">
        <f t="shared" si="24"/>
        <v>64216302.08834054</v>
      </c>
      <c r="J19" s="25">
        <f>'Variable Input'!U12</f>
        <v>0</v>
      </c>
      <c r="K19" s="25">
        <f t="shared" si="25"/>
        <v>64216302.08834054</v>
      </c>
      <c r="L19" s="25">
        <f t="shared" si="26"/>
        <v>7244.206454858863</v>
      </c>
      <c r="M19" s="26">
        <f>'Variable Input'!W12</f>
        <v>0.9753</v>
      </c>
      <c r="N19" s="25">
        <f t="shared" si="27"/>
        <v>7427.669901424038</v>
      </c>
      <c r="O19" s="25">
        <f t="shared" si="28"/>
        <v>65842614.67070701</v>
      </c>
      <c r="P19" s="26">
        <f>'Variable Input'!G12</f>
        <v>0.844655509058707</v>
      </c>
      <c r="Q19" s="25">
        <f t="shared" si="29"/>
        <v>7487.452720775853</v>
      </c>
      <c r="R19" s="22">
        <f t="shared" si="30"/>
        <v>8793.726935732073</v>
      </c>
      <c r="S19" s="12">
        <f>'CFA Calculation'!J14</f>
        <v>-0.003958061535160616</v>
      </c>
      <c r="T19" s="22">
        <f t="shared" si="31"/>
        <v>8828.671360249651</v>
      </c>
      <c r="U19" s="22">
        <f t="shared" si="32"/>
        <v>66104259.3971371</v>
      </c>
      <c r="V19" s="12">
        <f>'POOR SHARE'!I14</f>
        <v>0.1491815198057987</v>
      </c>
      <c r="W19" s="25">
        <f>((+REGRESSION!$K$10*(V19*Q19)))</f>
        <v>3338352.2328296383</v>
      </c>
      <c r="X19" s="25">
        <f t="shared" si="33"/>
        <v>445.85954093126037</v>
      </c>
      <c r="Y19" s="25">
        <f t="shared" si="34"/>
        <v>8382.811819318391</v>
      </c>
      <c r="Z19" s="12">
        <f t="shared" si="35"/>
        <v>-0.05050131811890801</v>
      </c>
      <c r="AA19" s="27">
        <f>RESCMAD!I14</f>
        <v>0</v>
      </c>
      <c r="AB19" s="25">
        <f>((+REGRESSION!$L$10*(AA19*Q19)))</f>
        <v>0</v>
      </c>
      <c r="AC19" s="25">
        <f t="shared" si="36"/>
        <v>0</v>
      </c>
      <c r="AD19" s="25">
        <f t="shared" si="37"/>
        <v>8828.671360249651</v>
      </c>
      <c r="AE19" s="12">
        <f t="shared" si="38"/>
        <v>0</v>
      </c>
      <c r="AF19" s="12">
        <f t="shared" si="39"/>
        <v>-0.05050131811890801</v>
      </c>
      <c r="AG19" s="25">
        <f t="shared" si="40"/>
        <v>8382.811819318391</v>
      </c>
      <c r="AH19" s="25">
        <f t="shared" si="41"/>
        <v>62765907.16430746</v>
      </c>
      <c r="AI19" s="22">
        <f t="shared" si="42"/>
        <v>8382.811819318391</v>
      </c>
      <c r="AJ19" s="28">
        <f t="shared" si="43"/>
        <v>0.053417489005996854</v>
      </c>
      <c r="AK19" s="17"/>
      <c r="AL19" s="17"/>
      <c r="AM19" s="17"/>
      <c r="AN19" s="17"/>
      <c r="AO19" s="17"/>
    </row>
    <row r="20" spans="1:41" ht="18.75">
      <c r="A20" s="11">
        <f>'Variable Input'!A13</f>
        <v>210039</v>
      </c>
      <c r="B20" s="11" t="str">
        <f>'Variable Input'!B13</f>
        <v>Calvert Memorial Hospital</v>
      </c>
      <c r="C20" s="24">
        <f>'Variable Input'!C13</f>
        <v>3</v>
      </c>
      <c r="D20" s="25">
        <f>'Variable Input'!F13</f>
        <v>7685.25040944534</v>
      </c>
      <c r="E20" s="25">
        <f>'Variable Input'!E13</f>
        <v>12969.2025698345</v>
      </c>
      <c r="F20" s="25">
        <f t="shared" si="22"/>
        <v>99671569.36000015</v>
      </c>
      <c r="G20" s="26">
        <f>'Variable Input'!H13</f>
        <v>1.11654</v>
      </c>
      <c r="H20" s="25">
        <f t="shared" si="23"/>
        <v>6883.09456843941</v>
      </c>
      <c r="I20" s="25">
        <f t="shared" si="24"/>
        <v>89268247.76541829</v>
      </c>
      <c r="J20" s="25">
        <f>'Variable Input'!U13</f>
        <v>0</v>
      </c>
      <c r="K20" s="25">
        <f t="shared" si="25"/>
        <v>89268247.76541829</v>
      </c>
      <c r="L20" s="25">
        <f t="shared" si="26"/>
        <v>6883.09456843941</v>
      </c>
      <c r="M20" s="26">
        <f>'Variable Input'!W13</f>
        <v>0.98029</v>
      </c>
      <c r="N20" s="25">
        <f t="shared" si="27"/>
        <v>7021.488098868101</v>
      </c>
      <c r="O20" s="25">
        <f t="shared" si="28"/>
        <v>91063101.49590254</v>
      </c>
      <c r="P20" s="26">
        <f>'Variable Input'!G13</f>
        <v>0.85347559556643</v>
      </c>
      <c r="Q20" s="25">
        <f t="shared" si="29"/>
        <v>11068.897887311176</v>
      </c>
      <c r="R20" s="22">
        <f t="shared" si="30"/>
        <v>8226.934824314594</v>
      </c>
      <c r="S20" s="12">
        <f>'CFA Calculation'!J15</f>
        <v>0.011517046825056193</v>
      </c>
      <c r="T20" s="22">
        <f t="shared" si="31"/>
        <v>8133.263646062366</v>
      </c>
      <c r="U20" s="22">
        <f t="shared" si="32"/>
        <v>90026264.78884451</v>
      </c>
      <c r="V20" s="12">
        <f>'POOR SHARE'!I15</f>
        <v>0.2039805540391059</v>
      </c>
      <c r="W20" s="25">
        <f>((+REGRESSION!$K$10*(V20*Q20)))</f>
        <v>6748017.268948726</v>
      </c>
      <c r="X20" s="25">
        <f t="shared" si="33"/>
        <v>609.6376836834236</v>
      </c>
      <c r="Y20" s="25">
        <f t="shared" si="34"/>
        <v>7523.625962378943</v>
      </c>
      <c r="Z20" s="12">
        <f t="shared" si="35"/>
        <v>-0.07495609514374624</v>
      </c>
      <c r="AA20" s="27">
        <f>RESCMAD!I15</f>
        <v>0</v>
      </c>
      <c r="AB20" s="25">
        <f>((+REGRESSION!$L$10*(AA20*Q20)))</f>
        <v>0</v>
      </c>
      <c r="AC20" s="25">
        <f t="shared" si="36"/>
        <v>0</v>
      </c>
      <c r="AD20" s="25">
        <f t="shared" si="37"/>
        <v>8133.263646062366</v>
      </c>
      <c r="AE20" s="12">
        <f t="shared" si="38"/>
        <v>0</v>
      </c>
      <c r="AF20" s="12">
        <f t="shared" si="39"/>
        <v>-0.07495609514374624</v>
      </c>
      <c r="AG20" s="25">
        <f t="shared" si="40"/>
        <v>7523.625962378943</v>
      </c>
      <c r="AH20" s="25">
        <f t="shared" si="41"/>
        <v>83278247.51989579</v>
      </c>
      <c r="AI20" s="22">
        <f t="shared" si="42"/>
        <v>7523.625962378943</v>
      </c>
      <c r="AJ20" s="28">
        <f t="shared" si="43"/>
        <v>-0.05455122453721273</v>
      </c>
      <c r="AK20" s="17"/>
      <c r="AL20" s="17"/>
      <c r="AM20" s="17"/>
      <c r="AN20" s="17"/>
      <c r="AO20" s="17"/>
    </row>
    <row r="21" spans="1:41" ht="18.75">
      <c r="A21" s="11">
        <f>'Variable Input'!A14</f>
        <v>210033</v>
      </c>
      <c r="B21" s="11" t="str">
        <f>'Variable Input'!B14</f>
        <v>Carroll Hospital Center</v>
      </c>
      <c r="C21" s="24">
        <f>'Variable Input'!C14</f>
        <v>3</v>
      </c>
      <c r="D21" s="25">
        <f>'Variable Input'!F14</f>
        <v>8593.81755668248</v>
      </c>
      <c r="E21" s="25">
        <f>'Variable Input'!E14</f>
        <v>21477.6240666729</v>
      </c>
      <c r="F21" s="25">
        <f t="shared" si="22"/>
        <v>184574782.7799997</v>
      </c>
      <c r="G21" s="26">
        <f>'Variable Input'!H14</f>
        <v>1.12062</v>
      </c>
      <c r="H21" s="25">
        <f t="shared" si="23"/>
        <v>7668.806157914797</v>
      </c>
      <c r="I21" s="25">
        <f t="shared" si="24"/>
        <v>164707735.69988018</v>
      </c>
      <c r="J21" s="25">
        <f>'Variable Input'!U14</f>
        <v>0</v>
      </c>
      <c r="K21" s="25">
        <f t="shared" si="25"/>
        <v>164707735.69988018</v>
      </c>
      <c r="L21" s="25">
        <f t="shared" si="26"/>
        <v>7668.806157914797</v>
      </c>
      <c r="M21" s="26">
        <f>'Variable Input'!W14</f>
        <v>1.0149</v>
      </c>
      <c r="N21" s="25">
        <f t="shared" si="27"/>
        <v>7556.218502231548</v>
      </c>
      <c r="O21" s="25">
        <f t="shared" si="28"/>
        <v>162289620.35656735</v>
      </c>
      <c r="P21" s="26">
        <f>'Variable Input'!G14</f>
        <v>0.888128696916932</v>
      </c>
      <c r="Q21" s="25">
        <f t="shared" si="29"/>
        <v>19074.894275205937</v>
      </c>
      <c r="R21" s="22">
        <f t="shared" si="30"/>
        <v>8508.02201129449</v>
      </c>
      <c r="S21" s="12">
        <f>'CFA Calculation'!J16</f>
        <v>0.018925646022065395</v>
      </c>
      <c r="T21" s="22">
        <f t="shared" si="31"/>
        <v>8349.992999499242</v>
      </c>
      <c r="U21" s="22">
        <f t="shared" si="32"/>
        <v>159275233.66415775</v>
      </c>
      <c r="V21" s="12">
        <f>'POOR SHARE'!I16</f>
        <v>0.1568020799162825</v>
      </c>
      <c r="W21" s="25">
        <f>((+REGRESSION!$K$10*(V21*Q21)))</f>
        <v>8939165.870480921</v>
      </c>
      <c r="X21" s="25">
        <f t="shared" si="33"/>
        <v>468.6351463609573</v>
      </c>
      <c r="Y21" s="25">
        <f t="shared" si="34"/>
        <v>7881.357853138285</v>
      </c>
      <c r="Z21" s="12">
        <f t="shared" si="35"/>
        <v>-0.05612401667750644</v>
      </c>
      <c r="AA21" s="27">
        <f>RESCMAD!I16</f>
        <v>0</v>
      </c>
      <c r="AB21" s="25">
        <f>((+REGRESSION!$L$10*(AA21*Q21)))</f>
        <v>0</v>
      </c>
      <c r="AC21" s="25">
        <f t="shared" si="36"/>
        <v>0</v>
      </c>
      <c r="AD21" s="25">
        <f t="shared" si="37"/>
        <v>8349.992999499242</v>
      </c>
      <c r="AE21" s="12">
        <f t="shared" si="38"/>
        <v>0</v>
      </c>
      <c r="AF21" s="12">
        <f t="shared" si="39"/>
        <v>-0.05612401667750644</v>
      </c>
      <c r="AG21" s="25">
        <f t="shared" si="40"/>
        <v>7881.357853138285</v>
      </c>
      <c r="AH21" s="25">
        <f t="shared" si="41"/>
        <v>150336067.79367682</v>
      </c>
      <c r="AI21" s="22">
        <f t="shared" si="42"/>
        <v>7881.357853138285</v>
      </c>
      <c r="AJ21" s="28">
        <f t="shared" si="43"/>
        <v>-0.00959721170435468</v>
      </c>
      <c r="AK21" s="17"/>
      <c r="AL21" s="17"/>
      <c r="AM21" s="17"/>
      <c r="AN21" s="17"/>
      <c r="AO21" s="17"/>
    </row>
    <row r="22" spans="1:41" ht="18.75">
      <c r="A22" s="11">
        <f>'Variable Input'!A15</f>
        <v>210030</v>
      </c>
      <c r="B22" s="11" t="str">
        <f>'Variable Input'!B15</f>
        <v>Chester River Hospital Center</v>
      </c>
      <c r="C22" s="24">
        <f>'Variable Input'!C15</f>
        <v>3</v>
      </c>
      <c r="D22" s="25">
        <f>'Variable Input'!F15</f>
        <v>8658.14687029845</v>
      </c>
      <c r="E22" s="25">
        <f>'Variable Input'!E15</f>
        <v>5942.27005509627</v>
      </c>
      <c r="F22" s="25">
        <f t="shared" si="22"/>
        <v>51449046.879999965</v>
      </c>
      <c r="G22" s="26">
        <f>'Variable Input'!H15</f>
        <v>1.1254</v>
      </c>
      <c r="H22" s="25">
        <f t="shared" si="23"/>
        <v>7693.395121999689</v>
      </c>
      <c r="I22" s="25">
        <f t="shared" si="24"/>
        <v>45716231.45548247</v>
      </c>
      <c r="J22" s="25">
        <f>'Variable Input'!U15</f>
        <v>0</v>
      </c>
      <c r="K22" s="25">
        <f t="shared" si="25"/>
        <v>45716231.45548247</v>
      </c>
      <c r="L22" s="25">
        <f t="shared" si="26"/>
        <v>7693.395121999689</v>
      </c>
      <c r="M22" s="26">
        <f>'Variable Input'!W15</f>
        <v>0.99737</v>
      </c>
      <c r="N22" s="25">
        <f t="shared" si="27"/>
        <v>7713.682105938306</v>
      </c>
      <c r="O22" s="25">
        <f t="shared" si="28"/>
        <v>45836782.19264913</v>
      </c>
      <c r="P22" s="26">
        <f>'Variable Input'!G15</f>
        <v>0.870340353872894</v>
      </c>
      <c r="Q22" s="25">
        <f t="shared" si="29"/>
        <v>5171.797422560789</v>
      </c>
      <c r="R22" s="22">
        <f t="shared" si="30"/>
        <v>8862.834029944137</v>
      </c>
      <c r="S22" s="12">
        <f>'CFA Calculation'!J17</f>
        <v>-0.008509122989766922</v>
      </c>
      <c r="T22" s="22">
        <f t="shared" si="31"/>
        <v>8938.896197077833</v>
      </c>
      <c r="U22" s="22">
        <f t="shared" si="32"/>
        <v>46230160.31258557</v>
      </c>
      <c r="V22" s="12">
        <f>'POOR SHARE'!I17</f>
        <v>0.20919747269767122</v>
      </c>
      <c r="W22" s="25">
        <f>((+REGRESSION!$K$10*(V22*Q22)))</f>
        <v>3233560.3895342443</v>
      </c>
      <c r="X22" s="25">
        <f t="shared" si="33"/>
        <v>625.2295141005666</v>
      </c>
      <c r="Y22" s="25">
        <f t="shared" si="34"/>
        <v>8313.666682977266</v>
      </c>
      <c r="Z22" s="12">
        <f t="shared" si="35"/>
        <v>-0.06994482319919515</v>
      </c>
      <c r="AA22" s="27">
        <f>RESCMAD!I17</f>
        <v>0</v>
      </c>
      <c r="AB22" s="25">
        <f>((+REGRESSION!$L$10*(AA22*Q22)))</f>
        <v>0</v>
      </c>
      <c r="AC22" s="25">
        <f t="shared" si="36"/>
        <v>0</v>
      </c>
      <c r="AD22" s="25">
        <f t="shared" si="37"/>
        <v>8938.896197077833</v>
      </c>
      <c r="AE22" s="12">
        <f t="shared" si="38"/>
        <v>0</v>
      </c>
      <c r="AF22" s="12">
        <f t="shared" si="39"/>
        <v>-0.06994482319919515</v>
      </c>
      <c r="AG22" s="25">
        <f t="shared" si="40"/>
        <v>8313.666682977266</v>
      </c>
      <c r="AH22" s="25">
        <f t="shared" si="41"/>
        <v>42996599.92305133</v>
      </c>
      <c r="AI22" s="22">
        <f t="shared" si="42"/>
        <v>8313.666682977266</v>
      </c>
      <c r="AJ22" s="28">
        <f t="shared" si="43"/>
        <v>0.04472843604007126</v>
      </c>
      <c r="AK22" s="17"/>
      <c r="AL22" s="17"/>
      <c r="AM22" s="17"/>
      <c r="AN22" s="17"/>
      <c r="AO22" s="17"/>
    </row>
    <row r="23" spans="1:41" ht="18.75">
      <c r="A23" s="11">
        <f>'Variable Input'!A16</f>
        <v>210035</v>
      </c>
      <c r="B23" s="11" t="str">
        <f>'Variable Input'!B16</f>
        <v>Civista Medical Center</v>
      </c>
      <c r="C23" s="24">
        <f>'Variable Input'!C16</f>
        <v>3</v>
      </c>
      <c r="D23" s="25">
        <f>'Variable Input'!F16</f>
        <v>8143.23909569523</v>
      </c>
      <c r="E23" s="25">
        <f>'Variable Input'!E16</f>
        <v>11996.931991306</v>
      </c>
      <c r="F23" s="25">
        <f t="shared" si="22"/>
        <v>97693885.61999986</v>
      </c>
      <c r="G23" s="26">
        <f>'Variable Input'!H16</f>
        <v>1.1211</v>
      </c>
      <c r="H23" s="25">
        <f t="shared" si="23"/>
        <v>7263.615284716109</v>
      </c>
      <c r="I23" s="25">
        <f t="shared" si="24"/>
        <v>87141098.58174993</v>
      </c>
      <c r="J23" s="25">
        <f>'Variable Input'!U16</f>
        <v>0</v>
      </c>
      <c r="K23" s="25">
        <f t="shared" si="25"/>
        <v>87141098.58174993</v>
      </c>
      <c r="L23" s="25">
        <f t="shared" si="26"/>
        <v>7263.615284716108</v>
      </c>
      <c r="M23" s="26">
        <f>'Variable Input'!W16</f>
        <v>1.01086</v>
      </c>
      <c r="N23" s="25">
        <f t="shared" si="27"/>
        <v>7185.579887141748</v>
      </c>
      <c r="O23" s="25">
        <f t="shared" si="28"/>
        <v>86204913.2241358</v>
      </c>
      <c r="P23" s="26">
        <f>'Variable Input'!G16</f>
        <v>0.832688047377991</v>
      </c>
      <c r="Q23" s="25">
        <f t="shared" si="29"/>
        <v>9989.701874367147</v>
      </c>
      <c r="R23" s="22">
        <f t="shared" si="30"/>
        <v>8629.377964254507</v>
      </c>
      <c r="S23" s="12">
        <f>'CFA Calculation'!J18</f>
        <v>0.01692703591391153</v>
      </c>
      <c r="T23" s="22">
        <f t="shared" si="31"/>
        <v>8485.739546199882</v>
      </c>
      <c r="U23" s="22">
        <f t="shared" si="32"/>
        <v>84770008.25006439</v>
      </c>
      <c r="V23" s="12">
        <f>'POOR SHARE'!I18</f>
        <v>0.22637851611332022</v>
      </c>
      <c r="W23" s="25">
        <f>((+REGRESSION!$K$10*(V23*Q23)))</f>
        <v>6758818.338148505</v>
      </c>
      <c r="X23" s="25">
        <f t="shared" si="33"/>
        <v>676.5785829396116</v>
      </c>
      <c r="Y23" s="25">
        <f t="shared" si="34"/>
        <v>7809.16096326027</v>
      </c>
      <c r="Z23" s="12">
        <f t="shared" si="35"/>
        <v>-0.07973124549204436</v>
      </c>
      <c r="AA23" s="27">
        <f>RESCMAD!I18</f>
        <v>0</v>
      </c>
      <c r="AB23" s="25">
        <f>((+REGRESSION!$L$10*(AA23*Q23)))</f>
        <v>0</v>
      </c>
      <c r="AC23" s="25">
        <f t="shared" si="36"/>
        <v>0</v>
      </c>
      <c r="AD23" s="25">
        <f t="shared" si="37"/>
        <v>8485.739546199882</v>
      </c>
      <c r="AE23" s="12">
        <f t="shared" si="38"/>
        <v>0</v>
      </c>
      <c r="AF23" s="12">
        <f t="shared" si="39"/>
        <v>-0.07973124549204436</v>
      </c>
      <c r="AG23" s="25">
        <f t="shared" si="40"/>
        <v>7809.16096326027</v>
      </c>
      <c r="AH23" s="25">
        <f t="shared" si="41"/>
        <v>78011189.91191588</v>
      </c>
      <c r="AI23" s="22">
        <f t="shared" si="42"/>
        <v>7809.16096326027</v>
      </c>
      <c r="AJ23" s="28">
        <f t="shared" si="43"/>
        <v>-0.018669760162865146</v>
      </c>
      <c r="AK23" s="17"/>
      <c r="AL23" s="17"/>
      <c r="AM23" s="17"/>
      <c r="AN23" s="17"/>
      <c r="AO23" s="17"/>
    </row>
    <row r="24" spans="1:41" ht="18.75">
      <c r="A24" s="11">
        <f>'Variable Input'!A17</f>
        <v>210051</v>
      </c>
      <c r="B24" s="11" t="str">
        <f>'Variable Input'!B17</f>
        <v>Doctors Community Hospital</v>
      </c>
      <c r="C24" s="24">
        <f>'Variable Input'!C17</f>
        <v>3</v>
      </c>
      <c r="D24" s="25">
        <f>'Variable Input'!F17</f>
        <v>10439.1905050253</v>
      </c>
      <c r="E24" s="25">
        <f>'Variable Input'!E17</f>
        <v>16861.6808377302</v>
      </c>
      <c r="F24" s="25">
        <f t="shared" si="22"/>
        <v>176022298.50000018</v>
      </c>
      <c r="G24" s="26">
        <f>'Variable Input'!H17</f>
        <v>1.11734</v>
      </c>
      <c r="H24" s="25">
        <f t="shared" si="23"/>
        <v>9342.89518412059</v>
      </c>
      <c r="I24" s="25">
        <f t="shared" si="24"/>
        <v>157536916.69500795</v>
      </c>
      <c r="J24" s="25">
        <f>'Variable Input'!U17</f>
        <v>0</v>
      </c>
      <c r="K24" s="25">
        <f t="shared" si="25"/>
        <v>157536916.69500795</v>
      </c>
      <c r="L24" s="25">
        <f t="shared" si="26"/>
        <v>9342.89518412059</v>
      </c>
      <c r="M24" s="26">
        <f>'Variable Input'!W17</f>
        <v>1.01423</v>
      </c>
      <c r="N24" s="25">
        <f t="shared" si="27"/>
        <v>9211.811111996876</v>
      </c>
      <c r="O24" s="25">
        <f t="shared" si="28"/>
        <v>155326618.90794787</v>
      </c>
      <c r="P24" s="26">
        <f>'Variable Input'!G17</f>
        <v>1.01164883544236</v>
      </c>
      <c r="Q24" s="25">
        <f t="shared" si="29"/>
        <v>17058.099783090514</v>
      </c>
      <c r="R24" s="22">
        <f t="shared" si="30"/>
        <v>9105.739846938945</v>
      </c>
      <c r="S24" s="12">
        <f>'CFA Calculation'!J19</f>
        <v>-0.006457448808292618</v>
      </c>
      <c r="T24" s="22">
        <f t="shared" si="31"/>
        <v>9164.921860686329</v>
      </c>
      <c r="U24" s="22">
        <f t="shared" si="32"/>
        <v>156336151.603815</v>
      </c>
      <c r="V24" s="12">
        <f>'POOR SHARE'!I19</f>
        <v>0.23159665961298626</v>
      </c>
      <c r="W24" s="25">
        <f>((+REGRESSION!$K$10*(V24*Q24)))</f>
        <v>11807174.422334168</v>
      </c>
      <c r="X24" s="25">
        <f t="shared" si="33"/>
        <v>692.1740740453679</v>
      </c>
      <c r="Y24" s="25">
        <f t="shared" si="34"/>
        <v>8472.74778664096</v>
      </c>
      <c r="Z24" s="12">
        <f t="shared" si="35"/>
        <v>-0.07552427446375776</v>
      </c>
      <c r="AA24" s="27">
        <f>RESCMAD!I19</f>
        <v>0</v>
      </c>
      <c r="AB24" s="25">
        <f>((+REGRESSION!$L$10*(AA24*Q24)))</f>
        <v>0</v>
      </c>
      <c r="AC24" s="25">
        <f t="shared" si="36"/>
        <v>0</v>
      </c>
      <c r="AD24" s="25">
        <f t="shared" si="37"/>
        <v>9164.921860686329</v>
      </c>
      <c r="AE24" s="12">
        <f t="shared" si="38"/>
        <v>0</v>
      </c>
      <c r="AF24" s="12">
        <f t="shared" si="39"/>
        <v>-0.07552427446375776</v>
      </c>
      <c r="AG24" s="25">
        <f t="shared" si="40"/>
        <v>8472.74778664096</v>
      </c>
      <c r="AH24" s="25">
        <f t="shared" si="41"/>
        <v>144528977.1814808</v>
      </c>
      <c r="AI24" s="22">
        <f t="shared" si="42"/>
        <v>8472.74778664096</v>
      </c>
      <c r="AJ24" s="28">
        <f t="shared" si="43"/>
        <v>0.06471920052121138</v>
      </c>
      <c r="AK24" s="17"/>
      <c r="AL24" s="17"/>
      <c r="AM24" s="17"/>
      <c r="AN24" s="17"/>
      <c r="AO24" s="17"/>
    </row>
    <row r="25" spans="1:41" ht="18.75">
      <c r="A25" s="11">
        <f>'Variable Input'!A18</f>
        <v>210010</v>
      </c>
      <c r="B25" s="11" t="str">
        <f>'Variable Input'!B18</f>
        <v>Dorchester General Hospital</v>
      </c>
      <c r="C25" s="24">
        <f>'Variable Input'!C18</f>
        <v>3</v>
      </c>
      <c r="D25" s="25">
        <f>'Variable Input'!F18</f>
        <v>7817.51884895247</v>
      </c>
      <c r="E25" s="25">
        <f>'Variable Input'!E18</f>
        <v>5712.61256453307</v>
      </c>
      <c r="F25" s="25">
        <f t="shared" si="22"/>
        <v>44658456.39999998</v>
      </c>
      <c r="G25" s="26">
        <f>'Variable Input'!H18</f>
        <v>1.1328</v>
      </c>
      <c r="H25" s="25">
        <f t="shared" si="23"/>
        <v>6901.058305925556</v>
      </c>
      <c r="I25" s="25">
        <f t="shared" si="24"/>
        <v>39423072.387005635</v>
      </c>
      <c r="J25" s="25">
        <f>'Variable Input'!U18</f>
        <v>937500</v>
      </c>
      <c r="K25" s="25">
        <f t="shared" si="25"/>
        <v>38485572.387005635</v>
      </c>
      <c r="L25" s="25">
        <f t="shared" si="26"/>
        <v>6736.947754157964</v>
      </c>
      <c r="M25" s="26">
        <f>'Variable Input'!W18</f>
        <v>0.98062</v>
      </c>
      <c r="N25" s="25">
        <f t="shared" si="27"/>
        <v>6870.0901003018125</v>
      </c>
      <c r="O25" s="25">
        <f t="shared" si="28"/>
        <v>39246163.0264584</v>
      </c>
      <c r="P25" s="26">
        <f>'Variable Input'!G18</f>
        <v>0.85444119940811</v>
      </c>
      <c r="Q25" s="25">
        <f t="shared" si="29"/>
        <v>4881.091531393476</v>
      </c>
      <c r="R25" s="22">
        <f t="shared" si="30"/>
        <v>8040.448078885795</v>
      </c>
      <c r="S25" s="12">
        <f>'CFA Calculation'!J20</f>
        <v>-0.0009115046453827269</v>
      </c>
      <c r="T25" s="22">
        <f t="shared" si="31"/>
        <v>8047.783671087026</v>
      </c>
      <c r="U25" s="22">
        <f t="shared" si="32"/>
        <v>39281968.723429576</v>
      </c>
      <c r="V25" s="12">
        <f>'POOR SHARE'!I20</f>
        <v>0.35571337033494077</v>
      </c>
      <c r="W25" s="25">
        <f>((+REGRESSION!$K$10*(V25*Q25)))</f>
        <v>5189197.240550713</v>
      </c>
      <c r="X25" s="25">
        <f t="shared" si="33"/>
        <v>1063.1222969648506</v>
      </c>
      <c r="Y25" s="25">
        <f t="shared" si="34"/>
        <v>6984.661374122175</v>
      </c>
      <c r="Z25" s="12">
        <f t="shared" si="35"/>
        <v>-0.13210125177498133</v>
      </c>
      <c r="AA25" s="27">
        <f>RESCMAD!I20</f>
        <v>0</v>
      </c>
      <c r="AB25" s="25">
        <f>((+REGRESSION!$L$10*(AA25*Q25)))</f>
        <v>0</v>
      </c>
      <c r="AC25" s="25">
        <f t="shared" si="36"/>
        <v>0</v>
      </c>
      <c r="AD25" s="25">
        <f t="shared" si="37"/>
        <v>8047.783671087026</v>
      </c>
      <c r="AE25" s="12">
        <f t="shared" si="38"/>
        <v>0</v>
      </c>
      <c r="AF25" s="12">
        <f t="shared" si="39"/>
        <v>-0.13210125177498133</v>
      </c>
      <c r="AG25" s="25">
        <f t="shared" si="40"/>
        <v>6984.661374122175</v>
      </c>
      <c r="AH25" s="25">
        <f t="shared" si="41"/>
        <v>34092771.482878864</v>
      </c>
      <c r="AI25" s="22">
        <f t="shared" si="42"/>
        <v>6984.661374122175</v>
      </c>
      <c r="AJ25" s="28">
        <f t="shared" si="43"/>
        <v>-0.12227965927508799</v>
      </c>
      <c r="AK25" s="17"/>
      <c r="AL25" s="17"/>
      <c r="AM25" s="17"/>
      <c r="AN25" s="17"/>
      <c r="AO25" s="17"/>
    </row>
    <row r="26" spans="1:41" ht="18.75">
      <c r="A26" s="11">
        <f>'Variable Input'!A19</f>
        <v>210060</v>
      </c>
      <c r="B26" s="11" t="str">
        <f>'Variable Input'!B19</f>
        <v>Fort Washington Medical Center</v>
      </c>
      <c r="C26" s="24">
        <f>'Variable Input'!C19</f>
        <v>3</v>
      </c>
      <c r="D26" s="25">
        <f>'Variable Input'!F19</f>
        <v>6305.51497937935</v>
      </c>
      <c r="E26" s="25">
        <f>'Variable Input'!E19</f>
        <v>6296.82681110816</v>
      </c>
      <c r="F26" s="25">
        <f t="shared" si="22"/>
        <v>39704735.78000001</v>
      </c>
      <c r="G26" s="26">
        <f>'Variable Input'!H19</f>
        <v>1.11629</v>
      </c>
      <c r="H26" s="25">
        <f t="shared" si="23"/>
        <v>5648.635192807738</v>
      </c>
      <c r="I26" s="25">
        <f t="shared" si="24"/>
        <v>35568477.528240874</v>
      </c>
      <c r="J26" s="25">
        <f>'Variable Input'!U19</f>
        <v>0</v>
      </c>
      <c r="K26" s="25">
        <f t="shared" si="25"/>
        <v>35568477.528240874</v>
      </c>
      <c r="L26" s="25">
        <f t="shared" si="26"/>
        <v>5648.635192807738</v>
      </c>
      <c r="M26" s="26">
        <f>'Variable Input'!W19</f>
        <v>0.99624</v>
      </c>
      <c r="N26" s="25">
        <f t="shared" si="27"/>
        <v>5669.954220677486</v>
      </c>
      <c r="O26" s="25">
        <f t="shared" si="28"/>
        <v>35702719.75451786</v>
      </c>
      <c r="P26" s="26">
        <f>'Variable Input'!G19</f>
        <v>0.663083122871504</v>
      </c>
      <c r="Q26" s="25">
        <f t="shared" si="29"/>
        <v>4175.319586090613</v>
      </c>
      <c r="R26" s="22">
        <f t="shared" si="30"/>
        <v>8550.895091589055</v>
      </c>
      <c r="S26" s="12">
        <f>'CFA Calculation'!J21</f>
        <v>-0.007608397850247771</v>
      </c>
      <c r="T26" s="22">
        <f t="shared" si="31"/>
        <v>8616.452490192196</v>
      </c>
      <c r="U26" s="22">
        <f t="shared" si="32"/>
        <v>35976442.844918706</v>
      </c>
      <c r="V26" s="12">
        <f>'POOR SHARE'!I21</f>
        <v>0.22060190397771232</v>
      </c>
      <c r="W26" s="25">
        <f>((+REGRESSION!$K$10*(V26*Q26)))</f>
        <v>2752846.632025622</v>
      </c>
      <c r="X26" s="25">
        <f t="shared" si="33"/>
        <v>659.3139938787622</v>
      </c>
      <c r="Y26" s="25">
        <f t="shared" si="34"/>
        <v>7957.138496313433</v>
      </c>
      <c r="Z26" s="12">
        <f t="shared" si="35"/>
        <v>-0.07651803275527103</v>
      </c>
      <c r="AA26" s="27">
        <f>RESCMAD!I21</f>
        <v>0</v>
      </c>
      <c r="AB26" s="25">
        <f>((+REGRESSION!$L$10*(AA26*Q26)))</f>
        <v>0</v>
      </c>
      <c r="AC26" s="25">
        <f t="shared" si="36"/>
        <v>0</v>
      </c>
      <c r="AD26" s="25">
        <f t="shared" si="37"/>
        <v>8616.452490192196</v>
      </c>
      <c r="AE26" s="12">
        <f t="shared" si="38"/>
        <v>0</v>
      </c>
      <c r="AF26" s="12">
        <f t="shared" si="39"/>
        <v>-0.07651803275527103</v>
      </c>
      <c r="AG26" s="25">
        <f t="shared" si="40"/>
        <v>7957.138496313433</v>
      </c>
      <c r="AH26" s="25">
        <f t="shared" si="41"/>
        <v>33223596.212893084</v>
      </c>
      <c r="AI26" s="22">
        <f t="shared" si="42"/>
        <v>7957.138496313433</v>
      </c>
      <c r="AJ26" s="28">
        <f t="shared" si="43"/>
        <v>-7.431454652306879E-05</v>
      </c>
      <c r="AK26" s="17"/>
      <c r="AL26" s="17"/>
      <c r="AM26" s="17"/>
      <c r="AN26" s="17"/>
      <c r="AO26" s="17"/>
    </row>
    <row r="27" spans="1:41" ht="18.75">
      <c r="A27" s="11">
        <f>'Variable Input'!A20</f>
        <v>210005</v>
      </c>
      <c r="B27" s="11" t="str">
        <f>'Variable Input'!B20</f>
        <v>Frederick Memorial Hospital</v>
      </c>
      <c r="C27" s="24">
        <f>'Variable Input'!C20</f>
        <v>3</v>
      </c>
      <c r="D27" s="25">
        <f>'Variable Input'!F20</f>
        <v>9264.52825117936</v>
      </c>
      <c r="E27" s="25">
        <f>'Variable Input'!E20</f>
        <v>25991.6372773051</v>
      </c>
      <c r="F27" s="25">
        <f t="shared" si="22"/>
        <v>240800257.84999967</v>
      </c>
      <c r="G27" s="26">
        <f>'Variable Input'!H20</f>
        <v>1.11818</v>
      </c>
      <c r="H27" s="25">
        <f t="shared" si="23"/>
        <v>8285.363940670875</v>
      </c>
      <c r="I27" s="25">
        <f t="shared" si="24"/>
        <v>215350174.25638062</v>
      </c>
      <c r="J27" s="25">
        <f>'Variable Input'!U20</f>
        <v>0</v>
      </c>
      <c r="K27" s="25">
        <f t="shared" si="25"/>
        <v>215350174.25638062</v>
      </c>
      <c r="L27" s="25">
        <f t="shared" si="26"/>
        <v>8285.363940670875</v>
      </c>
      <c r="M27" s="26">
        <f>'Variable Input'!W20</f>
        <v>1.01572</v>
      </c>
      <c r="N27" s="25">
        <f t="shared" si="27"/>
        <v>8157.133797376123</v>
      </c>
      <c r="O27" s="25">
        <f t="shared" si="28"/>
        <v>212017262.88384655</v>
      </c>
      <c r="P27" s="26">
        <f>'Variable Input'!G20</f>
        <v>1.00854105254544</v>
      </c>
      <c r="Q27" s="25">
        <f t="shared" si="29"/>
        <v>26213.633217032577</v>
      </c>
      <c r="R27" s="22">
        <f t="shared" si="30"/>
        <v>8088.053309073011</v>
      </c>
      <c r="S27" s="12">
        <f>'CFA Calculation'!J22</f>
        <v>0.01358528430488902</v>
      </c>
      <c r="T27" s="22">
        <f t="shared" si="31"/>
        <v>7979.647528742244</v>
      </c>
      <c r="U27" s="22">
        <f t="shared" si="32"/>
        <v>209175553.5196496</v>
      </c>
      <c r="V27" s="12">
        <f>'POOR SHARE'!I22</f>
        <v>0.17556097546346566</v>
      </c>
      <c r="W27" s="25">
        <f>((+REGRESSION!$K$10*(V27*Q27)))</f>
        <v>13754292.028201917</v>
      </c>
      <c r="X27" s="25">
        <f t="shared" si="33"/>
        <v>524.6999496149555</v>
      </c>
      <c r="Y27" s="25">
        <f t="shared" si="34"/>
        <v>7454.947579127288</v>
      </c>
      <c r="Z27" s="12">
        <f t="shared" si="35"/>
        <v>-0.06575477772984528</v>
      </c>
      <c r="AA27" s="27">
        <f>RESCMAD!I22</f>
        <v>0</v>
      </c>
      <c r="AB27" s="25">
        <f>((+REGRESSION!$L$10*(AA27*Q27)))</f>
        <v>0</v>
      </c>
      <c r="AC27" s="25">
        <f t="shared" si="36"/>
        <v>0</v>
      </c>
      <c r="AD27" s="25">
        <f t="shared" si="37"/>
        <v>7979.647528742244</v>
      </c>
      <c r="AE27" s="12">
        <f t="shared" si="38"/>
        <v>0</v>
      </c>
      <c r="AF27" s="12">
        <f t="shared" si="39"/>
        <v>-0.06575477772984528</v>
      </c>
      <c r="AG27" s="25">
        <f t="shared" si="40"/>
        <v>7454.947579127288</v>
      </c>
      <c r="AH27" s="25">
        <f t="shared" si="41"/>
        <v>195421261.49144766</v>
      </c>
      <c r="AI27" s="22">
        <f t="shared" si="42"/>
        <v>7454.947579127288</v>
      </c>
      <c r="AJ27" s="28">
        <f t="shared" si="43"/>
        <v>-0.06318162345267264</v>
      </c>
      <c r="AK27" s="17"/>
      <c r="AL27" s="17"/>
      <c r="AM27" s="17"/>
      <c r="AN27" s="17"/>
      <c r="AO27" s="17"/>
    </row>
    <row r="28" spans="1:41" ht="18.75">
      <c r="A28" s="11">
        <f>'Variable Input'!A21</f>
        <v>210017</v>
      </c>
      <c r="B28" s="11" t="str">
        <f>'Variable Input'!B21</f>
        <v>Garrett County Memorial Hospital</v>
      </c>
      <c r="C28" s="24">
        <f>'Variable Input'!C21</f>
        <v>3</v>
      </c>
      <c r="D28" s="25">
        <f>'Variable Input'!F21</f>
        <v>6531.76636390373</v>
      </c>
      <c r="E28" s="25">
        <f>'Variable Input'!E21</f>
        <v>5092.68406228167</v>
      </c>
      <c r="F28" s="25">
        <f t="shared" si="22"/>
        <v>33264222.46000002</v>
      </c>
      <c r="G28" s="26">
        <f>'Variable Input'!H21</f>
        <v>1.12892</v>
      </c>
      <c r="H28" s="25">
        <f t="shared" si="23"/>
        <v>5785.854058661137</v>
      </c>
      <c r="I28" s="25">
        <f t="shared" si="24"/>
        <v>29465526.751231287</v>
      </c>
      <c r="J28" s="25">
        <f>'Variable Input'!U21</f>
        <v>0</v>
      </c>
      <c r="K28" s="25">
        <f t="shared" si="25"/>
        <v>29465526.751231287</v>
      </c>
      <c r="L28" s="25">
        <f t="shared" si="26"/>
        <v>5785.854058661137</v>
      </c>
      <c r="M28" s="26">
        <f>'Variable Input'!W21</f>
        <v>0.93083</v>
      </c>
      <c r="N28" s="25">
        <f t="shared" si="27"/>
        <v>6215.801014858929</v>
      </c>
      <c r="O28" s="25">
        <f t="shared" si="28"/>
        <v>31655110.762686297</v>
      </c>
      <c r="P28" s="26">
        <f>'Variable Input'!G21</f>
        <v>0.765809367771312</v>
      </c>
      <c r="Q28" s="25">
        <f t="shared" si="29"/>
        <v>3900.0251619949627</v>
      </c>
      <c r="R28" s="22">
        <f t="shared" si="30"/>
        <v>8116.642700452194</v>
      </c>
      <c r="S28" s="12">
        <f>'CFA Calculation'!J23</f>
        <v>0.003774099977002343</v>
      </c>
      <c r="T28" s="22">
        <f t="shared" si="31"/>
        <v>8086.124856816046</v>
      </c>
      <c r="U28" s="22">
        <f t="shared" si="32"/>
        <v>31536090.404615495</v>
      </c>
      <c r="V28" s="12">
        <f>'POOR SHARE'!I23</f>
        <v>0.27454522140061455</v>
      </c>
      <c r="W28" s="25">
        <f>((+REGRESSION!$K$10*(V28*Q28)))</f>
        <v>3200105.7875167374</v>
      </c>
      <c r="X28" s="25">
        <f t="shared" si="33"/>
        <v>820.5346515969146</v>
      </c>
      <c r="Y28" s="25">
        <f t="shared" si="34"/>
        <v>7265.590205219131</v>
      </c>
      <c r="Z28" s="12">
        <f t="shared" si="35"/>
        <v>-0.10147439795036817</v>
      </c>
      <c r="AA28" s="27">
        <f>RESCMAD!I23</f>
        <v>0</v>
      </c>
      <c r="AB28" s="25">
        <f>((+REGRESSION!$L$10*(AA28*Q28)))</f>
        <v>0</v>
      </c>
      <c r="AC28" s="25">
        <f t="shared" si="36"/>
        <v>0</v>
      </c>
      <c r="AD28" s="25">
        <f t="shared" si="37"/>
        <v>8086.124856816046</v>
      </c>
      <c r="AE28" s="12">
        <f t="shared" si="38"/>
        <v>0</v>
      </c>
      <c r="AF28" s="12">
        <f t="shared" si="39"/>
        <v>-0.10147439795036817</v>
      </c>
      <c r="AG28" s="25">
        <f t="shared" si="40"/>
        <v>7265.590205219131</v>
      </c>
      <c r="AH28" s="25">
        <f t="shared" si="41"/>
        <v>28335984.617098756</v>
      </c>
      <c r="AI28" s="22">
        <f t="shared" si="42"/>
        <v>7265.590205219131</v>
      </c>
      <c r="AJ28" s="28">
        <f t="shared" si="43"/>
        <v>-0.08697702452411393</v>
      </c>
      <c r="AK28" s="17"/>
      <c r="AL28" s="17"/>
      <c r="AM28" s="17"/>
      <c r="AN28" s="17"/>
      <c r="AO28" s="17"/>
    </row>
    <row r="29" spans="1:41" ht="18.75">
      <c r="A29" s="11">
        <f>'Variable Input'!A22</f>
        <v>210006</v>
      </c>
      <c r="B29" s="11" t="str">
        <f>'Variable Input'!B22</f>
        <v>Harford Memorial Hospital</v>
      </c>
      <c r="C29" s="24">
        <f>'Variable Input'!C22</f>
        <v>3</v>
      </c>
      <c r="D29" s="25">
        <f>'Variable Input'!F22</f>
        <v>8224.5899136874</v>
      </c>
      <c r="E29" s="25">
        <f>'Variable Input'!E22</f>
        <v>11098.1988400534</v>
      </c>
      <c r="F29" s="25">
        <f t="shared" si="22"/>
        <v>91278134.24000038</v>
      </c>
      <c r="G29" s="26">
        <f>'Variable Input'!H22</f>
        <v>1.11649</v>
      </c>
      <c r="H29" s="25">
        <f t="shared" si="23"/>
        <v>7366.469841814436</v>
      </c>
      <c r="I29" s="25">
        <f t="shared" si="24"/>
        <v>81754547.05371332</v>
      </c>
      <c r="J29" s="25">
        <f>'Variable Input'!U22</f>
        <v>0</v>
      </c>
      <c r="K29" s="25">
        <f t="shared" si="25"/>
        <v>81754547.05371332</v>
      </c>
      <c r="L29" s="25">
        <f t="shared" si="26"/>
        <v>7366.469841814436</v>
      </c>
      <c r="M29" s="26">
        <f>'Variable Input'!W22</f>
        <v>1.01405</v>
      </c>
      <c r="N29" s="25">
        <f t="shared" si="27"/>
        <v>7264.404952235528</v>
      </c>
      <c r="O29" s="25">
        <f t="shared" si="28"/>
        <v>80621810.6145785</v>
      </c>
      <c r="P29" s="26">
        <f>'Variable Input'!G22</f>
        <v>0.809694221616281</v>
      </c>
      <c r="Q29" s="25">
        <f t="shared" si="29"/>
        <v>8986.14747113975</v>
      </c>
      <c r="R29" s="22">
        <f t="shared" si="30"/>
        <v>8971.78806307225</v>
      </c>
      <c r="S29" s="12">
        <f>'CFA Calculation'!J24</f>
        <v>-0.005720009777624026</v>
      </c>
      <c r="T29" s="22">
        <f t="shared" si="31"/>
        <v>9023.402010801467</v>
      </c>
      <c r="U29" s="22">
        <f t="shared" si="32"/>
        <v>81085621.16044094</v>
      </c>
      <c r="V29" s="12">
        <f>'POOR SHARE'!I24</f>
        <v>0.2252735608720294</v>
      </c>
      <c r="W29" s="25">
        <f>((+REGRESSION!$K$10*(V29*Q29)))</f>
        <v>6050159.20208725</v>
      </c>
      <c r="X29" s="25">
        <f t="shared" si="33"/>
        <v>673.2761977831067</v>
      </c>
      <c r="Y29" s="25">
        <f t="shared" si="34"/>
        <v>8350.12581301836</v>
      </c>
      <c r="Z29" s="12">
        <f t="shared" si="35"/>
        <v>-0.07461445217415352</v>
      </c>
      <c r="AA29" s="27">
        <f>RESCMAD!I24</f>
        <v>0</v>
      </c>
      <c r="AB29" s="25">
        <f>((+REGRESSION!$L$10*(AA29*Q29)))</f>
        <v>0</v>
      </c>
      <c r="AC29" s="25">
        <f t="shared" si="36"/>
        <v>0</v>
      </c>
      <c r="AD29" s="25">
        <f t="shared" si="37"/>
        <v>9023.402010801467</v>
      </c>
      <c r="AE29" s="12">
        <f t="shared" si="38"/>
        <v>0</v>
      </c>
      <c r="AF29" s="12">
        <f t="shared" si="39"/>
        <v>-0.07461445217415352</v>
      </c>
      <c r="AG29" s="25">
        <f t="shared" si="40"/>
        <v>8350.12581301836</v>
      </c>
      <c r="AH29" s="25">
        <f t="shared" si="41"/>
        <v>75035461.95835368</v>
      </c>
      <c r="AI29" s="22">
        <f t="shared" si="42"/>
        <v>8350.12581301836</v>
      </c>
      <c r="AJ29" s="28">
        <f t="shared" si="43"/>
        <v>0.049310035394445784</v>
      </c>
      <c r="AK29" s="17"/>
      <c r="AL29" s="17"/>
      <c r="AM29" s="17"/>
      <c r="AN29" s="17"/>
      <c r="AO29" s="17"/>
    </row>
    <row r="30" spans="1:41" ht="18.75">
      <c r="A30" s="11">
        <f>'Variable Input'!A23</f>
        <v>210048</v>
      </c>
      <c r="B30" s="11" t="str">
        <f>'Variable Input'!B23</f>
        <v>Howard County General Hospital</v>
      </c>
      <c r="C30" s="24">
        <f>'Variable Input'!C23</f>
        <v>3</v>
      </c>
      <c r="D30" s="25">
        <f>'Variable Input'!F23</f>
        <v>9044.84439771391</v>
      </c>
      <c r="E30" s="25">
        <f>'Variable Input'!E23</f>
        <v>24003.517556905</v>
      </c>
      <c r="F30" s="25">
        <f t="shared" si="22"/>
        <v>217108081.29999968</v>
      </c>
      <c r="G30" s="26">
        <f>'Variable Input'!H23</f>
        <v>1.1143</v>
      </c>
      <c r="H30" s="25">
        <f t="shared" si="23"/>
        <v>8117.063984307556</v>
      </c>
      <c r="I30" s="25">
        <f t="shared" si="24"/>
        <v>194838087.8578477</v>
      </c>
      <c r="J30" s="25">
        <f>'Variable Input'!U23</f>
        <v>0</v>
      </c>
      <c r="K30" s="25">
        <f t="shared" si="25"/>
        <v>194838087.8578477</v>
      </c>
      <c r="L30" s="25">
        <f t="shared" si="26"/>
        <v>8117.063984307557</v>
      </c>
      <c r="M30" s="26">
        <f>'Variable Input'!W23</f>
        <v>1.00877</v>
      </c>
      <c r="N30" s="25">
        <f t="shared" si="27"/>
        <v>8046.496212523724</v>
      </c>
      <c r="O30" s="25">
        <f t="shared" si="28"/>
        <v>193144213.1088828</v>
      </c>
      <c r="P30" s="26">
        <f>'Variable Input'!G23</f>
        <v>0.920976855958659</v>
      </c>
      <c r="Q30" s="25">
        <f t="shared" si="29"/>
        <v>22106.684131506838</v>
      </c>
      <c r="R30" s="22">
        <f t="shared" si="30"/>
        <v>8736.91467973753</v>
      </c>
      <c r="S30" s="12">
        <f>'CFA Calculation'!J25</f>
        <v>0.001102249522215007</v>
      </c>
      <c r="T30" s="22">
        <f t="shared" si="31"/>
        <v>8727.295022968234</v>
      </c>
      <c r="U30" s="22">
        <f t="shared" si="32"/>
        <v>192931554.39523044</v>
      </c>
      <c r="V30" s="12">
        <f>'POOR SHARE'!I25</f>
        <v>0.19334588993026147</v>
      </c>
      <c r="W30" s="25">
        <f>((+REGRESSION!$K$10*(V30*Q30)))</f>
        <v>12774431.670215279</v>
      </c>
      <c r="X30" s="25">
        <f t="shared" si="33"/>
        <v>577.8538108304055</v>
      </c>
      <c r="Y30" s="25">
        <f t="shared" si="34"/>
        <v>8149.441212137828</v>
      </c>
      <c r="Z30" s="12">
        <f t="shared" si="35"/>
        <v>-0.0662122466708902</v>
      </c>
      <c r="AA30" s="27">
        <f>RESCMAD!I25</f>
        <v>0</v>
      </c>
      <c r="AB30" s="25">
        <f>((+REGRESSION!$L$10*(AA30*Q30)))</f>
        <v>0</v>
      </c>
      <c r="AC30" s="25">
        <f t="shared" si="36"/>
        <v>0</v>
      </c>
      <c r="AD30" s="25">
        <f t="shared" si="37"/>
        <v>8727.295022968234</v>
      </c>
      <c r="AE30" s="12">
        <f t="shared" si="38"/>
        <v>0</v>
      </c>
      <c r="AF30" s="12">
        <f t="shared" si="39"/>
        <v>-0.0662122466708902</v>
      </c>
      <c r="AG30" s="25">
        <f t="shared" si="40"/>
        <v>8149.441212137829</v>
      </c>
      <c r="AH30" s="25">
        <f t="shared" si="41"/>
        <v>180157122.7250152</v>
      </c>
      <c r="AI30" s="22">
        <f t="shared" si="42"/>
        <v>8149.441212137829</v>
      </c>
      <c r="AJ30" s="28">
        <f t="shared" si="43"/>
        <v>0.024091209909832934</v>
      </c>
      <c r="AK30" s="17"/>
      <c r="AL30" s="17"/>
      <c r="AM30" s="17"/>
      <c r="AN30" s="17"/>
      <c r="AO30" s="17"/>
    </row>
    <row r="31" spans="1:41" ht="18.75">
      <c r="A31" s="11">
        <f>'Variable Input'!A24</f>
        <v>210055</v>
      </c>
      <c r="B31" s="11" t="str">
        <f>'Variable Input'!B24</f>
        <v>Laurel Regional Hospital</v>
      </c>
      <c r="C31" s="24">
        <f>'Variable Input'!C24</f>
        <v>3</v>
      </c>
      <c r="D31" s="25">
        <f>'Variable Input'!F24</f>
        <v>9188.64315253785</v>
      </c>
      <c r="E31" s="25">
        <f>'Variable Input'!E24</f>
        <v>9884.57279407074</v>
      </c>
      <c r="F31" s="25">
        <f t="shared" si="22"/>
        <v>90825812.12000003</v>
      </c>
      <c r="G31" s="26">
        <f>'Variable Input'!H24</f>
        <v>1.1189</v>
      </c>
      <c r="H31" s="25">
        <f t="shared" si="23"/>
        <v>8212.211236516088</v>
      </c>
      <c r="I31" s="25">
        <f t="shared" si="24"/>
        <v>81174199.76762895</v>
      </c>
      <c r="J31" s="25">
        <f>'Variable Input'!U24</f>
        <v>0</v>
      </c>
      <c r="K31" s="25">
        <f t="shared" si="25"/>
        <v>81174199.76762895</v>
      </c>
      <c r="L31" s="25">
        <f t="shared" si="26"/>
        <v>8212.211236516088</v>
      </c>
      <c r="M31" s="26">
        <f>'Variable Input'!W24</f>
        <v>1.00861</v>
      </c>
      <c r="N31" s="25">
        <f t="shared" si="27"/>
        <v>8142.107689311119</v>
      </c>
      <c r="O31" s="25">
        <f t="shared" si="28"/>
        <v>80481256.15215887</v>
      </c>
      <c r="P31" s="26">
        <f>'Variable Input'!G24</f>
        <v>0.893482994312</v>
      </c>
      <c r="Q31" s="25">
        <f t="shared" si="29"/>
        <v>8831.697697541256</v>
      </c>
      <c r="R31" s="22">
        <f t="shared" si="30"/>
        <v>9112.772980733347</v>
      </c>
      <c r="S31" s="12">
        <f>'CFA Calculation'!J26</f>
        <v>-0.016260238965930967</v>
      </c>
      <c r="T31" s="22">
        <f t="shared" si="31"/>
        <v>9263.398046607726</v>
      </c>
      <c r="U31" s="22">
        <f t="shared" si="32"/>
        <v>81811531.19963363</v>
      </c>
      <c r="V31" s="12">
        <f>'POOR SHARE'!I26</f>
        <v>0.27622616263373295</v>
      </c>
      <c r="W31" s="25">
        <f>((+REGRESSION!$K$10*(V31*Q31)))</f>
        <v>7291083.005745808</v>
      </c>
      <c r="X31" s="25">
        <f t="shared" si="33"/>
        <v>825.5584889160829</v>
      </c>
      <c r="Y31" s="25">
        <f t="shared" si="34"/>
        <v>8437.839557691643</v>
      </c>
      <c r="Z31" s="12">
        <f t="shared" si="35"/>
        <v>-0.08912048092529123</v>
      </c>
      <c r="AA31" s="27">
        <f>RESCMAD!I26</f>
        <v>0</v>
      </c>
      <c r="AB31" s="25">
        <f>((+REGRESSION!$L$10*(AA31*Q31)))</f>
        <v>0</v>
      </c>
      <c r="AC31" s="25">
        <f t="shared" si="36"/>
        <v>0</v>
      </c>
      <c r="AD31" s="25">
        <f t="shared" si="37"/>
        <v>9263.398046607726</v>
      </c>
      <c r="AE31" s="12">
        <f t="shared" si="38"/>
        <v>0</v>
      </c>
      <c r="AF31" s="12">
        <f t="shared" si="39"/>
        <v>-0.08912048092529123</v>
      </c>
      <c r="AG31" s="25">
        <f t="shared" si="40"/>
        <v>8437.839557691643</v>
      </c>
      <c r="AH31" s="25">
        <f t="shared" si="41"/>
        <v>74520448.19388781</v>
      </c>
      <c r="AI31" s="22">
        <f t="shared" si="42"/>
        <v>8437.839557691643</v>
      </c>
      <c r="AJ31" s="28">
        <f t="shared" si="43"/>
        <v>0.060332493569172474</v>
      </c>
      <c r="AK31" s="17"/>
      <c r="AL31" s="17"/>
      <c r="AM31" s="17"/>
      <c r="AN31" s="17"/>
      <c r="AO31" s="17"/>
    </row>
    <row r="32" spans="1:41" ht="18.75">
      <c r="A32" s="11">
        <f>'Variable Input'!A25</f>
        <v>210045</v>
      </c>
      <c r="B32" s="11" t="str">
        <f>'Variable Input'!B25</f>
        <v>McCready Memorial Hospital</v>
      </c>
      <c r="C32" s="24">
        <f>'Variable Input'!C25</f>
        <v>3</v>
      </c>
      <c r="D32" s="25">
        <f>'Variable Input'!F25</f>
        <v>7243.4899635576</v>
      </c>
      <c r="E32" s="25">
        <f>'Variable Input'!E25</f>
        <v>2142.52754929997</v>
      </c>
      <c r="F32" s="25">
        <f t="shared" si="22"/>
        <v>15519376.799999993</v>
      </c>
      <c r="G32" s="26">
        <f>'Variable Input'!H25</f>
        <v>1.12096</v>
      </c>
      <c r="H32" s="25">
        <f t="shared" si="23"/>
        <v>6461.863013450614</v>
      </c>
      <c r="I32" s="25">
        <f t="shared" si="24"/>
        <v>13844719.526120462</v>
      </c>
      <c r="J32" s="25">
        <f>'Variable Input'!U25</f>
        <v>0</v>
      </c>
      <c r="K32" s="25">
        <f t="shared" si="25"/>
        <v>13844719.526120462</v>
      </c>
      <c r="L32" s="25">
        <f t="shared" si="26"/>
        <v>6461.863013450614</v>
      </c>
      <c r="M32" s="26">
        <f>'Variable Input'!W25</f>
        <v>0.91299</v>
      </c>
      <c r="N32" s="25">
        <f t="shared" si="27"/>
        <v>7077.69308913637</v>
      </c>
      <c r="O32" s="25">
        <f t="shared" si="28"/>
        <v>15164152.42896468</v>
      </c>
      <c r="P32" s="26">
        <f>'Variable Input'!G25</f>
        <v>0.534395388904338</v>
      </c>
      <c r="Q32" s="25">
        <f t="shared" si="29"/>
        <v>1144.9568429464157</v>
      </c>
      <c r="R32" s="22">
        <f t="shared" si="30"/>
        <v>13244.300448863614</v>
      </c>
      <c r="S32" s="12">
        <f>'CFA Calculation'!J27</f>
        <v>0.008617380307744955</v>
      </c>
      <c r="T32" s="22">
        <f t="shared" si="31"/>
        <v>13131.144383832223</v>
      </c>
      <c r="U32" s="22">
        <f t="shared" si="32"/>
        <v>15034593.6179861</v>
      </c>
      <c r="V32" s="12">
        <f>'POOR SHARE'!I27</f>
        <v>0.2999336822597156</v>
      </c>
      <c r="W32" s="25">
        <f>((+REGRESSION!$K$10*(V32*Q32)))</f>
        <v>1026354.5067460374</v>
      </c>
      <c r="X32" s="25">
        <f t="shared" si="33"/>
        <v>896.4132692589803</v>
      </c>
      <c r="Y32" s="25">
        <f t="shared" si="34"/>
        <v>12234.731114573242</v>
      </c>
      <c r="Z32" s="12">
        <f t="shared" si="35"/>
        <v>-0.068266195470571</v>
      </c>
      <c r="AA32" s="27">
        <f>RESCMAD!I27</f>
        <v>0</v>
      </c>
      <c r="AB32" s="25">
        <f>((+REGRESSION!$L$10*(AA32*Q32)))</f>
        <v>0</v>
      </c>
      <c r="AC32" s="25">
        <f t="shared" si="36"/>
        <v>0</v>
      </c>
      <c r="AD32" s="25">
        <f t="shared" si="37"/>
        <v>13131.144383832223</v>
      </c>
      <c r="AE32" s="12">
        <f t="shared" si="38"/>
        <v>0</v>
      </c>
      <c r="AF32" s="12">
        <f t="shared" si="39"/>
        <v>-0.068266195470571</v>
      </c>
      <c r="AG32" s="25">
        <f t="shared" si="40"/>
        <v>12234.731114573242</v>
      </c>
      <c r="AH32" s="25">
        <f t="shared" si="41"/>
        <v>14008239.111240061</v>
      </c>
      <c r="AI32" s="22">
        <f t="shared" si="42"/>
        <v>12234.731114573242</v>
      </c>
      <c r="AJ32" s="28">
        <f t="shared" si="43"/>
        <v>0.5374649947021279</v>
      </c>
      <c r="AK32" s="17"/>
      <c r="AL32" s="17"/>
      <c r="AM32" s="17"/>
      <c r="AN32" s="17"/>
      <c r="AO32" s="17"/>
    </row>
    <row r="33" spans="1:41" ht="18.75">
      <c r="A33" s="11">
        <f>'Variable Input'!A26</f>
        <v>210037</v>
      </c>
      <c r="B33" s="11" t="str">
        <f>'Variable Input'!B26</f>
        <v>Memorial Hospital at Easton</v>
      </c>
      <c r="C33" s="24">
        <f>'Variable Input'!C26</f>
        <v>3</v>
      </c>
      <c r="D33" s="25">
        <f>'Variable Input'!F26</f>
        <v>9108.29345318701</v>
      </c>
      <c r="E33" s="25">
        <f>'Variable Input'!E26</f>
        <v>15390.179390954</v>
      </c>
      <c r="F33" s="25">
        <f t="shared" si="22"/>
        <v>140178270.18999997</v>
      </c>
      <c r="G33" s="26">
        <f>'Variable Input'!H26</f>
        <v>1.1314</v>
      </c>
      <c r="H33" s="25">
        <f t="shared" si="23"/>
        <v>8050.462659702149</v>
      </c>
      <c r="I33" s="25">
        <f t="shared" si="24"/>
        <v>123898064.51299272</v>
      </c>
      <c r="J33" s="25">
        <f>'Variable Input'!U26</f>
        <v>2587100</v>
      </c>
      <c r="K33" s="25">
        <f t="shared" si="25"/>
        <v>121310964.51299272</v>
      </c>
      <c r="L33" s="25">
        <f t="shared" si="26"/>
        <v>7882.361955072244</v>
      </c>
      <c r="M33" s="26">
        <f>'Variable Input'!W26</f>
        <v>0.9874</v>
      </c>
      <c r="N33" s="25">
        <f t="shared" si="27"/>
        <v>7982.947088385906</v>
      </c>
      <c r="O33" s="25">
        <f t="shared" si="28"/>
        <v>122858987.758753</v>
      </c>
      <c r="P33" s="26">
        <f>'Variable Input'!G26</f>
        <v>0.989188307744966</v>
      </c>
      <c r="Q33" s="25">
        <f t="shared" si="29"/>
        <v>15223.785507629238</v>
      </c>
      <c r="R33" s="22">
        <f t="shared" si="30"/>
        <v>8070.199602929477</v>
      </c>
      <c r="S33" s="12">
        <f>'CFA Calculation'!J28</f>
        <v>0.011894494679787364</v>
      </c>
      <c r="T33" s="22">
        <f t="shared" si="31"/>
        <v>7975.3369994203595</v>
      </c>
      <c r="U33" s="22">
        <f t="shared" si="32"/>
        <v>121414819.83023492</v>
      </c>
      <c r="V33" s="12">
        <f>'POOR SHARE'!I28</f>
        <v>0.2442483259608841</v>
      </c>
      <c r="W33" s="25">
        <f>((+REGRESSION!$K$10*(V33*Q33)))</f>
        <v>11113152.896876046</v>
      </c>
      <c r="X33" s="25">
        <f t="shared" si="33"/>
        <v>729.9861713965169</v>
      </c>
      <c r="Y33" s="25">
        <f t="shared" si="34"/>
        <v>7245.350828023843</v>
      </c>
      <c r="Z33" s="12">
        <f t="shared" si="35"/>
        <v>-0.09153044836219104</v>
      </c>
      <c r="AA33" s="27">
        <f>RESCMAD!I28</f>
        <v>0</v>
      </c>
      <c r="AB33" s="25">
        <f>((+REGRESSION!$L$10*(AA33*Q33)))</f>
        <v>0</v>
      </c>
      <c r="AC33" s="25">
        <f t="shared" si="36"/>
        <v>0</v>
      </c>
      <c r="AD33" s="25">
        <f t="shared" si="37"/>
        <v>7975.3369994203595</v>
      </c>
      <c r="AE33" s="12">
        <f t="shared" si="38"/>
        <v>0</v>
      </c>
      <c r="AF33" s="12">
        <f t="shared" si="39"/>
        <v>-0.09153044836219104</v>
      </c>
      <c r="AG33" s="25">
        <f t="shared" si="40"/>
        <v>7245.350828023843</v>
      </c>
      <c r="AH33" s="25">
        <f t="shared" si="41"/>
        <v>110301666.93335888</v>
      </c>
      <c r="AI33" s="22">
        <f t="shared" si="42"/>
        <v>7245.350828023843</v>
      </c>
      <c r="AJ33" s="28">
        <f t="shared" si="43"/>
        <v>-0.08952038519636152</v>
      </c>
      <c r="AK33" s="17"/>
      <c r="AL33" s="17"/>
      <c r="AM33" s="17"/>
      <c r="AN33" s="17"/>
      <c r="AO33" s="17"/>
    </row>
    <row r="34" spans="1:41" ht="18.75">
      <c r="A34" s="11">
        <f>'Variable Input'!A27</f>
        <v>210018</v>
      </c>
      <c r="B34" s="11" t="str">
        <f>'Variable Input'!B27</f>
        <v>Montgomery General Hospital</v>
      </c>
      <c r="C34" s="24">
        <f>'Variable Input'!C27</f>
        <v>3</v>
      </c>
      <c r="D34" s="25">
        <f>'Variable Input'!F27</f>
        <v>9917.22269585302</v>
      </c>
      <c r="E34" s="25">
        <f>'Variable Input'!E27</f>
        <v>13946.2773582603</v>
      </c>
      <c r="F34" s="25">
        <f t="shared" si="22"/>
        <v>138308338.34000015</v>
      </c>
      <c r="G34" s="26">
        <f>'Variable Input'!H27</f>
        <v>1.1211</v>
      </c>
      <c r="H34" s="25">
        <f t="shared" si="23"/>
        <v>8845.975110028561</v>
      </c>
      <c r="I34" s="25">
        <f t="shared" si="24"/>
        <v>123368422.38872549</v>
      </c>
      <c r="J34" s="25">
        <f>'Variable Input'!U27</f>
        <v>18400</v>
      </c>
      <c r="K34" s="25">
        <f t="shared" si="25"/>
        <v>123350022.38872549</v>
      </c>
      <c r="L34" s="25">
        <f t="shared" si="26"/>
        <v>8844.655761536678</v>
      </c>
      <c r="M34" s="26">
        <f>'Variable Input'!W27</f>
        <v>1.03342</v>
      </c>
      <c r="N34" s="25">
        <f t="shared" si="27"/>
        <v>8558.626465073909</v>
      </c>
      <c r="O34" s="25">
        <f t="shared" si="28"/>
        <v>119360978.48766764</v>
      </c>
      <c r="P34" s="26">
        <f>'Variable Input'!G27</f>
        <v>0.964264113091191</v>
      </c>
      <c r="Q34" s="25">
        <f t="shared" si="29"/>
        <v>13447.894767786627</v>
      </c>
      <c r="R34" s="22">
        <f t="shared" si="30"/>
        <v>8875.811459618755</v>
      </c>
      <c r="S34" s="12">
        <f>'CFA Calculation'!J29</f>
        <v>-0.0042791808832147935</v>
      </c>
      <c r="T34" s="22">
        <f t="shared" si="31"/>
        <v>8913.95588925387</v>
      </c>
      <c r="U34" s="22">
        <f t="shared" si="32"/>
        <v>119873940.7633779</v>
      </c>
      <c r="V34" s="12">
        <f>'POOR SHARE'!I29</f>
        <v>0.16741866114447582</v>
      </c>
      <c r="W34" s="25">
        <f>((+REGRESSION!$K$10*(V34*Q34)))</f>
        <v>6728855.526862359</v>
      </c>
      <c r="X34" s="25">
        <f t="shared" si="33"/>
        <v>500.3649748197615</v>
      </c>
      <c r="Y34" s="25">
        <f t="shared" si="34"/>
        <v>8413.590914434108</v>
      </c>
      <c r="Z34" s="12">
        <f t="shared" si="35"/>
        <v>-0.056132763167806576</v>
      </c>
      <c r="AA34" s="27">
        <f>RESCMAD!I29</f>
        <v>0</v>
      </c>
      <c r="AB34" s="25">
        <f>((+REGRESSION!$L$10*(AA34*Q34)))</f>
        <v>0</v>
      </c>
      <c r="AC34" s="25">
        <f t="shared" si="36"/>
        <v>0</v>
      </c>
      <c r="AD34" s="25">
        <f t="shared" si="37"/>
        <v>8913.95588925387</v>
      </c>
      <c r="AE34" s="12">
        <f t="shared" si="38"/>
        <v>0</v>
      </c>
      <c r="AF34" s="12">
        <f t="shared" si="39"/>
        <v>-0.056132763167806576</v>
      </c>
      <c r="AG34" s="25">
        <f t="shared" si="40"/>
        <v>8413.590914434108</v>
      </c>
      <c r="AH34" s="25">
        <f t="shared" si="41"/>
        <v>113145085.23651554</v>
      </c>
      <c r="AI34" s="22">
        <f t="shared" si="42"/>
        <v>8413.590914434108</v>
      </c>
      <c r="AJ34" s="28">
        <f t="shared" si="43"/>
        <v>0.05728531257039493</v>
      </c>
      <c r="AK34" s="17"/>
      <c r="AL34" s="17"/>
      <c r="AM34" s="17"/>
      <c r="AN34" s="17"/>
      <c r="AO34" s="17"/>
    </row>
    <row r="35" spans="1:41" ht="18.75">
      <c r="A35" s="11">
        <f>'Variable Input'!A28</f>
        <v>210040</v>
      </c>
      <c r="B35" s="11" t="str">
        <f>'Variable Input'!B28</f>
        <v>Northwest Hospital Center</v>
      </c>
      <c r="C35" s="24">
        <f>'Variable Input'!C28</f>
        <v>3</v>
      </c>
      <c r="D35" s="25">
        <f>'Variable Input'!F28</f>
        <v>10730.9285410714</v>
      </c>
      <c r="E35" s="25">
        <f>'Variable Input'!E28</f>
        <v>17740.112525341</v>
      </c>
      <c r="F35" s="25">
        <f t="shared" si="22"/>
        <v>190367879.81999996</v>
      </c>
      <c r="G35" s="26">
        <f>'Variable Input'!H28</f>
        <v>1.1235</v>
      </c>
      <c r="H35" s="25">
        <f t="shared" si="23"/>
        <v>9551.338265306098</v>
      </c>
      <c r="I35" s="25">
        <f t="shared" si="24"/>
        <v>169441815.59412548</v>
      </c>
      <c r="J35" s="25">
        <f>'Variable Input'!U28</f>
        <v>0</v>
      </c>
      <c r="K35" s="25">
        <f t="shared" si="25"/>
        <v>169441815.59412548</v>
      </c>
      <c r="L35" s="25">
        <f t="shared" si="26"/>
        <v>9551.338265306098</v>
      </c>
      <c r="M35" s="26">
        <f>'Variable Input'!W28</f>
        <v>1.00667</v>
      </c>
      <c r="N35" s="25">
        <f t="shared" si="27"/>
        <v>9488.052952115488</v>
      </c>
      <c r="O35" s="25">
        <f t="shared" si="28"/>
        <v>168319127.0169226</v>
      </c>
      <c r="P35" s="26">
        <f>'Variable Input'!G28</f>
        <v>1.01886610546252</v>
      </c>
      <c r="Q35" s="25">
        <f t="shared" si="29"/>
        <v>18074.799359161058</v>
      </c>
      <c r="R35" s="22">
        <f t="shared" si="30"/>
        <v>9312.364893921298</v>
      </c>
      <c r="S35" s="12">
        <f>'CFA Calculation'!J30</f>
        <v>0.00401462944407243</v>
      </c>
      <c r="T35" s="22">
        <f t="shared" si="31"/>
        <v>9275.128689188123</v>
      </c>
      <c r="U35" s="22">
        <f t="shared" si="32"/>
        <v>167646090.0874738</v>
      </c>
      <c r="V35" s="12">
        <f>'POOR SHARE'!I30</f>
        <v>0.314117746315929</v>
      </c>
      <c r="W35" s="25">
        <f>((+REGRESSION!$K$10*(V35*Q35)))</f>
        <v>16968716.552173305</v>
      </c>
      <c r="X35" s="25">
        <f t="shared" si="33"/>
        <v>938.8052511671648</v>
      </c>
      <c r="Y35" s="25">
        <f t="shared" si="34"/>
        <v>8336.323438020958</v>
      </c>
      <c r="Z35" s="12">
        <f t="shared" si="35"/>
        <v>-0.10121749062754415</v>
      </c>
      <c r="AA35" s="27">
        <f>RESCMAD!I30</f>
        <v>0</v>
      </c>
      <c r="AB35" s="25">
        <f>((+REGRESSION!$L$10*(AA35*Q35)))</f>
        <v>0</v>
      </c>
      <c r="AC35" s="25">
        <f t="shared" si="36"/>
        <v>0</v>
      </c>
      <c r="AD35" s="25">
        <f t="shared" si="37"/>
        <v>9275.128689188123</v>
      </c>
      <c r="AE35" s="12">
        <f t="shared" si="38"/>
        <v>0</v>
      </c>
      <c r="AF35" s="12">
        <f t="shared" si="39"/>
        <v>-0.10121749062754415</v>
      </c>
      <c r="AG35" s="25">
        <f t="shared" si="40"/>
        <v>8336.323438020958</v>
      </c>
      <c r="AH35" s="25">
        <f t="shared" si="41"/>
        <v>150677373.53530052</v>
      </c>
      <c r="AI35" s="22">
        <f t="shared" si="42"/>
        <v>8336.323438020958</v>
      </c>
      <c r="AJ35" s="28">
        <f t="shared" si="43"/>
        <v>0.04757557403166346</v>
      </c>
      <c r="AK35" s="17"/>
      <c r="AL35" s="17"/>
      <c r="AM35" s="17"/>
      <c r="AN35" s="17"/>
      <c r="AO35" s="17"/>
    </row>
    <row r="36" spans="1:41" ht="18.75">
      <c r="A36" s="11">
        <f>'Variable Input'!A29</f>
        <v>210019</v>
      </c>
      <c r="B36" s="11" t="str">
        <f>'Variable Input'!B29</f>
        <v>Peninsula Regional Medical Center</v>
      </c>
      <c r="C36" s="24">
        <f>'Variable Input'!C29</f>
        <v>3</v>
      </c>
      <c r="D36" s="25">
        <f>'Variable Input'!F29</f>
        <v>10624.5285454694</v>
      </c>
      <c r="E36" s="25">
        <f>'Variable Input'!E29</f>
        <v>31619.9525110464</v>
      </c>
      <c r="F36" s="25">
        <f t="shared" si="22"/>
        <v>335947088.0599993</v>
      </c>
      <c r="G36" s="26">
        <f>'Variable Input'!H29</f>
        <v>1.12376</v>
      </c>
      <c r="H36" s="25">
        <f t="shared" si="23"/>
        <v>9454.446274533173</v>
      </c>
      <c r="I36" s="25">
        <f t="shared" si="24"/>
        <v>298949142.21897846</v>
      </c>
      <c r="J36" s="25">
        <f>'Variable Input'!U29</f>
        <v>1509246</v>
      </c>
      <c r="K36" s="25">
        <f t="shared" si="25"/>
        <v>297439896.21897846</v>
      </c>
      <c r="L36" s="25">
        <f t="shared" si="26"/>
        <v>9406.715462810012</v>
      </c>
      <c r="M36" s="26">
        <f>'Variable Input'!W29</f>
        <v>0.97816</v>
      </c>
      <c r="N36" s="25">
        <f t="shared" si="27"/>
        <v>9616.745177486313</v>
      </c>
      <c r="O36" s="25">
        <f t="shared" si="28"/>
        <v>304081025.8229517</v>
      </c>
      <c r="P36" s="26">
        <f>'Variable Input'!G29</f>
        <v>1.11034676761265</v>
      </c>
      <c r="Q36" s="25">
        <f t="shared" si="29"/>
        <v>35109.11206270586</v>
      </c>
      <c r="R36" s="22">
        <f t="shared" si="30"/>
        <v>8661.028660589718</v>
      </c>
      <c r="S36" s="12">
        <f>'CFA Calculation'!J31</f>
        <v>-0.0013659396446459443</v>
      </c>
      <c r="T36" s="22">
        <f t="shared" si="31"/>
        <v>8672.875284774262</v>
      </c>
      <c r="U36" s="22">
        <f t="shared" si="32"/>
        <v>304496950.27901155</v>
      </c>
      <c r="V36" s="12">
        <f>'POOR SHARE'!I31</f>
        <v>0.23771027307055437</v>
      </c>
      <c r="W36" s="25">
        <f>((+REGRESSION!$K$10*(V36*Q36)))</f>
        <v>24943123.33472284</v>
      </c>
      <c r="X36" s="25">
        <f t="shared" si="33"/>
        <v>710.4458606123026</v>
      </c>
      <c r="Y36" s="25">
        <f t="shared" si="34"/>
        <v>7962.429424161959</v>
      </c>
      <c r="Z36" s="12">
        <f t="shared" si="35"/>
        <v>-0.08191583959007598</v>
      </c>
      <c r="AA36" s="27">
        <f>RESCMAD!I31</f>
        <v>0</v>
      </c>
      <c r="AB36" s="25">
        <f>((+REGRESSION!$L$10*(AA36*Q36)))</f>
        <v>0</v>
      </c>
      <c r="AC36" s="25">
        <f t="shared" si="36"/>
        <v>0</v>
      </c>
      <c r="AD36" s="25">
        <f t="shared" si="37"/>
        <v>8672.875284774262</v>
      </c>
      <c r="AE36" s="12">
        <f t="shared" si="38"/>
        <v>0</v>
      </c>
      <c r="AF36" s="12">
        <f t="shared" si="39"/>
        <v>-0.08191583959007598</v>
      </c>
      <c r="AG36" s="25">
        <f t="shared" si="40"/>
        <v>7962.429424161959</v>
      </c>
      <c r="AH36" s="25">
        <f t="shared" si="41"/>
        <v>279553826.94428873</v>
      </c>
      <c r="AI36" s="22">
        <f t="shared" si="42"/>
        <v>7962.429424161959</v>
      </c>
      <c r="AJ36" s="28">
        <f t="shared" si="43"/>
        <v>0.0005905644998920323</v>
      </c>
      <c r="AK36" s="17"/>
      <c r="AL36" s="17"/>
      <c r="AM36" s="17"/>
      <c r="AN36" s="17"/>
      <c r="AO36" s="17"/>
    </row>
    <row r="37" spans="1:41" ht="18.75">
      <c r="A37" s="11">
        <f>'Variable Input'!A30</f>
        <v>210057</v>
      </c>
      <c r="B37" s="11" t="str">
        <f>'Variable Input'!B30</f>
        <v>Shady Grove Adventist Hospital</v>
      </c>
      <c r="C37" s="24">
        <f>'Variable Input'!C30</f>
        <v>3</v>
      </c>
      <c r="D37" s="25">
        <f>'Variable Input'!F30</f>
        <v>9141.88773370948</v>
      </c>
      <c r="E37" s="25">
        <f>'Variable Input'!E30</f>
        <v>33461.2768708631</v>
      </c>
      <c r="F37" s="25">
        <f t="shared" si="22"/>
        <v>305899236.5800001</v>
      </c>
      <c r="G37" s="26">
        <f>'Variable Input'!H30</f>
        <v>1.1158</v>
      </c>
      <c r="H37" s="25">
        <f t="shared" si="23"/>
        <v>8193.123977154939</v>
      </c>
      <c r="I37" s="25">
        <f t="shared" si="24"/>
        <v>274152389.83688843</v>
      </c>
      <c r="J37" s="25">
        <f>'Variable Input'!U30</f>
        <v>0</v>
      </c>
      <c r="K37" s="25">
        <f t="shared" si="25"/>
        <v>274152389.83688843</v>
      </c>
      <c r="L37" s="25">
        <f t="shared" si="26"/>
        <v>8193.123977154939</v>
      </c>
      <c r="M37" s="26">
        <f>'Variable Input'!W30</f>
        <v>1.04306</v>
      </c>
      <c r="N37" s="25">
        <f t="shared" si="27"/>
        <v>7854.892314109388</v>
      </c>
      <c r="O37" s="25">
        <f t="shared" si="28"/>
        <v>262834726.51322877</v>
      </c>
      <c r="P37" s="26">
        <f>'Variable Input'!G30</f>
        <v>0.917518061059438</v>
      </c>
      <c r="Q37" s="25">
        <f t="shared" si="29"/>
        <v>30701.325875127328</v>
      </c>
      <c r="R37" s="22">
        <f t="shared" si="30"/>
        <v>8561.02200869977</v>
      </c>
      <c r="S37" s="12">
        <f>'CFA Calculation'!J32</f>
        <v>0.0005019237419933917</v>
      </c>
      <c r="T37" s="22">
        <f t="shared" si="31"/>
        <v>8556.727184172274</v>
      </c>
      <c r="U37" s="22">
        <f t="shared" si="32"/>
        <v>262702869.70583364</v>
      </c>
      <c r="V37" s="12">
        <f>'POOR SHARE'!I32</f>
        <v>0.23183394650758882</v>
      </c>
      <c r="W37" s="25">
        <f>((+REGRESSION!$K$10*(V37*Q37)))</f>
        <v>21272434.591440428</v>
      </c>
      <c r="X37" s="25">
        <f t="shared" si="33"/>
        <v>692.8832545526734</v>
      </c>
      <c r="Y37" s="25">
        <f t="shared" si="34"/>
        <v>7863.843929619601</v>
      </c>
      <c r="Z37" s="12">
        <f t="shared" si="35"/>
        <v>-0.0809752653835134</v>
      </c>
      <c r="AA37" s="27">
        <f>RESCMAD!I32</f>
        <v>0</v>
      </c>
      <c r="AB37" s="25">
        <f>((+REGRESSION!$L$10*(AA37*Q37)))</f>
        <v>0</v>
      </c>
      <c r="AC37" s="25">
        <f t="shared" si="36"/>
        <v>0</v>
      </c>
      <c r="AD37" s="25">
        <f t="shared" si="37"/>
        <v>8556.727184172274</v>
      </c>
      <c r="AE37" s="12">
        <f t="shared" si="38"/>
        <v>0</v>
      </c>
      <c r="AF37" s="12">
        <f t="shared" si="39"/>
        <v>-0.0809752653835134</v>
      </c>
      <c r="AG37" s="25">
        <f t="shared" si="40"/>
        <v>7863.843929619601</v>
      </c>
      <c r="AH37" s="25">
        <f t="shared" si="41"/>
        <v>241430435.11439323</v>
      </c>
      <c r="AI37" s="22">
        <f t="shared" si="42"/>
        <v>7863.843929619601</v>
      </c>
      <c r="AJ37" s="28">
        <f t="shared" si="43"/>
        <v>-0.011798081022830531</v>
      </c>
      <c r="AK37" s="17"/>
      <c r="AL37" s="17"/>
      <c r="AM37" s="17"/>
      <c r="AN37" s="17"/>
      <c r="AO37" s="17"/>
    </row>
    <row r="38" spans="1:41" ht="18.75">
      <c r="A38" s="11">
        <f>'Variable Input'!A31</f>
        <v>210054</v>
      </c>
      <c r="B38" s="11" t="str">
        <f>'Variable Input'!B31</f>
        <v>Southern Maryland Hospital Center</v>
      </c>
      <c r="C38" s="24">
        <f>'Variable Input'!C31</f>
        <v>3</v>
      </c>
      <c r="D38" s="25">
        <f>'Variable Input'!F31</f>
        <v>9055.51855737108</v>
      </c>
      <c r="E38" s="25">
        <f>'Variable Input'!E31</f>
        <v>23782.8361054702</v>
      </c>
      <c r="F38" s="25">
        <f t="shared" si="22"/>
        <v>215365913.70000035</v>
      </c>
      <c r="G38" s="26">
        <f>'Variable Input'!H31</f>
        <v>1.12009</v>
      </c>
      <c r="H38" s="25">
        <f t="shared" si="23"/>
        <v>8084.634768073173</v>
      </c>
      <c r="I38" s="25">
        <f t="shared" si="24"/>
        <v>192275543.66167036</v>
      </c>
      <c r="J38" s="25">
        <f>'Variable Input'!U31</f>
        <v>1276427</v>
      </c>
      <c r="K38" s="25">
        <f t="shared" si="25"/>
        <v>190999116.66167036</v>
      </c>
      <c r="L38" s="25">
        <f t="shared" si="26"/>
        <v>8030.964676148921</v>
      </c>
      <c r="M38" s="26">
        <f>'Variable Input'!W31</f>
        <v>0.99368</v>
      </c>
      <c r="N38" s="25">
        <f t="shared" si="27"/>
        <v>8082.043189104059</v>
      </c>
      <c r="O38" s="25">
        <f t="shared" si="28"/>
        <v>192213908.56379354</v>
      </c>
      <c r="P38" s="26">
        <f>'Variable Input'!G31</f>
        <v>0.879593627338638</v>
      </c>
      <c r="Q38" s="25">
        <f t="shared" si="29"/>
        <v>20919.23107841086</v>
      </c>
      <c r="R38" s="22">
        <f t="shared" si="30"/>
        <v>9188.383064526823</v>
      </c>
      <c r="S38" s="12">
        <f>'CFA Calculation'!J33</f>
        <v>0.009456804331469518</v>
      </c>
      <c r="T38" s="22">
        <f t="shared" si="31"/>
        <v>9102.304353292255</v>
      </c>
      <c r="U38" s="22">
        <f t="shared" si="32"/>
        <v>190413208.1125458</v>
      </c>
      <c r="V38" s="12">
        <f>'POOR SHARE'!I33</f>
        <v>0.2713656600803115</v>
      </c>
      <c r="W38" s="25">
        <f>((+REGRESSION!$K$10*(V38*Q38)))</f>
        <v>16966163.331912607</v>
      </c>
      <c r="X38" s="25">
        <f t="shared" si="33"/>
        <v>811.0318810628794</v>
      </c>
      <c r="Y38" s="25">
        <f t="shared" si="34"/>
        <v>8291.272472229375</v>
      </c>
      <c r="Z38" s="12">
        <f t="shared" si="35"/>
        <v>-0.08910181966938224</v>
      </c>
      <c r="AA38" s="27">
        <f>RESCMAD!I33</f>
        <v>0</v>
      </c>
      <c r="AB38" s="25">
        <f>((+REGRESSION!$L$10*(AA38*Q38)))</f>
        <v>0</v>
      </c>
      <c r="AC38" s="25">
        <f t="shared" si="36"/>
        <v>0</v>
      </c>
      <c r="AD38" s="25">
        <f t="shared" si="37"/>
        <v>9102.304353292255</v>
      </c>
      <c r="AE38" s="12">
        <f t="shared" si="38"/>
        <v>0</v>
      </c>
      <c r="AF38" s="12">
        <f t="shared" si="39"/>
        <v>-0.08910181966938224</v>
      </c>
      <c r="AG38" s="25">
        <f t="shared" si="40"/>
        <v>8291.272472229375</v>
      </c>
      <c r="AH38" s="25">
        <f t="shared" si="41"/>
        <v>173447044.78063318</v>
      </c>
      <c r="AI38" s="22">
        <f t="shared" si="42"/>
        <v>8291.272472229375</v>
      </c>
      <c r="AJ38" s="28">
        <f t="shared" si="43"/>
        <v>0.041914290409371224</v>
      </c>
      <c r="AK38" s="17"/>
      <c r="AL38" s="17"/>
      <c r="AM38" s="17"/>
      <c r="AN38" s="17"/>
      <c r="AO38" s="17"/>
    </row>
    <row r="39" spans="1:41" ht="18.75">
      <c r="A39" s="11">
        <f>'Variable Input'!A32</f>
        <v>210007</v>
      </c>
      <c r="B39" s="11" t="str">
        <f>'Variable Input'!B32</f>
        <v>St. Joseph Medical Center</v>
      </c>
      <c r="C39" s="24">
        <f>'Variable Input'!C32</f>
        <v>3</v>
      </c>
      <c r="D39" s="25">
        <f>'Variable Input'!F32</f>
        <v>11473.8988508728</v>
      </c>
      <c r="E39" s="25">
        <f>'Variable Input'!E32</f>
        <v>31755.1971074144</v>
      </c>
      <c r="F39" s="25">
        <f t="shared" si="22"/>
        <v>364355919.60000134</v>
      </c>
      <c r="G39" s="26">
        <f>'Variable Input'!H32</f>
        <v>1.1203</v>
      </c>
      <c r="H39" s="25">
        <f t="shared" si="23"/>
        <v>10241.809203671159</v>
      </c>
      <c r="I39" s="25">
        <f t="shared" si="24"/>
        <v>325230669.99910855</v>
      </c>
      <c r="J39" s="25">
        <f>'Variable Input'!U32</f>
        <v>0</v>
      </c>
      <c r="K39" s="25">
        <f t="shared" si="25"/>
        <v>325230669.99910855</v>
      </c>
      <c r="L39" s="25">
        <f t="shared" si="26"/>
        <v>10241.809203671159</v>
      </c>
      <c r="M39" s="26">
        <f>'Variable Input'!W32</f>
        <v>1.00213</v>
      </c>
      <c r="N39" s="25">
        <f t="shared" si="27"/>
        <v>10220.040517369163</v>
      </c>
      <c r="O39" s="25">
        <f t="shared" si="28"/>
        <v>324539401.0748192</v>
      </c>
      <c r="P39" s="26">
        <f>'Variable Input'!G32</f>
        <v>1.2037963244997</v>
      </c>
      <c r="Q39" s="25">
        <f t="shared" si="29"/>
        <v>38226.789561668964</v>
      </c>
      <c r="R39" s="22">
        <f t="shared" si="30"/>
        <v>8489.84193535948</v>
      </c>
      <c r="S39" s="12">
        <f>'CFA Calculation'!J34</f>
        <v>-0.003876878354453793</v>
      </c>
      <c r="T39" s="22">
        <f t="shared" si="31"/>
        <v>8522.884120323079</v>
      </c>
      <c r="U39" s="22">
        <f t="shared" si="32"/>
        <v>325802497.7260804</v>
      </c>
      <c r="V39" s="12">
        <f>'POOR SHARE'!I34</f>
        <v>0.10265463267637237</v>
      </c>
      <c r="W39" s="25">
        <f>((+REGRESSION!$K$10*(V39*Q39)))</f>
        <v>11728147.421029268</v>
      </c>
      <c r="X39" s="25">
        <f t="shared" si="33"/>
        <v>306.8044048561535</v>
      </c>
      <c r="Y39" s="25">
        <f t="shared" si="34"/>
        <v>8216.079715466925</v>
      </c>
      <c r="Z39" s="12">
        <f t="shared" si="35"/>
        <v>-0.03599772102081833</v>
      </c>
      <c r="AA39" s="27">
        <f>RESCMAD!I34</f>
        <v>0</v>
      </c>
      <c r="AB39" s="25">
        <f>((+REGRESSION!$L$10*(AA39*Q39)))</f>
        <v>0</v>
      </c>
      <c r="AC39" s="25">
        <f t="shared" si="36"/>
        <v>0</v>
      </c>
      <c r="AD39" s="25">
        <f t="shared" si="37"/>
        <v>8522.884120323079</v>
      </c>
      <c r="AE39" s="12">
        <f t="shared" si="38"/>
        <v>0</v>
      </c>
      <c r="AF39" s="12">
        <f t="shared" si="39"/>
        <v>-0.03599772102081833</v>
      </c>
      <c r="AG39" s="25">
        <f t="shared" si="40"/>
        <v>8216.079715466925</v>
      </c>
      <c r="AH39" s="25">
        <f t="shared" si="41"/>
        <v>314074350.30505115</v>
      </c>
      <c r="AI39" s="22">
        <f t="shared" si="42"/>
        <v>8216.079715466925</v>
      </c>
      <c r="AJ39" s="28">
        <f t="shared" si="43"/>
        <v>0.032465269397400354</v>
      </c>
      <c r="AK39" s="17"/>
      <c r="AL39" s="17"/>
      <c r="AM39" s="17"/>
      <c r="AN39" s="17"/>
      <c r="AO39" s="17"/>
    </row>
    <row r="40" spans="1:41" ht="18.75">
      <c r="A40" s="11">
        <f>'Variable Input'!A33</f>
        <v>210028</v>
      </c>
      <c r="B40" s="11" t="str">
        <f>'Variable Input'!B33</f>
        <v>St. Mary's Hospital</v>
      </c>
      <c r="C40" s="24">
        <f>'Variable Input'!C33</f>
        <v>3</v>
      </c>
      <c r="D40" s="25">
        <f>'Variable Input'!F33</f>
        <v>7194.69201123078</v>
      </c>
      <c r="E40" s="25">
        <f>'Variable Input'!E33</f>
        <v>15694.7826611251</v>
      </c>
      <c r="F40" s="25">
        <f t="shared" si="22"/>
        <v>112919127.43000011</v>
      </c>
      <c r="G40" s="26">
        <f>'Variable Input'!H33</f>
        <v>1.12006</v>
      </c>
      <c r="H40" s="25">
        <f t="shared" si="23"/>
        <v>6423.488037454046</v>
      </c>
      <c r="I40" s="25">
        <f t="shared" si="24"/>
        <v>100815248.67417826</v>
      </c>
      <c r="J40" s="25">
        <f>'Variable Input'!U33</f>
        <v>0</v>
      </c>
      <c r="K40" s="25">
        <f t="shared" si="25"/>
        <v>100815248.67417826</v>
      </c>
      <c r="L40" s="25">
        <f t="shared" si="26"/>
        <v>6423.488037454046</v>
      </c>
      <c r="M40" s="26">
        <f>'Variable Input'!W33</f>
        <v>0.97521</v>
      </c>
      <c r="N40" s="25">
        <f t="shared" si="27"/>
        <v>6586.774169106188</v>
      </c>
      <c r="O40" s="25">
        <f t="shared" si="28"/>
        <v>103377989.0220345</v>
      </c>
      <c r="P40" s="26">
        <f>'Variable Input'!G33</f>
        <v>0.740690541493699</v>
      </c>
      <c r="Q40" s="25">
        <f t="shared" si="29"/>
        <v>11624.977067894668</v>
      </c>
      <c r="R40" s="22">
        <f t="shared" si="30"/>
        <v>8892.747780771037</v>
      </c>
      <c r="S40" s="12">
        <f>'CFA Calculation'!J35</f>
        <v>0.0022545792557731453</v>
      </c>
      <c r="T40" s="22">
        <f t="shared" si="31"/>
        <v>8872.743477385127</v>
      </c>
      <c r="U40" s="22">
        <f t="shared" si="32"/>
        <v>103145439.45391409</v>
      </c>
      <c r="V40" s="12">
        <f>'POOR SHARE'!I35</f>
        <v>0.24183827064133712</v>
      </c>
      <c r="W40" s="25">
        <f>((+REGRESSION!$K$10*(V40*Q40)))</f>
        <v>8402338.441564413</v>
      </c>
      <c r="X40" s="25">
        <f t="shared" si="33"/>
        <v>722.7832272262806</v>
      </c>
      <c r="Y40" s="25">
        <f t="shared" si="34"/>
        <v>8149.960250158847</v>
      </c>
      <c r="Z40" s="12">
        <f t="shared" si="35"/>
        <v>-0.08146107560401272</v>
      </c>
      <c r="AA40" s="27">
        <f>RESCMAD!I35</f>
        <v>0</v>
      </c>
      <c r="AB40" s="25">
        <f>((+REGRESSION!$L$10*(AA40*Q40)))</f>
        <v>0</v>
      </c>
      <c r="AC40" s="25">
        <f t="shared" si="36"/>
        <v>0</v>
      </c>
      <c r="AD40" s="25">
        <f t="shared" si="37"/>
        <v>8872.743477385127</v>
      </c>
      <c r="AE40" s="12">
        <f t="shared" si="38"/>
        <v>0</v>
      </c>
      <c r="AF40" s="12">
        <f t="shared" si="39"/>
        <v>-0.08146107560401272</v>
      </c>
      <c r="AG40" s="25">
        <f t="shared" si="40"/>
        <v>8149.960250158847</v>
      </c>
      <c r="AH40" s="25">
        <f t="shared" si="41"/>
        <v>94743101.01234968</v>
      </c>
      <c r="AI40" s="22">
        <f t="shared" si="42"/>
        <v>8149.960250158847</v>
      </c>
      <c r="AJ40" s="28">
        <f t="shared" si="43"/>
        <v>0.02415643429284242</v>
      </c>
      <c r="AK40" s="17"/>
      <c r="AL40" s="17"/>
      <c r="AM40" s="17"/>
      <c r="AN40" s="17"/>
      <c r="AO40" s="17"/>
    </row>
    <row r="41" spans="1:41" ht="18.75">
      <c r="A41" s="11">
        <f>'Variable Input'!A34</f>
        <v>210032</v>
      </c>
      <c r="B41" s="11" t="str">
        <f>'Variable Input'!B34</f>
        <v>Union of Cecil</v>
      </c>
      <c r="C41" s="24">
        <f>'Variable Input'!C34</f>
        <v>3</v>
      </c>
      <c r="D41" s="25">
        <f>'Variable Input'!F34</f>
        <v>7951.39957027658</v>
      </c>
      <c r="E41" s="25">
        <f>'Variable Input'!E34</f>
        <v>14493.9512297696</v>
      </c>
      <c r="F41" s="25">
        <f t="shared" si="22"/>
        <v>115247197.5799997</v>
      </c>
      <c r="G41" s="26">
        <f>'Variable Input'!H34</f>
        <v>1.11878</v>
      </c>
      <c r="H41" s="25">
        <f t="shared" si="23"/>
        <v>7107.205679647991</v>
      </c>
      <c r="I41" s="25">
        <f t="shared" si="24"/>
        <v>103011492.50075948</v>
      </c>
      <c r="J41" s="25">
        <f>'Variable Input'!U34</f>
        <v>0</v>
      </c>
      <c r="K41" s="25">
        <f t="shared" si="25"/>
        <v>103011492.50075948</v>
      </c>
      <c r="L41" s="25">
        <f t="shared" si="26"/>
        <v>7107.205679647991</v>
      </c>
      <c r="M41" s="26">
        <f>'Variable Input'!W34</f>
        <v>0.99417</v>
      </c>
      <c r="N41" s="25">
        <f t="shared" si="27"/>
        <v>7148.88367145256</v>
      </c>
      <c r="O41" s="25">
        <f t="shared" si="28"/>
        <v>103615571.28132965</v>
      </c>
      <c r="P41" s="26">
        <f>'Variable Input'!G34</f>
        <v>0.836102431914928</v>
      </c>
      <c r="Q41" s="25">
        <f t="shared" si="29"/>
        <v>12118.427871266724</v>
      </c>
      <c r="R41" s="22">
        <f t="shared" si="30"/>
        <v>8550.248628124966</v>
      </c>
      <c r="S41" s="12">
        <f>'CFA Calculation'!J36</f>
        <v>0.017262125540973408</v>
      </c>
      <c r="T41" s="22">
        <f t="shared" si="31"/>
        <v>8405.15774002497</v>
      </c>
      <c r="U41" s="22">
        <f t="shared" si="32"/>
        <v>101857297.81911182</v>
      </c>
      <c r="V41" s="12">
        <f>'POOR SHARE'!I36</f>
        <v>0.29726004848160653</v>
      </c>
      <c r="W41" s="25">
        <f>((+REGRESSION!$K$10*(V41*Q41)))</f>
        <v>10766284.795639222</v>
      </c>
      <c r="X41" s="25">
        <f t="shared" si="33"/>
        <v>888.4225668551045</v>
      </c>
      <c r="Y41" s="25">
        <f t="shared" si="34"/>
        <v>7516.735173169865</v>
      </c>
      <c r="Z41" s="12">
        <f t="shared" si="35"/>
        <v>-0.10569968992068735</v>
      </c>
      <c r="AA41" s="27">
        <f>RESCMAD!I36</f>
        <v>0</v>
      </c>
      <c r="AB41" s="25">
        <f>((+REGRESSION!$L$10*(AA41*Q41)))</f>
        <v>0</v>
      </c>
      <c r="AC41" s="25">
        <f t="shared" si="36"/>
        <v>0</v>
      </c>
      <c r="AD41" s="25">
        <f t="shared" si="37"/>
        <v>8405.15774002497</v>
      </c>
      <c r="AE41" s="12">
        <f t="shared" si="38"/>
        <v>0</v>
      </c>
      <c r="AF41" s="12">
        <f t="shared" si="39"/>
        <v>-0.10569968992068735</v>
      </c>
      <c r="AG41" s="25">
        <f t="shared" si="40"/>
        <v>7516.735173169865</v>
      </c>
      <c r="AH41" s="25">
        <f t="shared" si="41"/>
        <v>91091013.0234726</v>
      </c>
      <c r="AI41" s="22">
        <f t="shared" si="42"/>
        <v>7516.735173169865</v>
      </c>
      <c r="AJ41" s="28">
        <f t="shared" si="43"/>
        <v>-0.05541714852815427</v>
      </c>
      <c r="AK41" s="17"/>
      <c r="AL41" s="17"/>
      <c r="AM41" s="17"/>
      <c r="AN41" s="17"/>
      <c r="AO41" s="17"/>
    </row>
    <row r="42" spans="1:41" ht="18.75">
      <c r="A42" s="11">
        <f>'Variable Input'!A35</f>
        <v>210049</v>
      </c>
      <c r="B42" s="11" t="str">
        <f>'Variable Input'!B35</f>
        <v>Upper Chesapeake Medical Center</v>
      </c>
      <c r="C42" s="24">
        <f>'Variable Input'!C35</f>
        <v>3</v>
      </c>
      <c r="D42" s="25">
        <f>'Variable Input'!F35</f>
        <v>8548.18306764486</v>
      </c>
      <c r="E42" s="25">
        <f>'Variable Input'!E35</f>
        <v>23458.8520172216</v>
      </c>
      <c r="F42" s="25">
        <f t="shared" si="22"/>
        <v>200530561.60000017</v>
      </c>
      <c r="G42" s="26">
        <f>'Variable Input'!H35</f>
        <v>1.11716</v>
      </c>
      <c r="H42" s="25">
        <f t="shared" si="23"/>
        <v>7651.708857858195</v>
      </c>
      <c r="I42" s="25">
        <f t="shared" si="24"/>
        <v>179500305.77535912</v>
      </c>
      <c r="J42" s="25">
        <f>'Variable Input'!U35</f>
        <v>0</v>
      </c>
      <c r="K42" s="25">
        <f t="shared" si="25"/>
        <v>179500305.77535912</v>
      </c>
      <c r="L42" s="25">
        <f t="shared" si="26"/>
        <v>7651.708857858195</v>
      </c>
      <c r="M42" s="26">
        <f>'Variable Input'!W35</f>
        <v>1.01619</v>
      </c>
      <c r="N42" s="25">
        <f t="shared" si="27"/>
        <v>7529.8013736193</v>
      </c>
      <c r="O42" s="25">
        <f t="shared" si="28"/>
        <v>176640496.1428071</v>
      </c>
      <c r="P42" s="26">
        <f>'Variable Input'!G35</f>
        <v>0.89086056521664</v>
      </c>
      <c r="Q42" s="25">
        <f t="shared" si="29"/>
        <v>20898.56616739555</v>
      </c>
      <c r="R42" s="22">
        <f t="shared" si="30"/>
        <v>8452.27824377679</v>
      </c>
      <c r="S42" s="12">
        <f>'CFA Calculation'!J37</f>
        <v>-0.005154038197489344</v>
      </c>
      <c r="T42" s="22">
        <f t="shared" si="31"/>
        <v>8496.067299165126</v>
      </c>
      <c r="U42" s="22">
        <f t="shared" si="32"/>
        <v>177555624.614248</v>
      </c>
      <c r="V42" s="12">
        <f>'POOR SHARE'!I37</f>
        <v>0.14161652938790742</v>
      </c>
      <c r="W42" s="25">
        <f>((+REGRESSION!$K$10*(V42*Q42)))</f>
        <v>8845318.483843956</v>
      </c>
      <c r="X42" s="25">
        <f t="shared" si="33"/>
        <v>423.25001691473886</v>
      </c>
      <c r="Y42" s="25">
        <f t="shared" si="34"/>
        <v>8072.8172822503875</v>
      </c>
      <c r="Z42" s="12">
        <f t="shared" si="35"/>
        <v>-0.04981716858061258</v>
      </c>
      <c r="AA42" s="27">
        <f>RESCMAD!I37</f>
        <v>0</v>
      </c>
      <c r="AB42" s="25">
        <f>((+REGRESSION!$L$10*(AA42*Q42)))</f>
        <v>0</v>
      </c>
      <c r="AC42" s="25">
        <f t="shared" si="36"/>
        <v>0</v>
      </c>
      <c r="AD42" s="25">
        <f t="shared" si="37"/>
        <v>8496.067299165126</v>
      </c>
      <c r="AE42" s="12">
        <f t="shared" si="38"/>
        <v>0</v>
      </c>
      <c r="AF42" s="12">
        <f t="shared" si="39"/>
        <v>-0.04981716858061258</v>
      </c>
      <c r="AG42" s="25">
        <f t="shared" si="40"/>
        <v>8072.8172822503875</v>
      </c>
      <c r="AH42" s="25">
        <f t="shared" si="41"/>
        <v>168710306.13040406</v>
      </c>
      <c r="AI42" s="22">
        <f t="shared" si="42"/>
        <v>8072.8172822503875</v>
      </c>
      <c r="AJ42" s="28">
        <f t="shared" si="43"/>
        <v>0.014462341988238148</v>
      </c>
      <c r="AK42" s="17"/>
      <c r="AL42" s="17"/>
      <c r="AM42" s="17"/>
      <c r="AN42" s="17"/>
      <c r="AO42" s="17"/>
    </row>
    <row r="43" spans="1:41" ht="18.75">
      <c r="A43" s="11">
        <f>'Variable Input'!A36</f>
        <v>210016</v>
      </c>
      <c r="B43" s="11" t="str">
        <f>'Variable Input'!B36</f>
        <v>Washington Adventist Hospital</v>
      </c>
      <c r="C43" s="24">
        <f>'Variable Input'!C36</f>
        <v>3</v>
      </c>
      <c r="D43" s="25">
        <f>'Variable Input'!F36</f>
        <v>11439.776411079</v>
      </c>
      <c r="E43" s="25">
        <f>'Variable Input'!E36</f>
        <v>23344.1739526806</v>
      </c>
      <c r="F43" s="25">
        <f t="shared" si="22"/>
        <v>267052130.52000034</v>
      </c>
      <c r="G43" s="26">
        <f>'Variable Input'!H36</f>
        <v>1.1225</v>
      </c>
      <c r="H43" s="25">
        <f t="shared" si="23"/>
        <v>10191.337559981292</v>
      </c>
      <c r="I43" s="25">
        <f t="shared" si="24"/>
        <v>237908356.81069073</v>
      </c>
      <c r="J43" s="25">
        <f>'Variable Input'!U36</f>
        <v>0</v>
      </c>
      <c r="K43" s="25">
        <f t="shared" si="25"/>
        <v>237908356.81069073</v>
      </c>
      <c r="L43" s="25">
        <f t="shared" si="26"/>
        <v>10191.337559981292</v>
      </c>
      <c r="M43" s="26">
        <f>'Variable Input'!W36</f>
        <v>1.03454</v>
      </c>
      <c r="N43" s="25">
        <f t="shared" si="27"/>
        <v>9851.08121482136</v>
      </c>
      <c r="O43" s="25">
        <f t="shared" si="28"/>
        <v>229965353.500774</v>
      </c>
      <c r="P43" s="26">
        <f>'Variable Input'!G36</f>
        <v>1.09360406635708</v>
      </c>
      <c r="Q43" s="25">
        <f t="shared" si="29"/>
        <v>25529.283560398537</v>
      </c>
      <c r="R43" s="22">
        <f t="shared" si="30"/>
        <v>9007.904705069757</v>
      </c>
      <c r="S43" s="12">
        <f>'CFA Calculation'!J38</f>
        <v>-0.01674287867978649</v>
      </c>
      <c r="T43" s="22">
        <f t="shared" si="31"/>
        <v>9161.291090345623</v>
      </c>
      <c r="U43" s="22">
        <f t="shared" si="32"/>
        <v>233881198.0247861</v>
      </c>
      <c r="V43" s="12">
        <f>'POOR SHARE'!I38</f>
        <v>0.3073855778651134</v>
      </c>
      <c r="W43" s="25">
        <f>((+REGRESSION!$K$10*(V43*Q43)))</f>
        <v>23453364.41090122</v>
      </c>
      <c r="X43" s="25">
        <f t="shared" si="33"/>
        <v>918.6847862539504</v>
      </c>
      <c r="Y43" s="25">
        <f t="shared" si="34"/>
        <v>8242.606304091672</v>
      </c>
      <c r="Z43" s="12">
        <f t="shared" si="35"/>
        <v>-0.10027896474352638</v>
      </c>
      <c r="AA43" s="27">
        <f>RESCMAD!I38</f>
        <v>0</v>
      </c>
      <c r="AB43" s="25">
        <f>((+REGRESSION!$L$10*(AA43*Q43)))</f>
        <v>0</v>
      </c>
      <c r="AC43" s="25">
        <f t="shared" si="36"/>
        <v>0</v>
      </c>
      <c r="AD43" s="25">
        <f t="shared" si="37"/>
        <v>9161.291090345623</v>
      </c>
      <c r="AE43" s="12">
        <f t="shared" si="38"/>
        <v>0</v>
      </c>
      <c r="AF43" s="12">
        <f t="shared" si="39"/>
        <v>-0.10027896474352638</v>
      </c>
      <c r="AG43" s="25">
        <f t="shared" si="40"/>
        <v>8242.606304091672</v>
      </c>
      <c r="AH43" s="25">
        <f t="shared" si="41"/>
        <v>210427833.61388487</v>
      </c>
      <c r="AI43" s="22">
        <f t="shared" si="42"/>
        <v>8242.606304091672</v>
      </c>
      <c r="AJ43" s="28">
        <f t="shared" si="43"/>
        <v>0.03579870607512459</v>
      </c>
      <c r="AK43" s="17"/>
      <c r="AL43" s="17"/>
      <c r="AM43" s="17"/>
      <c r="AN43" s="17"/>
      <c r="AO43" s="17"/>
    </row>
    <row r="44" spans="1:41" ht="18.75">
      <c r="A44" s="11">
        <f>'Variable Input'!A37</f>
        <v>210001</v>
      </c>
      <c r="B44" s="11" t="str">
        <f>'Variable Input'!B37</f>
        <v>Washington County Hospital</v>
      </c>
      <c r="C44" s="24">
        <f>'Variable Input'!C37</f>
        <v>3</v>
      </c>
      <c r="D44" s="25">
        <f>'Variable Input'!F37</f>
        <v>9276.86757951319</v>
      </c>
      <c r="E44" s="25">
        <f>'Variable Input'!E37</f>
        <v>23903.3529647123</v>
      </c>
      <c r="F44" s="25">
        <f t="shared" si="22"/>
        <v>221748240.16</v>
      </c>
      <c r="G44" s="26">
        <f>'Variable Input'!H37</f>
        <v>1.12252</v>
      </c>
      <c r="H44" s="25">
        <f t="shared" si="23"/>
        <v>8264.322755508312</v>
      </c>
      <c r="I44" s="25">
        <f t="shared" si="24"/>
        <v>197545023.83921894</v>
      </c>
      <c r="J44" s="25">
        <f>'Variable Input'!U37</f>
        <v>2556320</v>
      </c>
      <c r="K44" s="25">
        <f t="shared" si="25"/>
        <v>194988703.83921894</v>
      </c>
      <c r="L44" s="25">
        <f t="shared" si="26"/>
        <v>8157.37876301597</v>
      </c>
      <c r="M44" s="26">
        <f>'Variable Input'!W37</f>
        <v>0.99346</v>
      </c>
      <c r="N44" s="25">
        <f t="shared" si="27"/>
        <v>8211.079221122109</v>
      </c>
      <c r="O44" s="25">
        <f t="shared" si="28"/>
        <v>196272324.8436967</v>
      </c>
      <c r="P44" s="26">
        <f>'Variable Input'!G37</f>
        <v>1.02417163623381</v>
      </c>
      <c r="Q44" s="25">
        <f t="shared" si="29"/>
        <v>24481.13611734369</v>
      </c>
      <c r="R44" s="22">
        <f t="shared" si="30"/>
        <v>8017.288246056823</v>
      </c>
      <c r="S44" s="12">
        <f>'CFA Calculation'!J39</f>
        <v>-0.012463125344388749</v>
      </c>
      <c r="T44" s="22">
        <f t="shared" si="31"/>
        <v>8118.469752182907</v>
      </c>
      <c r="U44" s="22">
        <f t="shared" si="32"/>
        <v>198749363.06772724</v>
      </c>
      <c r="V44" s="12">
        <f>'POOR SHARE'!I39</f>
        <v>0.2297406431872537</v>
      </c>
      <c r="W44" s="25">
        <f>((+REGRESSION!$K$10*(V44*Q44)))</f>
        <v>16809408.770692896</v>
      </c>
      <c r="X44" s="25">
        <f t="shared" si="33"/>
        <v>686.6269886381724</v>
      </c>
      <c r="Y44" s="25">
        <f t="shared" si="34"/>
        <v>7431.842763544734</v>
      </c>
      <c r="Z44" s="12">
        <f t="shared" si="35"/>
        <v>-0.0845759126531882</v>
      </c>
      <c r="AA44" s="27">
        <f>RESCMAD!I39</f>
        <v>0</v>
      </c>
      <c r="AB44" s="25">
        <f>((+REGRESSION!$L$10*(AA44*Q44)))</f>
        <v>0</v>
      </c>
      <c r="AC44" s="25">
        <f t="shared" si="36"/>
        <v>0</v>
      </c>
      <c r="AD44" s="25">
        <f t="shared" si="37"/>
        <v>8118.469752182907</v>
      </c>
      <c r="AE44" s="12">
        <f t="shared" si="38"/>
        <v>0</v>
      </c>
      <c r="AF44" s="12">
        <f t="shared" si="39"/>
        <v>-0.0845759126531882</v>
      </c>
      <c r="AG44" s="25">
        <f t="shared" si="40"/>
        <v>7431.842763544734</v>
      </c>
      <c r="AH44" s="25">
        <f t="shared" si="41"/>
        <v>181939954.29703432</v>
      </c>
      <c r="AI44" s="22">
        <f t="shared" si="42"/>
        <v>7431.842763544734</v>
      </c>
      <c r="AJ44" s="28">
        <f t="shared" si="43"/>
        <v>-0.06608506651444224</v>
      </c>
      <c r="AK44" s="17"/>
      <c r="AL44" s="17"/>
      <c r="AM44" s="17"/>
      <c r="AN44" s="17"/>
      <c r="AO44" s="17"/>
    </row>
    <row r="45" spans="1:41" ht="18.75">
      <c r="A45" s="11">
        <f>'Variable Input'!A38</f>
        <v>210027</v>
      </c>
      <c r="B45" s="11" t="str">
        <f>'Variable Input'!B38</f>
        <v>Western Maryland Regional Medical Center</v>
      </c>
      <c r="C45" s="24">
        <f>'Variable Input'!C38</f>
        <v>3</v>
      </c>
      <c r="D45" s="25">
        <f>'Variable Input'!F38</f>
        <v>9135.61088862547</v>
      </c>
      <c r="E45" s="25">
        <f>'Variable Input'!E38</f>
        <v>25221.6658041866</v>
      </c>
      <c r="F45" s="25">
        <f t="shared" si="22"/>
        <v>230415324.74999976</v>
      </c>
      <c r="G45" s="26">
        <f>'Variable Input'!H38</f>
        <v>1.1269</v>
      </c>
      <c r="H45" s="25">
        <f t="shared" si="23"/>
        <v>8106.851440789306</v>
      </c>
      <c r="I45" s="25">
        <f t="shared" si="24"/>
        <v>204468297.7637765</v>
      </c>
      <c r="J45" s="25">
        <f>'Variable Input'!U38</f>
        <v>1377624</v>
      </c>
      <c r="K45" s="25">
        <f t="shared" si="25"/>
        <v>203090673.7637765</v>
      </c>
      <c r="L45" s="25">
        <f t="shared" si="26"/>
        <v>8052.2307820788365</v>
      </c>
      <c r="M45" s="26">
        <f>'Variable Input'!W38</f>
        <v>0.96506</v>
      </c>
      <c r="N45" s="25">
        <f t="shared" si="27"/>
        <v>8343.761820072157</v>
      </c>
      <c r="O45" s="25">
        <f t="shared" si="28"/>
        <v>210443572.17559168</v>
      </c>
      <c r="P45" s="26">
        <f>'Variable Input'!G38</f>
        <v>0.94311357597014</v>
      </c>
      <c r="Q45" s="25">
        <f t="shared" si="29"/>
        <v>23786.89542851022</v>
      </c>
      <c r="R45" s="22">
        <f t="shared" si="30"/>
        <v>8847.03818571299</v>
      </c>
      <c r="S45" s="12">
        <f>'CFA Calculation'!J40</f>
        <v>0.006151499760507599</v>
      </c>
      <c r="T45" s="22">
        <f t="shared" si="31"/>
        <v>8792.94836594572</v>
      </c>
      <c r="U45" s="22">
        <f t="shared" si="32"/>
        <v>209156943.28904065</v>
      </c>
      <c r="V45" s="28">
        <f>'POOR SHARE'!I40</f>
        <v>0.22110778458540897</v>
      </c>
      <c r="W45" s="25">
        <f>((+REGRESSION!$K$10*(V45*Q45)))</f>
        <v>15718997.096772619</v>
      </c>
      <c r="X45" s="25">
        <f t="shared" si="33"/>
        <v>660.825921735559</v>
      </c>
      <c r="Y45" s="25">
        <f t="shared" si="34"/>
        <v>8132.122444210161</v>
      </c>
      <c r="Z45" s="12">
        <f t="shared" si="35"/>
        <v>-0.07515407736213675</v>
      </c>
      <c r="AA45" s="27">
        <f>RESCMAD!I40</f>
        <v>0</v>
      </c>
      <c r="AB45" s="25">
        <f>((+REGRESSION!$L$10*(AA45*Q45)))</f>
        <v>0</v>
      </c>
      <c r="AC45" s="25">
        <f t="shared" si="36"/>
        <v>0</v>
      </c>
      <c r="AD45" s="25">
        <f t="shared" si="37"/>
        <v>8792.94836594572</v>
      </c>
      <c r="AE45" s="12">
        <f t="shared" si="38"/>
        <v>0</v>
      </c>
      <c r="AF45" s="12">
        <f t="shared" si="39"/>
        <v>-0.07515407736213675</v>
      </c>
      <c r="AG45" s="25">
        <f t="shared" si="40"/>
        <v>8132.122444210161</v>
      </c>
      <c r="AH45" s="25">
        <f t="shared" si="41"/>
        <v>193437946.19226804</v>
      </c>
      <c r="AI45" s="22">
        <f t="shared" si="42"/>
        <v>8132.122444210161</v>
      </c>
      <c r="AJ45" s="28">
        <f t="shared" si="43"/>
        <v>0.021914864619461794</v>
      </c>
      <c r="AK45" s="17"/>
      <c r="AL45" s="17"/>
      <c r="AM45" s="17"/>
      <c r="AN45" s="17"/>
      <c r="AO45" s="17"/>
    </row>
    <row r="46" spans="1:41" ht="18.75">
      <c r="A46" s="11"/>
      <c r="B46" s="10" t="s">
        <v>15</v>
      </c>
      <c r="C46" s="24"/>
      <c r="D46" s="25">
        <f>F46/E46</f>
        <v>9318.77959946633</v>
      </c>
      <c r="E46" s="25">
        <f>SUM(E18:E45)</f>
        <v>499154.2411032434</v>
      </c>
      <c r="F46" s="25">
        <f>SUM(F18:F45)</f>
        <v>4651508358.980002</v>
      </c>
      <c r="G46" s="26">
        <f>F46/I46</f>
        <v>1.1203797581546358</v>
      </c>
      <c r="H46" s="25">
        <f>I46/E46</f>
        <v>8317.51870884849</v>
      </c>
      <c r="I46" s="25">
        <f>SUM(I18:I45)</f>
        <v>4151724738.977297</v>
      </c>
      <c r="J46" s="25">
        <f>SUM(J18:J45)</f>
        <v>10262617</v>
      </c>
      <c r="K46" s="25">
        <f>SUM(K18:K45)</f>
        <v>4141462121.977297</v>
      </c>
      <c r="L46" s="25">
        <f t="shared" si="26"/>
        <v>8296.958697222992</v>
      </c>
      <c r="M46" s="26">
        <f>L46/N46</f>
        <v>1.005210025100829</v>
      </c>
      <c r="N46" s="25">
        <f>O46/E46</f>
        <v>8253.955382499049</v>
      </c>
      <c r="O46" s="25">
        <f>SUM(O18:O45)</f>
        <v>4119996835.051344</v>
      </c>
      <c r="P46" s="26">
        <f>R46/N46</f>
        <v>1.0415186317747833</v>
      </c>
      <c r="Q46" s="25">
        <f>SUM(Q18:Q45)</f>
        <v>479256.1802304655</v>
      </c>
      <c r="R46" s="22">
        <f t="shared" si="30"/>
        <v>8596.648316710518</v>
      </c>
      <c r="S46" s="12">
        <f>'CFA Calculation'!J41</f>
        <v>0.0013658129836184724</v>
      </c>
      <c r="T46" s="22">
        <f t="shared" si="31"/>
        <v>8584.922917526397</v>
      </c>
      <c r="U46" s="25">
        <f>SUM(U18:U45)</f>
        <v>4114750292.745499</v>
      </c>
      <c r="V46" s="28">
        <f>'POOR SHARE'!I41</f>
        <v>0.2115371151425314</v>
      </c>
      <c r="W46" s="25">
        <f>SUM(W18:W45)</f>
        <v>300959071.2723765</v>
      </c>
      <c r="X46" s="25">
        <f t="shared" si="33"/>
        <v>627.9711846963576</v>
      </c>
      <c r="Y46" s="25">
        <f t="shared" si="34"/>
        <v>7956.95173283004</v>
      </c>
      <c r="Z46" s="12">
        <f t="shared" si="35"/>
        <v>-0.07314814480329623</v>
      </c>
      <c r="AA46" s="27">
        <f>RESCMAD!I41</f>
        <v>0</v>
      </c>
      <c r="AB46" s="25">
        <f>SUM(AB18:AB45)</f>
        <v>0</v>
      </c>
      <c r="AC46" s="25">
        <f t="shared" si="36"/>
        <v>0</v>
      </c>
      <c r="AD46" s="25">
        <f t="shared" si="37"/>
        <v>8584.922917526397</v>
      </c>
      <c r="AE46" s="12">
        <f t="shared" si="38"/>
        <v>0</v>
      </c>
      <c r="AF46" s="12">
        <f t="shared" si="39"/>
        <v>-0.07314814480329623</v>
      </c>
      <c r="AG46" s="25">
        <f>AH46/Q46</f>
        <v>7957.729871400179</v>
      </c>
      <c r="AH46" s="25">
        <f>SUM(AH18:AH45)</f>
        <v>3813791221.473123</v>
      </c>
      <c r="AI46" s="22">
        <f t="shared" si="42"/>
        <v>7957.729871400179</v>
      </c>
      <c r="AJ46" s="28">
        <f>AI46/$AI$69-1</f>
        <v>-0.016370937568306654</v>
      </c>
      <c r="AK46" s="17"/>
      <c r="AL46" s="17"/>
      <c r="AM46" s="17"/>
      <c r="AN46" s="17"/>
      <c r="AO46" s="17"/>
    </row>
    <row r="47" spans="1:41" ht="18.75">
      <c r="A47" s="11"/>
      <c r="B47" s="11"/>
      <c r="C47" s="24"/>
      <c r="D47" s="25"/>
      <c r="E47" s="25"/>
      <c r="F47" s="25"/>
      <c r="G47" s="26"/>
      <c r="H47" s="25"/>
      <c r="I47" s="25"/>
      <c r="J47" s="25"/>
      <c r="K47" s="25"/>
      <c r="L47" s="25"/>
      <c r="M47" s="26"/>
      <c r="N47" s="25"/>
      <c r="O47" s="25"/>
      <c r="P47" s="26"/>
      <c r="Q47" s="25"/>
      <c r="R47" s="10"/>
      <c r="S47" s="10"/>
      <c r="T47" s="10"/>
      <c r="U47" s="10"/>
      <c r="V47" s="10"/>
      <c r="W47" s="10"/>
      <c r="X47" s="25"/>
      <c r="Y47" s="25"/>
      <c r="Z47" s="12"/>
      <c r="AA47" s="23"/>
      <c r="AB47" s="10"/>
      <c r="AC47" s="25"/>
      <c r="AD47" s="25"/>
      <c r="AE47" s="12"/>
      <c r="AF47" s="12"/>
      <c r="AG47" s="25"/>
      <c r="AH47" s="25"/>
      <c r="AI47" s="22"/>
      <c r="AJ47" s="28"/>
      <c r="AK47" s="17"/>
      <c r="AL47" s="17"/>
      <c r="AM47" s="17"/>
      <c r="AN47" s="17"/>
      <c r="AO47" s="17"/>
    </row>
    <row r="48" spans="1:41" ht="18.75">
      <c r="A48" s="10" t="s">
        <v>12</v>
      </c>
      <c r="B48" s="11"/>
      <c r="C48" s="24"/>
      <c r="D48" s="25"/>
      <c r="E48" s="25"/>
      <c r="F48" s="25"/>
      <c r="G48" s="26"/>
      <c r="H48" s="25"/>
      <c r="I48" s="25"/>
      <c r="J48" s="25"/>
      <c r="K48" s="25"/>
      <c r="L48" s="25"/>
      <c r="M48" s="26"/>
      <c r="N48" s="25"/>
      <c r="O48" s="25"/>
      <c r="P48" s="26"/>
      <c r="Q48" s="25"/>
      <c r="R48" s="10"/>
      <c r="S48" s="10"/>
      <c r="T48" s="10"/>
      <c r="U48" s="10"/>
      <c r="V48" s="10"/>
      <c r="W48" s="10"/>
      <c r="X48" s="25"/>
      <c r="Y48" s="25"/>
      <c r="Z48" s="12"/>
      <c r="AA48" s="23"/>
      <c r="AB48" s="10"/>
      <c r="AC48" s="25"/>
      <c r="AD48" s="25"/>
      <c r="AE48" s="12"/>
      <c r="AF48" s="12"/>
      <c r="AG48" s="25"/>
      <c r="AH48" s="25"/>
      <c r="AI48" s="22"/>
      <c r="AJ48" s="28"/>
      <c r="AK48" s="17"/>
      <c r="AL48" s="17"/>
      <c r="AM48" s="17"/>
      <c r="AN48" s="17"/>
      <c r="AO48" s="17"/>
    </row>
    <row r="49" spans="1:41" ht="18.75">
      <c r="A49" s="11">
        <f>'Variable Input'!A39</f>
        <v>210013</v>
      </c>
      <c r="B49" s="11" t="str">
        <f>'Variable Input'!B39</f>
        <v>Bon Secours Hospital</v>
      </c>
      <c r="C49" s="24">
        <f>'Variable Input'!C39</f>
        <v>4</v>
      </c>
      <c r="D49" s="25">
        <f>'Variable Input'!F39</f>
        <v>11218.6442935288</v>
      </c>
      <c r="E49" s="25">
        <f>'Variable Input'!E39</f>
        <v>9505.46556249326</v>
      </c>
      <c r="F49" s="25">
        <f aca="true" t="shared" si="44" ref="F49:F56">E49*D49</f>
        <v>106638436.98999953</v>
      </c>
      <c r="G49" s="26">
        <f>'Variable Input'!H39</f>
        <v>1.1275</v>
      </c>
      <c r="H49" s="25">
        <f aca="true" t="shared" si="45" ref="H49:H56">D49/G49</f>
        <v>9950.017111777206</v>
      </c>
      <c r="I49" s="25">
        <f aca="true" t="shared" si="46" ref="I49:I56">H49*E49</f>
        <v>94579545.00221689</v>
      </c>
      <c r="J49" s="25">
        <f>'Variable Input'!U39</f>
        <v>0</v>
      </c>
      <c r="K49" s="25">
        <f aca="true" t="shared" si="47" ref="K49:K56">I49-J49</f>
        <v>94579545.00221689</v>
      </c>
      <c r="L49" s="25">
        <f aca="true" t="shared" si="48" ref="L49:L57">K49/E49</f>
        <v>9950.017111777206</v>
      </c>
      <c r="M49" s="26">
        <f>'Variable Input'!W39</f>
        <v>0.9943</v>
      </c>
      <c r="N49" s="25">
        <f aca="true" t="shared" si="49" ref="N49:N56">L49/M49</f>
        <v>10007.057338607268</v>
      </c>
      <c r="O49" s="25">
        <f aca="true" t="shared" si="50" ref="O49:O56">N49*E49</f>
        <v>95121738.91402684</v>
      </c>
      <c r="P49" s="26">
        <f>'Variable Input'!G39</f>
        <v>0.938985056554314</v>
      </c>
      <c r="Q49" s="25">
        <f aca="true" t="shared" si="51" ref="Q49:Q56">P49*E49</f>
        <v>8925.490118772817</v>
      </c>
      <c r="R49" s="22">
        <f aca="true" t="shared" si="52" ref="R49:R57">O49/Q49</f>
        <v>10657.312668349614</v>
      </c>
      <c r="S49" s="12">
        <f>'CFA Calculation'!J43</f>
        <v>0.007008302150902639</v>
      </c>
      <c r="T49" s="22">
        <f aca="true" t="shared" si="53" ref="T49:T57">R49/(1+S49)</f>
        <v>10583.142805859996</v>
      </c>
      <c r="U49" s="22">
        <f aca="true" t="shared" si="54" ref="U49:U56">T49*Q49</f>
        <v>94459736.53926502</v>
      </c>
      <c r="V49" s="28">
        <f>'POOR SHARE'!I43</f>
        <v>0.6374472994795937</v>
      </c>
      <c r="W49" s="25">
        <f>((+REGRESSION!$K$10*(V49*Q49)))</f>
        <v>17004324.977520827</v>
      </c>
      <c r="X49" s="25">
        <f aca="true" t="shared" si="55" ref="X49:X57">W49/Q49</f>
        <v>1905.1418747028745</v>
      </c>
      <c r="Y49" s="25">
        <f aca="true" t="shared" si="56" ref="Y49:Y57">T49-X49</f>
        <v>8678.000931157121</v>
      </c>
      <c r="Z49" s="12">
        <f aca="true" t="shared" si="57" ref="Z49:Z57">(Y49/T49)-1</f>
        <v>-0.18001664625067493</v>
      </c>
      <c r="AA49" s="27">
        <f>RESCMAD!I43</f>
        <v>0</v>
      </c>
      <c r="AB49" s="25">
        <f>((+REGRESSION!$L$10*(AA49*Q49)))</f>
        <v>0</v>
      </c>
      <c r="AC49" s="25">
        <f aca="true" t="shared" si="58" ref="AC49:AC57">AB49/Q49</f>
        <v>0</v>
      </c>
      <c r="AD49" s="25">
        <f aca="true" t="shared" si="59" ref="AD49:AD57">T49-AC49</f>
        <v>10583.142805859996</v>
      </c>
      <c r="AE49" s="12">
        <f aca="true" t="shared" si="60" ref="AE49:AE57">(AD49/T49)-1</f>
        <v>0</v>
      </c>
      <c r="AF49" s="12">
        <f aca="true" t="shared" si="61" ref="AF49:AF57">AE49+Z49</f>
        <v>-0.18001664625067493</v>
      </c>
      <c r="AG49" s="25">
        <f aca="true" t="shared" si="62" ref="AG49:AG56">T49*(1+AF49)</f>
        <v>8678.000931157121</v>
      </c>
      <c r="AH49" s="25">
        <f aca="true" t="shared" si="63" ref="AH49:AH56">AG49*Q49</f>
        <v>77455411.5617442</v>
      </c>
      <c r="AI49" s="22">
        <f aca="true" t="shared" si="64" ref="AI49:AI57">AG49</f>
        <v>8678.000931157121</v>
      </c>
      <c r="AJ49" s="28">
        <f aca="true" t="shared" si="65" ref="AJ49:AJ56">AI49/$AI$57-1</f>
        <v>0.0577274930714573</v>
      </c>
      <c r="AK49" s="17"/>
      <c r="AL49" s="17"/>
      <c r="AM49" s="17"/>
      <c r="AN49" s="17"/>
      <c r="AO49" s="17"/>
    </row>
    <row r="50" spans="1:41" ht="18.75">
      <c r="A50" s="11">
        <f>'Variable Input'!A40</f>
        <v>210034</v>
      </c>
      <c r="B50" s="11" t="str">
        <f>'Variable Input'!B40</f>
        <v>Harbor Hospital Center</v>
      </c>
      <c r="C50" s="24">
        <f>'Variable Input'!C40</f>
        <v>4</v>
      </c>
      <c r="D50" s="25">
        <f>'Variable Input'!F40</f>
        <v>9679.20897022455</v>
      </c>
      <c r="E50" s="25">
        <f>'Variable Input'!E40</f>
        <v>20086.3139041712</v>
      </c>
      <c r="F50" s="25">
        <f t="shared" si="44"/>
        <v>194419629.71999997</v>
      </c>
      <c r="G50" s="26">
        <f>'Variable Input'!H40</f>
        <v>1.1249</v>
      </c>
      <c r="H50" s="25">
        <f t="shared" si="45"/>
        <v>8604.506151857544</v>
      </c>
      <c r="I50" s="25">
        <f t="shared" si="46"/>
        <v>172832811.5565828</v>
      </c>
      <c r="J50" s="25">
        <f>'Variable Input'!U40</f>
        <v>4015400</v>
      </c>
      <c r="K50" s="25">
        <f t="shared" si="47"/>
        <v>168817411.5565828</v>
      </c>
      <c r="L50" s="25">
        <f t="shared" si="48"/>
        <v>8404.59889066682</v>
      </c>
      <c r="M50" s="26">
        <f>'Variable Input'!W40</f>
        <v>1.00324</v>
      </c>
      <c r="N50" s="25">
        <f t="shared" si="49"/>
        <v>8377.455933442468</v>
      </c>
      <c r="O50" s="25">
        <f t="shared" si="50"/>
        <v>168272209.59748697</v>
      </c>
      <c r="P50" s="26">
        <f>'Variable Input'!G40</f>
        <v>0.888290929408913</v>
      </c>
      <c r="Q50" s="25">
        <f t="shared" si="51"/>
        <v>17842.490446335403</v>
      </c>
      <c r="R50" s="22">
        <f t="shared" si="52"/>
        <v>9430.9821884785</v>
      </c>
      <c r="S50" s="12">
        <f>'CFA Calculation'!J44</f>
        <v>-0.009894790106548944</v>
      </c>
      <c r="T50" s="22">
        <f t="shared" si="53"/>
        <v>9525.232363430754</v>
      </c>
      <c r="U50" s="22">
        <f t="shared" si="54"/>
        <v>169953867.44363803</v>
      </c>
      <c r="V50" s="28">
        <f>'POOR SHARE'!I44</f>
        <v>0.3668639244027052</v>
      </c>
      <c r="W50" s="25">
        <f>((+REGRESSION!$K$10*(V50*Q50)))</f>
        <v>19563363.19100051</v>
      </c>
      <c r="X50" s="25">
        <f t="shared" si="55"/>
        <v>1096.448012671827</v>
      </c>
      <c r="Y50" s="25">
        <f t="shared" si="56"/>
        <v>8428.784350758928</v>
      </c>
      <c r="Z50" s="12">
        <f t="shared" si="57"/>
        <v>-0.11510984413160419</v>
      </c>
      <c r="AA50" s="27">
        <f>RESCMAD!I44</f>
        <v>0.002634161421655862</v>
      </c>
      <c r="AB50" s="25">
        <f>((+REGRESSION!$L$10*(AA50*Q50)))</f>
        <v>10641178.210810723</v>
      </c>
      <c r="AC50" s="25">
        <f t="shared" si="58"/>
        <v>596.395343061331</v>
      </c>
      <c r="AD50" s="25">
        <f t="shared" si="59"/>
        <v>8928.837020369423</v>
      </c>
      <c r="AE50" s="12">
        <f t="shared" si="60"/>
        <v>-0.0626121568803939</v>
      </c>
      <c r="AF50" s="12">
        <f t="shared" si="61"/>
        <v>-0.1777220010119981</v>
      </c>
      <c r="AG50" s="25">
        <f t="shared" si="62"/>
        <v>7832.389007697597</v>
      </c>
      <c r="AH50" s="25">
        <f t="shared" si="63"/>
        <v>139749326.04182678</v>
      </c>
      <c r="AI50" s="22">
        <f t="shared" si="64"/>
        <v>7832.389007697597</v>
      </c>
      <c r="AJ50" s="28">
        <f t="shared" si="65"/>
        <v>-0.04534082727186772</v>
      </c>
      <c r="AK50" s="17"/>
      <c r="AL50" s="17"/>
      <c r="AM50" s="17"/>
      <c r="AN50" s="17"/>
      <c r="AO50" s="17"/>
    </row>
    <row r="51" spans="1:41" ht="18.75">
      <c r="A51" s="11">
        <f>'Variable Input'!A41</f>
        <v>210029</v>
      </c>
      <c r="B51" s="11" t="str">
        <f>'Variable Input'!B41</f>
        <v>Johns Hopkins Bayview Medical Center</v>
      </c>
      <c r="C51" s="24">
        <f>'Variable Input'!C41</f>
        <v>4</v>
      </c>
      <c r="D51" s="25">
        <f>'Variable Input'!F41</f>
        <v>9873.11620502351</v>
      </c>
      <c r="E51" s="25">
        <f>'Variable Input'!E41</f>
        <v>40194.5114023962</v>
      </c>
      <c r="F51" s="25">
        <f t="shared" si="44"/>
        <v>396845081.88000023</v>
      </c>
      <c r="G51" s="26">
        <f>'Variable Input'!H41</f>
        <v>1.1241</v>
      </c>
      <c r="H51" s="25">
        <f t="shared" si="45"/>
        <v>8783.129797191985</v>
      </c>
      <c r="I51" s="25">
        <f t="shared" si="46"/>
        <v>353033610.78195906</v>
      </c>
      <c r="J51" s="25">
        <f>'Variable Input'!U41</f>
        <v>21427883</v>
      </c>
      <c r="K51" s="25">
        <f t="shared" si="47"/>
        <v>331605727.78195906</v>
      </c>
      <c r="L51" s="25">
        <f t="shared" si="48"/>
        <v>8250.025095769428</v>
      </c>
      <c r="M51" s="26">
        <f>'Variable Input'!W41</f>
        <v>1.00139</v>
      </c>
      <c r="N51" s="25">
        <f t="shared" si="49"/>
        <v>8238.573478634127</v>
      </c>
      <c r="O51" s="25">
        <f t="shared" si="50"/>
        <v>331145435.6264384</v>
      </c>
      <c r="P51" s="26">
        <f>'Variable Input'!G41</f>
        <v>0.809573389087477</v>
      </c>
      <c r="Q51" s="25">
        <f t="shared" si="51"/>
        <v>32540.40681875313</v>
      </c>
      <c r="R51" s="22">
        <f t="shared" si="52"/>
        <v>10176.438096514463</v>
      </c>
      <c r="S51" s="12">
        <f>'CFA Calculation'!J45</f>
        <v>-0.005220163478414225</v>
      </c>
      <c r="T51" s="22">
        <f t="shared" si="53"/>
        <v>10229.839531225403</v>
      </c>
      <c r="U51" s="22">
        <f t="shared" si="54"/>
        <v>332883140.0366374</v>
      </c>
      <c r="V51" s="28">
        <f>'POOR SHARE'!I45</f>
        <v>0.37519834327951607</v>
      </c>
      <c r="W51" s="25">
        <f>((+REGRESSION!$K$10*(V51*Q51)))</f>
        <v>36489417.24169266</v>
      </c>
      <c r="X51" s="25">
        <f t="shared" si="55"/>
        <v>1121.3571313024797</v>
      </c>
      <c r="Y51" s="25">
        <f t="shared" si="56"/>
        <v>9108.482399922923</v>
      </c>
      <c r="Z51" s="12">
        <f t="shared" si="57"/>
        <v>-0.10961629729182631</v>
      </c>
      <c r="AA51" s="27">
        <f>RESCMAD!I45</f>
        <v>0.004333074284699517</v>
      </c>
      <c r="AB51" s="25">
        <f>((+REGRESSION!$L$10*(AA51*Q51)))</f>
        <v>31923534.632432166</v>
      </c>
      <c r="AC51" s="25">
        <f t="shared" si="58"/>
        <v>981.0428864716756</v>
      </c>
      <c r="AD51" s="25">
        <f t="shared" si="59"/>
        <v>9248.796644753727</v>
      </c>
      <c r="AE51" s="12">
        <f t="shared" si="60"/>
        <v>-0.09590012467714237</v>
      </c>
      <c r="AF51" s="12">
        <f t="shared" si="61"/>
        <v>-0.2055164219689687</v>
      </c>
      <c r="AG51" s="25">
        <f t="shared" si="62"/>
        <v>8127.439513451246</v>
      </c>
      <c r="AH51" s="25">
        <f t="shared" si="63"/>
        <v>264470188.16251254</v>
      </c>
      <c r="AI51" s="22">
        <f t="shared" si="64"/>
        <v>8127.439513451246</v>
      </c>
      <c r="AJ51" s="28">
        <f t="shared" si="65"/>
        <v>-0.009378278494097558</v>
      </c>
      <c r="AK51" s="17"/>
      <c r="AL51" s="17"/>
      <c r="AM51" s="17"/>
      <c r="AN51" s="17"/>
      <c r="AO51" s="17"/>
    </row>
    <row r="52" spans="1:41" ht="18.75">
      <c r="A52" s="11">
        <f>'Variable Input'!A42</f>
        <v>210038</v>
      </c>
      <c r="B52" s="11" t="str">
        <f>'Variable Input'!B42</f>
        <v>Maryland General Hospital</v>
      </c>
      <c r="C52" s="24">
        <f>'Variable Input'!C42</f>
        <v>4</v>
      </c>
      <c r="D52" s="25">
        <f>'Variable Input'!F42</f>
        <v>10839.449063487</v>
      </c>
      <c r="E52" s="25">
        <f>'Variable Input'!E42</f>
        <v>15903.0164771628</v>
      </c>
      <c r="F52" s="25">
        <f t="shared" si="44"/>
        <v>172379937.06000066</v>
      </c>
      <c r="G52" s="26">
        <f>'Variable Input'!H42</f>
        <v>1.1317</v>
      </c>
      <c r="H52" s="25">
        <f t="shared" si="45"/>
        <v>9578.023383835824</v>
      </c>
      <c r="I52" s="25">
        <f t="shared" si="46"/>
        <v>152319463.6917917</v>
      </c>
      <c r="J52" s="25">
        <f>'Variable Input'!U42</f>
        <v>4060300</v>
      </c>
      <c r="K52" s="25">
        <f t="shared" si="47"/>
        <v>148259163.6917917</v>
      </c>
      <c r="L52" s="25">
        <f t="shared" si="48"/>
        <v>9322.707041440612</v>
      </c>
      <c r="M52" s="26">
        <f>'Variable Input'!W42</f>
        <v>0.99788</v>
      </c>
      <c r="N52" s="25">
        <f t="shared" si="49"/>
        <v>9342.513169359654</v>
      </c>
      <c r="O52" s="25">
        <f t="shared" si="50"/>
        <v>148574140.87043703</v>
      </c>
      <c r="P52" s="26">
        <f>'Variable Input'!G42</f>
        <v>0.896696261688653</v>
      </c>
      <c r="Q52" s="25">
        <f t="shared" si="51"/>
        <v>14260.175424644936</v>
      </c>
      <c r="R52" s="22">
        <f t="shared" si="52"/>
        <v>10418.81578915684</v>
      </c>
      <c r="S52" s="12">
        <f>'CFA Calculation'!J46</f>
        <v>-0.004738249322710858</v>
      </c>
      <c r="T52" s="22">
        <f t="shared" si="53"/>
        <v>10468.417762530002</v>
      </c>
      <c r="U52" s="22">
        <f t="shared" si="54"/>
        <v>149281473.71214685</v>
      </c>
      <c r="V52" s="28">
        <f>'POOR SHARE'!I46</f>
        <v>0.6462876733805878</v>
      </c>
      <c r="W52" s="25">
        <f>((+REGRESSION!$K$10*(V52*Q52)))</f>
        <v>27544429.271503836</v>
      </c>
      <c r="X52" s="25">
        <f t="shared" si="55"/>
        <v>1931.5631435992425</v>
      </c>
      <c r="Y52" s="25">
        <f t="shared" si="56"/>
        <v>8536.85461893076</v>
      </c>
      <c r="Z52" s="12">
        <f t="shared" si="57"/>
        <v>-0.184513379902831</v>
      </c>
      <c r="AA52" s="27">
        <f>RESCMAD!I46</f>
        <v>0.0031556414041183124</v>
      </c>
      <c r="AB52" s="25">
        <f>((+REGRESSION!$L$10*(AA52*Q52)))</f>
        <v>10188362.11673367</v>
      </c>
      <c r="AC52" s="25">
        <f t="shared" si="58"/>
        <v>714.4626074603392</v>
      </c>
      <c r="AD52" s="25">
        <f t="shared" si="59"/>
        <v>9753.955155069663</v>
      </c>
      <c r="AE52" s="12">
        <f t="shared" si="60"/>
        <v>-0.06824934041299358</v>
      </c>
      <c r="AF52" s="12">
        <f t="shared" si="61"/>
        <v>-0.2527627203158246</v>
      </c>
      <c r="AG52" s="25">
        <f t="shared" si="62"/>
        <v>7822.392011470421</v>
      </c>
      <c r="AH52" s="25">
        <f t="shared" si="63"/>
        <v>111548682.32390936</v>
      </c>
      <c r="AI52" s="22">
        <f t="shared" si="64"/>
        <v>7822.392011470421</v>
      </c>
      <c r="AJ52" s="28">
        <f t="shared" si="65"/>
        <v>-0.046559321927664654</v>
      </c>
      <c r="AK52" s="17"/>
      <c r="AL52" s="17"/>
      <c r="AM52" s="17"/>
      <c r="AN52" s="17"/>
      <c r="AO52" s="17"/>
    </row>
    <row r="53" spans="1:41" ht="18.75">
      <c r="A53" s="11">
        <f>'Variable Input'!A43</f>
        <v>210008</v>
      </c>
      <c r="B53" s="11" t="str">
        <f>'Variable Input'!B43</f>
        <v>Mercy Medical Center</v>
      </c>
      <c r="C53" s="24">
        <f>'Variable Input'!C43</f>
        <v>4</v>
      </c>
      <c r="D53" s="25">
        <f>'Variable Input'!F43</f>
        <v>9481.31244203746</v>
      </c>
      <c r="E53" s="25">
        <f>'Variable Input'!E43</f>
        <v>34612.335987894</v>
      </c>
      <c r="F53" s="25">
        <f t="shared" si="44"/>
        <v>328170371.8500004</v>
      </c>
      <c r="G53" s="26">
        <f>'Variable Input'!H43</f>
        <v>1.1204</v>
      </c>
      <c r="H53" s="25">
        <f t="shared" si="45"/>
        <v>8462.43523923372</v>
      </c>
      <c r="I53" s="25">
        <f t="shared" si="46"/>
        <v>292904651.7761517</v>
      </c>
      <c r="J53" s="25">
        <f>'Variable Input'!U43</f>
        <v>4204800</v>
      </c>
      <c r="K53" s="25">
        <f t="shared" si="47"/>
        <v>288699851.7761517</v>
      </c>
      <c r="L53" s="25">
        <f t="shared" si="48"/>
        <v>8340.952540074939</v>
      </c>
      <c r="M53" s="26">
        <f>'Variable Input'!W43</f>
        <v>0.99785</v>
      </c>
      <c r="N53" s="25">
        <f t="shared" si="49"/>
        <v>8358.92422716334</v>
      </c>
      <c r="O53" s="25">
        <f t="shared" si="50"/>
        <v>289321893.8479247</v>
      </c>
      <c r="P53" s="26">
        <f>'Variable Input'!G43</f>
        <v>0.891020807399604</v>
      </c>
      <c r="Q53" s="25">
        <f t="shared" si="51"/>
        <v>30840.311557919686</v>
      </c>
      <c r="R53" s="22">
        <f t="shared" si="52"/>
        <v>9381.289592505036</v>
      </c>
      <c r="S53" s="12">
        <f>'CFA Calculation'!J47</f>
        <v>0.003831723207838089</v>
      </c>
      <c r="T53" s="22">
        <f t="shared" si="53"/>
        <v>9345.4802987559</v>
      </c>
      <c r="U53" s="22">
        <f t="shared" si="54"/>
        <v>288217524.0720323</v>
      </c>
      <c r="V53" s="28">
        <f>'POOR SHARE'!I47</f>
        <v>0.301823023698414</v>
      </c>
      <c r="W53" s="25">
        <f>((+REGRESSION!$K$10*(V53*Q53)))</f>
        <v>27819810.003574163</v>
      </c>
      <c r="X53" s="25">
        <f t="shared" si="55"/>
        <v>902.0599532960987</v>
      </c>
      <c r="Y53" s="25">
        <f t="shared" si="56"/>
        <v>8443.420345459801</v>
      </c>
      <c r="Z53" s="12">
        <f t="shared" si="57"/>
        <v>-0.09652365897301007</v>
      </c>
      <c r="AA53" s="27">
        <f>RESCMAD!I47</f>
        <v>0.002042780919436653</v>
      </c>
      <c r="AB53" s="25">
        <f>((+REGRESSION!$L$10*(AA53*Q53)))</f>
        <v>14263706.963427141</v>
      </c>
      <c r="AC53" s="25">
        <f t="shared" si="58"/>
        <v>462.50203849721714</v>
      </c>
      <c r="AD53" s="25">
        <f t="shared" si="59"/>
        <v>8882.978260258682</v>
      </c>
      <c r="AE53" s="12">
        <f t="shared" si="60"/>
        <v>-0.04948938135997005</v>
      </c>
      <c r="AF53" s="12">
        <f t="shared" si="61"/>
        <v>-0.14601304033298013</v>
      </c>
      <c r="AG53" s="25">
        <f t="shared" si="62"/>
        <v>7980.918306962583</v>
      </c>
      <c r="AH53" s="25">
        <f t="shared" si="63"/>
        <v>246134007.10503095</v>
      </c>
      <c r="AI53" s="22">
        <f t="shared" si="64"/>
        <v>7980.918306962583</v>
      </c>
      <c r="AJ53" s="28">
        <f t="shared" si="65"/>
        <v>-0.02723717360721356</v>
      </c>
      <c r="AK53" s="17"/>
      <c r="AL53" s="17"/>
      <c r="AM53" s="17"/>
      <c r="AN53" s="17"/>
      <c r="AO53" s="17"/>
    </row>
    <row r="54" spans="1:41" ht="18.75">
      <c r="A54" s="11">
        <f>'Variable Input'!A44</f>
        <v>210003</v>
      </c>
      <c r="B54" s="11" t="str">
        <f>'Variable Input'!B44</f>
        <v>Prince Georges Hospital Center</v>
      </c>
      <c r="C54" s="24">
        <f>'Variable Input'!C44</f>
        <v>4</v>
      </c>
      <c r="D54" s="25">
        <f>'Variable Input'!F44</f>
        <v>11315.2186923067</v>
      </c>
      <c r="E54" s="25">
        <f>'Variable Input'!E44</f>
        <v>19396.046802809</v>
      </c>
      <c r="F54" s="25">
        <f t="shared" si="44"/>
        <v>219470511.34</v>
      </c>
      <c r="G54" s="26">
        <f>'Variable Input'!H44</f>
        <v>1.1225</v>
      </c>
      <c r="H54" s="25">
        <f t="shared" si="45"/>
        <v>10080.372999827794</v>
      </c>
      <c r="I54" s="25">
        <f t="shared" si="46"/>
        <v>195519386.49443206</v>
      </c>
      <c r="J54" s="25">
        <f>'Variable Input'!U44</f>
        <v>7144702</v>
      </c>
      <c r="K54" s="25">
        <f t="shared" si="47"/>
        <v>188374684.49443206</v>
      </c>
      <c r="L54" s="25">
        <f t="shared" si="48"/>
        <v>9712.01433001033</v>
      </c>
      <c r="M54" s="26">
        <f>'Variable Input'!W44</f>
        <v>1.00899</v>
      </c>
      <c r="N54" s="25">
        <f t="shared" si="49"/>
        <v>9625.481253540996</v>
      </c>
      <c r="O54" s="25">
        <f t="shared" si="50"/>
        <v>186696284.89324182</v>
      </c>
      <c r="P54" s="26">
        <f>'Variable Input'!G44</f>
        <v>0.945967814550002</v>
      </c>
      <c r="Q54" s="25">
        <f t="shared" si="51"/>
        <v>18348.03600496278</v>
      </c>
      <c r="R54" s="22">
        <f t="shared" si="52"/>
        <v>10175.273519342569</v>
      </c>
      <c r="S54" s="12">
        <f>'CFA Calculation'!J48</f>
        <v>-0.018472698271549626</v>
      </c>
      <c r="T54" s="22">
        <f t="shared" si="53"/>
        <v>10366.775841511602</v>
      </c>
      <c r="U54" s="22">
        <f t="shared" si="54"/>
        <v>190209976.39543322</v>
      </c>
      <c r="V54" s="28">
        <f>'POOR SHARE'!I48</f>
        <v>0.4894287175264026</v>
      </c>
      <c r="W54" s="25">
        <f>((+REGRESSION!$K$10*(V54*Q54)))</f>
        <v>26838736.667849306</v>
      </c>
      <c r="X54" s="25">
        <f t="shared" si="55"/>
        <v>1462.7580118433361</v>
      </c>
      <c r="Y54" s="25">
        <f t="shared" si="56"/>
        <v>8904.017829668266</v>
      </c>
      <c r="Z54" s="12">
        <f t="shared" si="57"/>
        <v>-0.14110057304278012</v>
      </c>
      <c r="AA54" s="27">
        <f>RESCMAD!I48</f>
        <v>0.0025070803211612353</v>
      </c>
      <c r="AB54" s="25">
        <f>((+REGRESSION!$L$10*(AA54*Q54)))</f>
        <v>10414770.163772197</v>
      </c>
      <c r="AC54" s="25">
        <f t="shared" si="58"/>
        <v>567.6231592828359</v>
      </c>
      <c r="AD54" s="25">
        <f t="shared" si="59"/>
        <v>9799.152682228767</v>
      </c>
      <c r="AE54" s="12">
        <f t="shared" si="60"/>
        <v>-0.05475406895651258</v>
      </c>
      <c r="AF54" s="12">
        <f t="shared" si="61"/>
        <v>-0.1958546419992927</v>
      </c>
      <c r="AG54" s="25">
        <f t="shared" si="62"/>
        <v>8336.39467038543</v>
      </c>
      <c r="AH54" s="25">
        <f t="shared" si="63"/>
        <v>152956469.56381172</v>
      </c>
      <c r="AI54" s="22">
        <f t="shared" si="64"/>
        <v>8336.39467038543</v>
      </c>
      <c r="AJ54" s="28">
        <f t="shared" si="65"/>
        <v>0.016090445934683784</v>
      </c>
      <c r="AK54" s="17"/>
      <c r="AL54" s="17"/>
      <c r="AM54" s="17"/>
      <c r="AN54" s="17"/>
      <c r="AO54" s="17"/>
    </row>
    <row r="55" spans="1:41" ht="18.75">
      <c r="A55" s="11">
        <f>'Variable Input'!A45</f>
        <v>210012</v>
      </c>
      <c r="B55" s="11" t="str">
        <f>'Variable Input'!B45</f>
        <v>Sinai Hospital</v>
      </c>
      <c r="C55" s="24">
        <f>'Variable Input'!C45</f>
        <v>4</v>
      </c>
      <c r="D55" s="25">
        <f>'Variable Input'!F45</f>
        <v>14684.9480508846</v>
      </c>
      <c r="E55" s="25">
        <f>'Variable Input'!E45</f>
        <v>34153.229550566</v>
      </c>
      <c r="F55" s="25">
        <f t="shared" si="44"/>
        <v>501538401.71999854</v>
      </c>
      <c r="G55" s="26">
        <f>'Variable Input'!H45</f>
        <v>1.1214</v>
      </c>
      <c r="H55" s="25">
        <f t="shared" si="45"/>
        <v>13095.191770005888</v>
      </c>
      <c r="I55" s="25">
        <f t="shared" si="46"/>
        <v>447243090.5296938</v>
      </c>
      <c r="J55" s="25">
        <f>'Variable Input'!U45</f>
        <v>16608344</v>
      </c>
      <c r="K55" s="25">
        <f t="shared" si="47"/>
        <v>430634746.5296938</v>
      </c>
      <c r="L55" s="25">
        <f t="shared" si="48"/>
        <v>12608.902648345804</v>
      </c>
      <c r="M55" s="26">
        <f>'Variable Input'!W45</f>
        <v>1.0016</v>
      </c>
      <c r="N55" s="25">
        <f t="shared" si="49"/>
        <v>12588.760631335666</v>
      </c>
      <c r="O55" s="25">
        <f t="shared" si="50"/>
        <v>429946831.59913516</v>
      </c>
      <c r="P55" s="26">
        <f>'Variable Input'!G45</f>
        <v>1.22798662466602</v>
      </c>
      <c r="Q55" s="25">
        <f t="shared" si="51"/>
        <v>41939.709077243315</v>
      </c>
      <c r="R55" s="22">
        <f t="shared" si="52"/>
        <v>10251.545398354381</v>
      </c>
      <c r="S55" s="12">
        <f>'CFA Calculation'!J49</f>
        <v>0.008266720998288422</v>
      </c>
      <c r="T55" s="22">
        <f t="shared" si="53"/>
        <v>10167.493565794068</v>
      </c>
      <c r="U55" s="22">
        <f t="shared" si="54"/>
        <v>426421722.19414645</v>
      </c>
      <c r="V55" s="28">
        <f>'POOR SHARE'!I49</f>
        <v>0.33732706269310175</v>
      </c>
      <c r="W55" s="25">
        <f>((+REGRESSION!$K$10*(V55*Q55)))</f>
        <v>42282400.495724425</v>
      </c>
      <c r="X55" s="25">
        <f t="shared" si="55"/>
        <v>1008.1710490134767</v>
      </c>
      <c r="Y55" s="25">
        <f t="shared" si="56"/>
        <v>9159.32251678059</v>
      </c>
      <c r="Z55" s="12">
        <f t="shared" si="57"/>
        <v>-0.09915630066442438</v>
      </c>
      <c r="AA55" s="27">
        <f>RESCMAD!I49</f>
        <v>0.0030758439397472123</v>
      </c>
      <c r="AB55" s="25">
        <f>((+REGRESSION!$L$10*(AA55*Q55)))</f>
        <v>29206638.067969855</v>
      </c>
      <c r="AC55" s="25">
        <f t="shared" si="58"/>
        <v>696.395819393452</v>
      </c>
      <c r="AD55" s="25">
        <f t="shared" si="59"/>
        <v>9471.097746400616</v>
      </c>
      <c r="AE55" s="12">
        <f t="shared" si="60"/>
        <v>-0.06849237866609503</v>
      </c>
      <c r="AF55" s="12">
        <f t="shared" si="61"/>
        <v>-0.1676486793305194</v>
      </c>
      <c r="AG55" s="25">
        <f t="shared" si="62"/>
        <v>8462.926697387138</v>
      </c>
      <c r="AH55" s="25">
        <f t="shared" si="63"/>
        <v>354932683.63045216</v>
      </c>
      <c r="AI55" s="22">
        <f t="shared" si="64"/>
        <v>8462.926697387138</v>
      </c>
      <c r="AJ55" s="28">
        <f t="shared" si="65"/>
        <v>0.03151293836992264</v>
      </c>
      <c r="AK55" s="17"/>
      <c r="AL55" s="17"/>
      <c r="AM55" s="17"/>
      <c r="AN55" s="17"/>
      <c r="AO55" s="17"/>
    </row>
    <row r="56" spans="1:41" ht="18.75">
      <c r="A56" s="11">
        <f>'Variable Input'!A46</f>
        <v>210024</v>
      </c>
      <c r="B56" s="11" t="str">
        <f>'Variable Input'!B46</f>
        <v>Union Memorial Hospital</v>
      </c>
      <c r="C56" s="24">
        <f>'Variable Input'!C46</f>
        <v>4</v>
      </c>
      <c r="D56" s="25">
        <f>'Variable Input'!F46</f>
        <v>13963.2179146693</v>
      </c>
      <c r="E56" s="25">
        <f>'Variable Input'!E46</f>
        <v>28117.9706246315</v>
      </c>
      <c r="F56" s="25">
        <f t="shared" si="44"/>
        <v>392617351.1499997</v>
      </c>
      <c r="G56" s="26">
        <f>'Variable Input'!H46</f>
        <v>1.1238</v>
      </c>
      <c r="H56" s="25">
        <f t="shared" si="45"/>
        <v>12425.002593583646</v>
      </c>
      <c r="I56" s="25">
        <f t="shared" si="46"/>
        <v>349365857.93735516</v>
      </c>
      <c r="J56" s="25">
        <f>'Variable Input'!U46</f>
        <v>12187900</v>
      </c>
      <c r="K56" s="25">
        <f t="shared" si="47"/>
        <v>337177957.93735516</v>
      </c>
      <c r="L56" s="25">
        <f t="shared" si="48"/>
        <v>11991.546702946811</v>
      </c>
      <c r="M56" s="26">
        <f>'Variable Input'!W46</f>
        <v>1.00111</v>
      </c>
      <c r="N56" s="25">
        <f t="shared" si="49"/>
        <v>11978.250844509406</v>
      </c>
      <c r="O56" s="25">
        <f t="shared" si="50"/>
        <v>336804105.38038296</v>
      </c>
      <c r="P56" s="26">
        <f>'Variable Input'!G46</f>
        <v>1.25755697302522</v>
      </c>
      <c r="Q56" s="25">
        <f t="shared" si="51"/>
        <v>35359.95002632365</v>
      </c>
      <c r="R56" s="22">
        <f t="shared" si="52"/>
        <v>9525.016441755426</v>
      </c>
      <c r="S56" s="12">
        <f>'CFA Calculation'!J50</f>
        <v>-0.008797230614350837</v>
      </c>
      <c r="T56" s="22">
        <f t="shared" si="53"/>
        <v>9609.553903545955</v>
      </c>
      <c r="U56" s="22">
        <f t="shared" si="54"/>
        <v>339793345.8046483</v>
      </c>
      <c r="V56" s="28">
        <f>'POOR SHARE'!I50</f>
        <v>0.24390118918461884</v>
      </c>
      <c r="W56" s="25">
        <f>((+REGRESSION!$K$10*(V56*Q56)))</f>
        <v>25775588.967570484</v>
      </c>
      <c r="X56" s="25">
        <f t="shared" si="55"/>
        <v>728.948682008371</v>
      </c>
      <c r="Y56" s="25">
        <f t="shared" si="56"/>
        <v>8880.605221537584</v>
      </c>
      <c r="Z56" s="12">
        <f t="shared" si="57"/>
        <v>-0.07585666195590901</v>
      </c>
      <c r="AA56" s="27">
        <f>RESCMAD!I50</f>
        <v>0.0024886913000297956</v>
      </c>
      <c r="AB56" s="25">
        <f>((+REGRESSION!$L$10*(AA56*Q56)))</f>
        <v>19923908.13939029</v>
      </c>
      <c r="AC56" s="25">
        <f t="shared" si="58"/>
        <v>563.4597369215164</v>
      </c>
      <c r="AD56" s="25">
        <f t="shared" si="59"/>
        <v>9046.094166624438</v>
      </c>
      <c r="AE56" s="12">
        <f t="shared" si="60"/>
        <v>-0.05863536877748288</v>
      </c>
      <c r="AF56" s="12">
        <f t="shared" si="61"/>
        <v>-0.1344920307333919</v>
      </c>
      <c r="AG56" s="25">
        <f t="shared" si="62"/>
        <v>8317.145484616067</v>
      </c>
      <c r="AH56" s="25">
        <f t="shared" si="63"/>
        <v>294093848.6976875</v>
      </c>
      <c r="AI56" s="22">
        <f t="shared" si="64"/>
        <v>8317.145484616067</v>
      </c>
      <c r="AJ56" s="28">
        <f t="shared" si="65"/>
        <v>0.0137442381883357</v>
      </c>
      <c r="AK56" s="17"/>
      <c r="AL56" s="17"/>
      <c r="AM56" s="17"/>
      <c r="AN56" s="17"/>
      <c r="AO56" s="17"/>
    </row>
    <row r="57" spans="1:41" ht="18.75">
      <c r="A57" s="11"/>
      <c r="B57" s="10" t="s">
        <v>16</v>
      </c>
      <c r="C57" s="24"/>
      <c r="D57" s="25">
        <f>F57/E57</f>
        <v>11447.702258188858</v>
      </c>
      <c r="E57" s="25">
        <f>SUM(E49:E56)</f>
        <v>201968.89031212396</v>
      </c>
      <c r="F57" s="25">
        <f>SUM(F49:F56)</f>
        <v>2312079721.709999</v>
      </c>
      <c r="G57" s="26">
        <f>F57/I57</f>
        <v>1.1235695886166313</v>
      </c>
      <c r="H57" s="25">
        <f>I57/E57</f>
        <v>10188.690023448902</v>
      </c>
      <c r="I57" s="25">
        <f>SUM(I49:I56)</f>
        <v>2057798417.770183</v>
      </c>
      <c r="J57" s="25">
        <f>SUM(J49:J56)</f>
        <v>69649329</v>
      </c>
      <c r="K57" s="25">
        <f>SUM(K49:K56)</f>
        <v>1988149088.770183</v>
      </c>
      <c r="L57" s="25">
        <f t="shared" si="48"/>
        <v>9843.838254979197</v>
      </c>
      <c r="M57" s="26">
        <f>L57/N57</f>
        <v>1.0011412799500967</v>
      </c>
      <c r="N57" s="25">
        <f>O57/E57</f>
        <v>9832.616486925679</v>
      </c>
      <c r="O57" s="25">
        <f>SUM(O49:O56)</f>
        <v>1985882640.729074</v>
      </c>
      <c r="P57" s="26">
        <f>R57/N57</f>
        <v>1.0095589004759358</v>
      </c>
      <c r="Q57" s="25">
        <f>SUM(Q49:Q56)</f>
        <v>200056.5694749557</v>
      </c>
      <c r="R57" s="22">
        <f t="shared" si="52"/>
        <v>9926.605489342248</v>
      </c>
      <c r="S57" s="12">
        <f>'CFA Calculation'!J51</f>
        <v>-0.0025010060426322728</v>
      </c>
      <c r="T57" s="22">
        <f t="shared" si="53"/>
        <v>9951.494236561108</v>
      </c>
      <c r="U57" s="25">
        <f>SUM(U49:U56)</f>
        <v>1991220786.1979475</v>
      </c>
      <c r="V57" s="28">
        <f>'POOR SHARE'!I51</f>
        <v>0.37672206070636943</v>
      </c>
      <c r="W57" s="25">
        <f>SUM(W49:W56)</f>
        <v>223318070.81643623</v>
      </c>
      <c r="X57" s="25">
        <f t="shared" si="55"/>
        <v>1116.2746187367395</v>
      </c>
      <c r="Y57" s="25">
        <f t="shared" si="56"/>
        <v>8835.219617824368</v>
      </c>
      <c r="Z57" s="12">
        <f t="shared" si="57"/>
        <v>-0.11217155858218986</v>
      </c>
      <c r="AA57" s="27">
        <f>RESCMAD!I51</f>
        <v>0.0027942096651316366</v>
      </c>
      <c r="AB57" s="25">
        <f>SUM(AB49:AB56)</f>
        <v>126562098.29453605</v>
      </c>
      <c r="AC57" s="25">
        <f t="shared" si="58"/>
        <v>632.6315532986278</v>
      </c>
      <c r="AD57" s="25">
        <f t="shared" si="59"/>
        <v>9318.86268326248</v>
      </c>
      <c r="AE57" s="12">
        <f t="shared" si="60"/>
        <v>-0.0635715138108992</v>
      </c>
      <c r="AF57" s="12">
        <f t="shared" si="61"/>
        <v>-0.17574307239308906</v>
      </c>
      <c r="AG57" s="25">
        <f>AH57/Q57</f>
        <v>8204.382497383811</v>
      </c>
      <c r="AH57" s="25">
        <f>SUM(AH49:AH56)</f>
        <v>1641340617.086975</v>
      </c>
      <c r="AI57" s="22">
        <f t="shared" si="64"/>
        <v>8204.382497383811</v>
      </c>
      <c r="AJ57" s="28">
        <f>AI57/$AI$69-1</f>
        <v>0.014116989913944833</v>
      </c>
      <c r="AK57" s="17"/>
      <c r="AL57" s="17"/>
      <c r="AM57" s="17"/>
      <c r="AN57" s="17"/>
      <c r="AO57" s="17"/>
    </row>
    <row r="58" spans="1:41" ht="18.75">
      <c r="A58" s="11"/>
      <c r="B58" s="11"/>
      <c r="C58" s="24"/>
      <c r="D58" s="25"/>
      <c r="E58" s="25"/>
      <c r="F58" s="25"/>
      <c r="G58" s="26"/>
      <c r="H58" s="25"/>
      <c r="I58" s="25"/>
      <c r="J58" s="25"/>
      <c r="K58" s="25"/>
      <c r="L58" s="25"/>
      <c r="M58" s="26"/>
      <c r="N58" s="25"/>
      <c r="O58" s="25"/>
      <c r="P58" s="26"/>
      <c r="Q58" s="25"/>
      <c r="R58" s="10"/>
      <c r="S58" s="10"/>
      <c r="T58" s="10"/>
      <c r="U58" s="10"/>
      <c r="V58" s="10"/>
      <c r="W58" s="10"/>
      <c r="X58" s="25"/>
      <c r="Y58" s="25"/>
      <c r="Z58" s="12"/>
      <c r="AA58" s="23"/>
      <c r="AB58" s="10"/>
      <c r="AC58" s="25"/>
      <c r="AD58" s="25"/>
      <c r="AE58" s="12"/>
      <c r="AF58" s="12"/>
      <c r="AG58" s="25"/>
      <c r="AH58" s="25"/>
      <c r="AI58" s="22"/>
      <c r="AJ58" s="28"/>
      <c r="AK58" s="17"/>
      <c r="AL58" s="17"/>
      <c r="AM58" s="17"/>
      <c r="AN58" s="17"/>
      <c r="AO58" s="17"/>
    </row>
    <row r="59" spans="1:41" ht="18.75">
      <c r="A59" s="10" t="s">
        <v>13</v>
      </c>
      <c r="B59" s="11"/>
      <c r="C59" s="24"/>
      <c r="D59" s="25"/>
      <c r="E59" s="25"/>
      <c r="F59" s="25"/>
      <c r="G59" s="26"/>
      <c r="H59" s="25"/>
      <c r="I59" s="25"/>
      <c r="J59" s="25"/>
      <c r="K59" s="25"/>
      <c r="L59" s="25"/>
      <c r="M59" s="26"/>
      <c r="N59" s="25"/>
      <c r="O59" s="25"/>
      <c r="P59" s="26"/>
      <c r="Q59" s="25"/>
      <c r="R59" s="10"/>
      <c r="S59" s="10"/>
      <c r="T59" s="10"/>
      <c r="U59" s="10"/>
      <c r="V59" s="10"/>
      <c r="W59" s="10"/>
      <c r="X59" s="25"/>
      <c r="Y59" s="25"/>
      <c r="Z59" s="12"/>
      <c r="AA59" s="23"/>
      <c r="AB59" s="10"/>
      <c r="AC59" s="25"/>
      <c r="AD59" s="25"/>
      <c r="AE59" s="12"/>
      <c r="AF59" s="12"/>
      <c r="AG59" s="25"/>
      <c r="AH59" s="25"/>
      <c r="AI59" s="22"/>
      <c r="AJ59" s="28"/>
      <c r="AK59" s="17"/>
      <c r="AL59" s="17"/>
      <c r="AM59" s="17"/>
      <c r="AN59" s="17"/>
      <c r="AO59" s="17"/>
    </row>
    <row r="60" spans="1:41" ht="18.75">
      <c r="A60" s="11">
        <f>'Variable Input'!A47</f>
        <v>910029</v>
      </c>
      <c r="B60" s="11" t="str">
        <f>'Variable Input'!B47</f>
        <v>Johns Hopkins Bayview Medical Center</v>
      </c>
      <c r="C60" s="24">
        <f>'Variable Input'!C47</f>
        <v>5</v>
      </c>
      <c r="D60" s="25">
        <f>'Variable Input'!F47</f>
        <v>9873.11620502351</v>
      </c>
      <c r="E60" s="25">
        <f>'Variable Input'!E47</f>
        <v>40194.5114023962</v>
      </c>
      <c r="F60" s="25">
        <f aca="true" t="shared" si="66" ref="F60:F66">E60*D60</f>
        <v>396845081.88000023</v>
      </c>
      <c r="G60" s="26">
        <f>'Variable Input'!H47</f>
        <v>1.1241</v>
      </c>
      <c r="H60" s="25">
        <f aca="true" t="shared" si="67" ref="H60:H66">D60/G60</f>
        <v>8783.129797191985</v>
      </c>
      <c r="I60" s="25">
        <f aca="true" t="shared" si="68" ref="I60:I66">H60*E60</f>
        <v>353033610.78195906</v>
      </c>
      <c r="J60" s="25">
        <f>'Variable Input'!U47</f>
        <v>21427883</v>
      </c>
      <c r="K60" s="25">
        <f aca="true" t="shared" si="69" ref="K60:K66">I60-J60</f>
        <v>331605727.78195906</v>
      </c>
      <c r="L60" s="25">
        <f aca="true" t="shared" si="70" ref="L60:L67">K60/E60</f>
        <v>8250.025095769428</v>
      </c>
      <c r="M60" s="26">
        <f>'Variable Input'!W47</f>
        <v>1.00139</v>
      </c>
      <c r="N60" s="25">
        <f aca="true" t="shared" si="71" ref="N60:N66">L60/M60</f>
        <v>8238.573478634127</v>
      </c>
      <c r="O60" s="25">
        <f aca="true" t="shared" si="72" ref="O60:O66">N60*E60</f>
        <v>331145435.6264384</v>
      </c>
      <c r="P60" s="26">
        <f>'Variable Input'!G47</f>
        <v>0.809573389087477</v>
      </c>
      <c r="Q60" s="25">
        <f aca="true" t="shared" si="73" ref="Q60:Q66">P60*E60</f>
        <v>32540.40681875313</v>
      </c>
      <c r="R60" s="22">
        <f aca="true" t="shared" si="74" ref="R60:R67">O60/Q60</f>
        <v>10176.438096514463</v>
      </c>
      <c r="S60" s="12">
        <f>'CFA Calculation'!J53</f>
        <v>-0.005220163478414225</v>
      </c>
      <c r="T60" s="22">
        <f aca="true" t="shared" si="75" ref="T60:T67">R60/(1+S60)</f>
        <v>10229.839531225403</v>
      </c>
      <c r="U60" s="22">
        <f aca="true" t="shared" si="76" ref="U60:U66">T60*Q60</f>
        <v>332883140.0366374</v>
      </c>
      <c r="V60" s="28">
        <f>'POOR SHARE'!I53</f>
        <v>0.37519834327951607</v>
      </c>
      <c r="W60" s="25">
        <f>((+REGRESSION!$K$10*(V60*Q60)))</f>
        <v>36489417.24169266</v>
      </c>
      <c r="X60" s="25">
        <f aca="true" t="shared" si="77" ref="X60:X67">W60/Q60</f>
        <v>1121.3571313024797</v>
      </c>
      <c r="Y60" s="25">
        <f aca="true" t="shared" si="78" ref="Y60:Y67">T60-X60</f>
        <v>9108.482399922923</v>
      </c>
      <c r="Z60" s="12">
        <f aca="true" t="shared" si="79" ref="Z60:Z67">(Y60/T60)-1</f>
        <v>-0.10961629729182631</v>
      </c>
      <c r="AA60" s="27">
        <f>RESCMAD!I53</f>
        <v>0.004333074284699517</v>
      </c>
      <c r="AB60" s="25">
        <f>((+REGRESSION!$L$10*(AA60*Q60)))</f>
        <v>31923534.632432166</v>
      </c>
      <c r="AC60" s="25">
        <f aca="true" t="shared" si="80" ref="AC60:AC67">AB60/Q60</f>
        <v>981.0428864716756</v>
      </c>
      <c r="AD60" s="25">
        <f aca="true" t="shared" si="81" ref="AD60:AD67">T60-AC60</f>
        <v>9248.796644753727</v>
      </c>
      <c r="AE60" s="12">
        <f aca="true" t="shared" si="82" ref="AE60:AE67">(AD60/T60)-1</f>
        <v>-0.09590012467714237</v>
      </c>
      <c r="AF60" s="12">
        <f aca="true" t="shared" si="83" ref="AF60:AF67">AE60+Z60</f>
        <v>-0.2055164219689687</v>
      </c>
      <c r="AG60" s="25">
        <f aca="true" t="shared" si="84" ref="AG60:AG66">T60*(1+AF60)</f>
        <v>8127.439513451246</v>
      </c>
      <c r="AH60" s="25">
        <f aca="true" t="shared" si="85" ref="AH60:AH66">AG60*Q60</f>
        <v>264470188.16251254</v>
      </c>
      <c r="AI60" s="22">
        <f aca="true" t="shared" si="86" ref="AI60:AI67">AG60</f>
        <v>8127.439513451246</v>
      </c>
      <c r="AJ60" s="28">
        <f aca="true" t="shared" si="87" ref="AJ60:AJ66">AI60/$AI$67-1</f>
        <v>-0.03755127658582924</v>
      </c>
      <c r="AK60" s="17"/>
      <c r="AL60" s="17"/>
      <c r="AM60" s="17"/>
      <c r="AN60" s="17"/>
      <c r="AO60" s="17"/>
    </row>
    <row r="61" spans="1:41" ht="18.75">
      <c r="A61" s="11">
        <f>'Variable Input'!A48</f>
        <v>210009</v>
      </c>
      <c r="B61" s="11" t="str">
        <f>'Variable Input'!B48</f>
        <v>Johns Hopkins Hospital</v>
      </c>
      <c r="C61" s="24">
        <f>'Variable Input'!C48</f>
        <v>5</v>
      </c>
      <c r="D61" s="25">
        <f>'Variable Input'!F48</f>
        <v>16078.232881239</v>
      </c>
      <c r="E61" s="25">
        <f>'Variable Input'!E48</f>
        <v>73582.8806336355</v>
      </c>
      <c r="F61" s="25">
        <f t="shared" si="66"/>
        <v>1183082690.9000027</v>
      </c>
      <c r="G61" s="26">
        <f>'Variable Input'!H48</f>
        <v>1.1169</v>
      </c>
      <c r="H61" s="25">
        <f t="shared" si="67"/>
        <v>14395.40950957024</v>
      </c>
      <c r="I61" s="25">
        <f t="shared" si="68"/>
        <v>1059255699.6150084</v>
      </c>
      <c r="J61" s="25">
        <f>'Variable Input'!U48</f>
        <v>80384970</v>
      </c>
      <c r="K61" s="25">
        <f t="shared" si="69"/>
        <v>978870729.6150084</v>
      </c>
      <c r="L61" s="25">
        <f t="shared" si="70"/>
        <v>13302.968315262671</v>
      </c>
      <c r="M61" s="26">
        <f>'Variable Input'!W48</f>
        <v>0.99199</v>
      </c>
      <c r="N61" s="25">
        <f t="shared" si="71"/>
        <v>13410.385503142845</v>
      </c>
      <c r="O61" s="25">
        <f t="shared" si="72"/>
        <v>986774795.728796</v>
      </c>
      <c r="P61" s="26">
        <f>'Variable Input'!G48</f>
        <v>1.12563731487293</v>
      </c>
      <c r="Q61" s="25">
        <f t="shared" si="73"/>
        <v>82827.63617706079</v>
      </c>
      <c r="R61" s="22">
        <f t="shared" si="74"/>
        <v>11913.593593560556</v>
      </c>
      <c r="S61" s="12">
        <f>'CFA Calculation'!J54</f>
        <v>-0.007057283474008691</v>
      </c>
      <c r="T61" s="22">
        <f t="shared" si="75"/>
        <v>11998.268777520869</v>
      </c>
      <c r="U61" s="22">
        <f t="shared" si="76"/>
        <v>993788241.0590864</v>
      </c>
      <c r="V61" s="28">
        <f>'POOR SHARE'!I54</f>
        <v>0.2911952797128014</v>
      </c>
      <c r="W61" s="25">
        <f>((+REGRESSION!$K$10*(V61*Q61)))</f>
        <v>72084623.62279591</v>
      </c>
      <c r="X61" s="25">
        <f t="shared" si="77"/>
        <v>870.2967626493707</v>
      </c>
      <c r="Y61" s="25">
        <f t="shared" si="78"/>
        <v>11127.972014871499</v>
      </c>
      <c r="Z61" s="12">
        <f t="shared" si="79"/>
        <v>-0.07253519476742332</v>
      </c>
      <c r="AA61" s="27">
        <f>RESCMAD!I54</f>
        <v>0.010238128710895827</v>
      </c>
      <c r="AB61" s="25">
        <f>((+REGRESSION!$L$10*(AA61*Q61)))</f>
        <v>191994023.88867006</v>
      </c>
      <c r="AC61" s="25">
        <f t="shared" si="80"/>
        <v>2317.9947267629864</v>
      </c>
      <c r="AD61" s="25">
        <f t="shared" si="81"/>
        <v>9680.274050757882</v>
      </c>
      <c r="AE61" s="12">
        <f t="shared" si="82"/>
        <v>-0.19319409906084306</v>
      </c>
      <c r="AF61" s="12">
        <f t="shared" si="83"/>
        <v>-0.2657292938282664</v>
      </c>
      <c r="AG61" s="25">
        <f t="shared" si="84"/>
        <v>8809.977288108512</v>
      </c>
      <c r="AH61" s="25">
        <f t="shared" si="85"/>
        <v>729709593.5476205</v>
      </c>
      <c r="AI61" s="22">
        <f t="shared" si="86"/>
        <v>8809.977288108512</v>
      </c>
      <c r="AJ61" s="28">
        <f t="shared" si="87"/>
        <v>0.0432746229872929</v>
      </c>
      <c r="AK61" s="17"/>
      <c r="AL61" s="17"/>
      <c r="AM61" s="17"/>
      <c r="AN61" s="17"/>
      <c r="AO61" s="17"/>
    </row>
    <row r="62" spans="1:41" ht="18.75">
      <c r="A62" s="11">
        <f>'Variable Input'!A49</f>
        <v>910008</v>
      </c>
      <c r="B62" s="11" t="str">
        <f>'Variable Input'!B49</f>
        <v>Mercy Medical Center                </v>
      </c>
      <c r="C62" s="24">
        <f>'Variable Input'!C49</f>
        <v>5</v>
      </c>
      <c r="D62" s="25">
        <f>'Variable Input'!F49</f>
        <v>9481.31244203746</v>
      </c>
      <c r="E62" s="25">
        <f>'Variable Input'!E49</f>
        <v>34612.335987894</v>
      </c>
      <c r="F62" s="25">
        <f t="shared" si="66"/>
        <v>328170371.8500004</v>
      </c>
      <c r="G62" s="26">
        <f>'Variable Input'!H49</f>
        <v>1.1204</v>
      </c>
      <c r="H62" s="25">
        <f t="shared" si="67"/>
        <v>8462.43523923372</v>
      </c>
      <c r="I62" s="25">
        <f t="shared" si="68"/>
        <v>292904651.7761517</v>
      </c>
      <c r="J62" s="25">
        <f>'Variable Input'!U49</f>
        <v>4204800</v>
      </c>
      <c r="K62" s="25">
        <f t="shared" si="69"/>
        <v>288699851.7761517</v>
      </c>
      <c r="L62" s="25">
        <f t="shared" si="70"/>
        <v>8340.952540074939</v>
      </c>
      <c r="M62" s="26">
        <f>'Variable Input'!W49</f>
        <v>0.99785</v>
      </c>
      <c r="N62" s="25">
        <f t="shared" si="71"/>
        <v>8358.92422716334</v>
      </c>
      <c r="O62" s="25">
        <f t="shared" si="72"/>
        <v>289321893.8479247</v>
      </c>
      <c r="P62" s="26">
        <f>'Variable Input'!G49</f>
        <v>0.891020807399604</v>
      </c>
      <c r="Q62" s="25">
        <f t="shared" si="73"/>
        <v>30840.311557919686</v>
      </c>
      <c r="R62" s="22">
        <f t="shared" si="74"/>
        <v>9381.289592505036</v>
      </c>
      <c r="S62" s="12">
        <f>'CFA Calculation'!J55</f>
        <v>0.003831723207838089</v>
      </c>
      <c r="T62" s="22">
        <f t="shared" si="75"/>
        <v>9345.4802987559</v>
      </c>
      <c r="U62" s="22">
        <f t="shared" si="76"/>
        <v>288217524.0720323</v>
      </c>
      <c r="V62" s="28">
        <f>'POOR SHARE'!I55</f>
        <v>0.301823023698414</v>
      </c>
      <c r="W62" s="25">
        <f>((+REGRESSION!$K$10*(V62*Q62)))</f>
        <v>27819810.003574163</v>
      </c>
      <c r="X62" s="25">
        <f t="shared" si="77"/>
        <v>902.0599532960987</v>
      </c>
      <c r="Y62" s="25">
        <f t="shared" si="78"/>
        <v>8443.420345459801</v>
      </c>
      <c r="Z62" s="12">
        <f t="shared" si="79"/>
        <v>-0.09652365897301007</v>
      </c>
      <c r="AA62" s="27">
        <f>RESCMAD!I55</f>
        <v>0.002042780919436653</v>
      </c>
      <c r="AB62" s="25">
        <f>((+REGRESSION!$L$10*(AA62*Q62)))</f>
        <v>14263706.963427141</v>
      </c>
      <c r="AC62" s="25">
        <f t="shared" si="80"/>
        <v>462.50203849721714</v>
      </c>
      <c r="AD62" s="25">
        <f t="shared" si="81"/>
        <v>8882.978260258682</v>
      </c>
      <c r="AE62" s="12">
        <f t="shared" si="82"/>
        <v>-0.04948938135997005</v>
      </c>
      <c r="AF62" s="12">
        <f t="shared" si="83"/>
        <v>-0.14601304033298013</v>
      </c>
      <c r="AG62" s="25">
        <f t="shared" si="84"/>
        <v>7980.918306962583</v>
      </c>
      <c r="AH62" s="25">
        <f t="shared" si="85"/>
        <v>246134007.10503095</v>
      </c>
      <c r="AI62" s="22">
        <f t="shared" si="86"/>
        <v>7980.918306962583</v>
      </c>
      <c r="AJ62" s="28">
        <f t="shared" si="87"/>
        <v>-0.054902269835883644</v>
      </c>
      <c r="AK62" s="17"/>
      <c r="AL62" s="17"/>
      <c r="AM62" s="17"/>
      <c r="AN62" s="17"/>
      <c r="AO62" s="17"/>
    </row>
    <row r="63" spans="1:41" ht="18.75">
      <c r="A63" s="11">
        <f>'Variable Input'!A50</f>
        <v>910003</v>
      </c>
      <c r="B63" s="11" t="str">
        <f>'Variable Input'!B50</f>
        <v>Prince Georges Hospital Center      </v>
      </c>
      <c r="C63" s="24">
        <f>'Variable Input'!C50</f>
        <v>5</v>
      </c>
      <c r="D63" s="25">
        <f>'Variable Input'!F50</f>
        <v>11315.2186923067</v>
      </c>
      <c r="E63" s="25">
        <f>'Variable Input'!E50</f>
        <v>19396.046802809</v>
      </c>
      <c r="F63" s="25">
        <f t="shared" si="66"/>
        <v>219470511.34</v>
      </c>
      <c r="G63" s="26">
        <f>'Variable Input'!H50</f>
        <v>1.1225</v>
      </c>
      <c r="H63" s="25">
        <f t="shared" si="67"/>
        <v>10080.372999827794</v>
      </c>
      <c r="I63" s="25">
        <f t="shared" si="68"/>
        <v>195519386.49443206</v>
      </c>
      <c r="J63" s="25">
        <f>'Variable Input'!U50</f>
        <v>7144702</v>
      </c>
      <c r="K63" s="25">
        <f t="shared" si="69"/>
        <v>188374684.49443206</v>
      </c>
      <c r="L63" s="25">
        <f t="shared" si="70"/>
        <v>9712.01433001033</v>
      </c>
      <c r="M63" s="26">
        <f>'Variable Input'!W50</f>
        <v>1.00899</v>
      </c>
      <c r="N63" s="25">
        <f t="shared" si="71"/>
        <v>9625.481253540996</v>
      </c>
      <c r="O63" s="25">
        <f t="shared" si="72"/>
        <v>186696284.89324182</v>
      </c>
      <c r="P63" s="26">
        <f>'Variable Input'!G50</f>
        <v>0.945967814550002</v>
      </c>
      <c r="Q63" s="25">
        <f t="shared" si="73"/>
        <v>18348.03600496278</v>
      </c>
      <c r="R63" s="22">
        <f t="shared" si="74"/>
        <v>10175.273519342569</v>
      </c>
      <c r="S63" s="12">
        <f>'CFA Calculation'!J56</f>
        <v>-0.018472698271549626</v>
      </c>
      <c r="T63" s="22">
        <f t="shared" si="75"/>
        <v>10366.775841511602</v>
      </c>
      <c r="U63" s="22">
        <f t="shared" si="76"/>
        <v>190209976.39543322</v>
      </c>
      <c r="V63" s="28">
        <f>'POOR SHARE'!I56</f>
        <v>0.4894287175264026</v>
      </c>
      <c r="W63" s="25">
        <f>((+REGRESSION!$K$10*(V63*Q63)))</f>
        <v>26838736.667849306</v>
      </c>
      <c r="X63" s="25">
        <f t="shared" si="77"/>
        <v>1462.7580118433361</v>
      </c>
      <c r="Y63" s="25">
        <f t="shared" si="78"/>
        <v>8904.017829668266</v>
      </c>
      <c r="Z63" s="12">
        <f t="shared" si="79"/>
        <v>-0.14110057304278012</v>
      </c>
      <c r="AA63" s="27">
        <f>RESCMAD!I56</f>
        <v>0.0025070803211612353</v>
      </c>
      <c r="AB63" s="25">
        <f>((+REGRESSION!$L$10*(AA63*Q63)))</f>
        <v>10414770.163772197</v>
      </c>
      <c r="AC63" s="25">
        <f t="shared" si="80"/>
        <v>567.6231592828359</v>
      </c>
      <c r="AD63" s="25">
        <f t="shared" si="81"/>
        <v>9799.152682228767</v>
      </c>
      <c r="AE63" s="12">
        <f t="shared" si="82"/>
        <v>-0.05475406895651258</v>
      </c>
      <c r="AF63" s="12">
        <f t="shared" si="83"/>
        <v>-0.1958546419992927</v>
      </c>
      <c r="AG63" s="25">
        <f t="shared" si="84"/>
        <v>8336.39467038543</v>
      </c>
      <c r="AH63" s="25">
        <f t="shared" si="85"/>
        <v>152956469.56381172</v>
      </c>
      <c r="AI63" s="22">
        <f t="shared" si="86"/>
        <v>8336.39467038543</v>
      </c>
      <c r="AJ63" s="28">
        <f t="shared" si="87"/>
        <v>-0.012806875386746741</v>
      </c>
      <c r="AK63" s="17"/>
      <c r="AL63" s="17"/>
      <c r="AM63" s="17"/>
      <c r="AN63" s="17"/>
      <c r="AO63" s="17"/>
    </row>
    <row r="64" spans="1:41" ht="18.75">
      <c r="A64" s="11">
        <f>'Variable Input'!A51</f>
        <v>910012</v>
      </c>
      <c r="B64" s="11" t="str">
        <f>'Variable Input'!B51</f>
        <v>Sinai Hospital                      </v>
      </c>
      <c r="C64" s="24">
        <f>'Variable Input'!C51</f>
        <v>5</v>
      </c>
      <c r="D64" s="25">
        <f>'Variable Input'!F51</f>
        <v>14684.9480508846</v>
      </c>
      <c r="E64" s="25">
        <f>'Variable Input'!E51</f>
        <v>34153.229550566</v>
      </c>
      <c r="F64" s="25">
        <f t="shared" si="66"/>
        <v>501538401.71999854</v>
      </c>
      <c r="G64" s="26">
        <f>'Variable Input'!H51</f>
        <v>1.1214</v>
      </c>
      <c r="H64" s="25">
        <f t="shared" si="67"/>
        <v>13095.191770005888</v>
      </c>
      <c r="I64" s="25">
        <f t="shared" si="68"/>
        <v>447243090.5296938</v>
      </c>
      <c r="J64" s="25">
        <f>'Variable Input'!U51</f>
        <v>16608344</v>
      </c>
      <c r="K64" s="25">
        <f t="shared" si="69"/>
        <v>430634746.5296938</v>
      </c>
      <c r="L64" s="25">
        <f t="shared" si="70"/>
        <v>12608.902648345804</v>
      </c>
      <c r="M64" s="26">
        <f>'Variable Input'!W51</f>
        <v>1.0016</v>
      </c>
      <c r="N64" s="25">
        <f t="shared" si="71"/>
        <v>12588.760631335666</v>
      </c>
      <c r="O64" s="25">
        <f t="shared" si="72"/>
        <v>429946831.59913516</v>
      </c>
      <c r="P64" s="26">
        <f>'Variable Input'!G51</f>
        <v>1.22798662466602</v>
      </c>
      <c r="Q64" s="25">
        <f t="shared" si="73"/>
        <v>41939.709077243315</v>
      </c>
      <c r="R64" s="22">
        <f t="shared" si="74"/>
        <v>10251.545398354381</v>
      </c>
      <c r="S64" s="12">
        <f>'CFA Calculation'!J57</f>
        <v>0.008266720998288422</v>
      </c>
      <c r="T64" s="22">
        <f t="shared" si="75"/>
        <v>10167.493565794068</v>
      </c>
      <c r="U64" s="22">
        <f t="shared" si="76"/>
        <v>426421722.19414645</v>
      </c>
      <c r="V64" s="28">
        <f>'POOR SHARE'!I57</f>
        <v>0.33732706269310175</v>
      </c>
      <c r="W64" s="25">
        <f>((+REGRESSION!$K$10*(V64*Q64)))</f>
        <v>42282400.495724425</v>
      </c>
      <c r="X64" s="25">
        <f t="shared" si="77"/>
        <v>1008.1710490134767</v>
      </c>
      <c r="Y64" s="25">
        <f t="shared" si="78"/>
        <v>9159.32251678059</v>
      </c>
      <c r="Z64" s="12">
        <f t="shared" si="79"/>
        <v>-0.09915630066442438</v>
      </c>
      <c r="AA64" s="27">
        <f>RESCMAD!I57</f>
        <v>0.0030758439397472123</v>
      </c>
      <c r="AB64" s="25">
        <f>((+REGRESSION!$L$10*(AA64*Q64)))</f>
        <v>29206638.067969855</v>
      </c>
      <c r="AC64" s="25">
        <f t="shared" si="80"/>
        <v>696.395819393452</v>
      </c>
      <c r="AD64" s="25">
        <f t="shared" si="81"/>
        <v>9471.097746400616</v>
      </c>
      <c r="AE64" s="12">
        <f t="shared" si="82"/>
        <v>-0.06849237866609503</v>
      </c>
      <c r="AF64" s="12">
        <f t="shared" si="83"/>
        <v>-0.1676486793305194</v>
      </c>
      <c r="AG64" s="25">
        <f t="shared" si="84"/>
        <v>8462.926697387138</v>
      </c>
      <c r="AH64" s="25">
        <f t="shared" si="85"/>
        <v>354932683.63045216</v>
      </c>
      <c r="AI64" s="22">
        <f t="shared" si="86"/>
        <v>8462.926697387138</v>
      </c>
      <c r="AJ64" s="28">
        <f t="shared" si="87"/>
        <v>0.002177005779917085</v>
      </c>
      <c r="AK64" s="17"/>
      <c r="AL64" s="17"/>
      <c r="AM64" s="17"/>
      <c r="AN64" s="17"/>
      <c r="AO64" s="17"/>
    </row>
    <row r="65" spans="1:41" ht="18.75">
      <c r="A65" s="11">
        <f>'Variable Input'!A52</f>
        <v>910024</v>
      </c>
      <c r="B65" s="11" t="str">
        <f>'Variable Input'!B52</f>
        <v>Union Memorial Hospital             </v>
      </c>
      <c r="C65" s="24">
        <f>'Variable Input'!C52</f>
        <v>5</v>
      </c>
      <c r="D65" s="25">
        <f>'Variable Input'!F52</f>
        <v>13963.2179146693</v>
      </c>
      <c r="E65" s="25">
        <f>'Variable Input'!E52</f>
        <v>28117.9706246315</v>
      </c>
      <c r="F65" s="25">
        <f t="shared" si="66"/>
        <v>392617351.1499997</v>
      </c>
      <c r="G65" s="26">
        <f>'Variable Input'!H52</f>
        <v>1.1238</v>
      </c>
      <c r="H65" s="25">
        <f t="shared" si="67"/>
        <v>12425.002593583646</v>
      </c>
      <c r="I65" s="25">
        <f t="shared" si="68"/>
        <v>349365857.93735516</v>
      </c>
      <c r="J65" s="25">
        <f>'Variable Input'!U52</f>
        <v>12187900</v>
      </c>
      <c r="K65" s="25">
        <f t="shared" si="69"/>
        <v>337177957.93735516</v>
      </c>
      <c r="L65" s="25">
        <f t="shared" si="70"/>
        <v>11991.546702946811</v>
      </c>
      <c r="M65" s="26">
        <f>'Variable Input'!W52</f>
        <v>1.00111</v>
      </c>
      <c r="N65" s="25">
        <f t="shared" si="71"/>
        <v>11978.250844509406</v>
      </c>
      <c r="O65" s="25">
        <f t="shared" si="72"/>
        <v>336804105.38038296</v>
      </c>
      <c r="P65" s="26">
        <f>'Variable Input'!G52</f>
        <v>1.25755697302522</v>
      </c>
      <c r="Q65" s="25">
        <f t="shared" si="73"/>
        <v>35359.95002632365</v>
      </c>
      <c r="R65" s="22">
        <f t="shared" si="74"/>
        <v>9525.016441755426</v>
      </c>
      <c r="S65" s="12">
        <f>'CFA Calculation'!J58</f>
        <v>-0.008797230614350837</v>
      </c>
      <c r="T65" s="22">
        <f t="shared" si="75"/>
        <v>9609.553903545955</v>
      </c>
      <c r="U65" s="22">
        <f t="shared" si="76"/>
        <v>339793345.8046483</v>
      </c>
      <c r="V65" s="28">
        <f>'POOR SHARE'!I58</f>
        <v>0.24390118918461884</v>
      </c>
      <c r="W65" s="25">
        <f>((+REGRESSION!$K$10*(V65*Q65)))</f>
        <v>25775588.967570484</v>
      </c>
      <c r="X65" s="25">
        <f t="shared" si="77"/>
        <v>728.948682008371</v>
      </c>
      <c r="Y65" s="25">
        <f t="shared" si="78"/>
        <v>8880.605221537584</v>
      </c>
      <c r="Z65" s="12">
        <f t="shared" si="79"/>
        <v>-0.07585666195590901</v>
      </c>
      <c r="AA65" s="27">
        <f>RESCMAD!I58</f>
        <v>0.0024886913000297956</v>
      </c>
      <c r="AB65" s="25">
        <f>((+REGRESSION!$L$10*(AA65*Q65)))</f>
        <v>19923908.13939029</v>
      </c>
      <c r="AC65" s="25">
        <f t="shared" si="80"/>
        <v>563.4597369215164</v>
      </c>
      <c r="AD65" s="25">
        <f t="shared" si="81"/>
        <v>9046.094166624438</v>
      </c>
      <c r="AE65" s="12">
        <f t="shared" si="82"/>
        <v>-0.05863536877748288</v>
      </c>
      <c r="AF65" s="12">
        <f t="shared" si="83"/>
        <v>-0.1344920307333919</v>
      </c>
      <c r="AG65" s="25">
        <f t="shared" si="84"/>
        <v>8317.145484616067</v>
      </c>
      <c r="AH65" s="25">
        <f t="shared" si="85"/>
        <v>294093848.6976875</v>
      </c>
      <c r="AI65" s="22">
        <f t="shared" si="86"/>
        <v>8317.145484616067</v>
      </c>
      <c r="AJ65" s="28">
        <f t="shared" si="87"/>
        <v>-0.015086357656633131</v>
      </c>
      <c r="AK65" s="17"/>
      <c r="AL65" s="17"/>
      <c r="AM65" s="17"/>
      <c r="AN65" s="17"/>
      <c r="AO65" s="17"/>
    </row>
    <row r="66" spans="1:41" ht="18.75">
      <c r="A66" s="11">
        <f>'Variable Input'!A53</f>
        <v>210002</v>
      </c>
      <c r="B66" s="11" t="str">
        <f>'Variable Input'!B53</f>
        <v>University of Maryland Hospital</v>
      </c>
      <c r="C66" s="24">
        <f>'Variable Input'!C53</f>
        <v>5</v>
      </c>
      <c r="D66" s="25">
        <f>'Variable Input'!F53</f>
        <v>18413.5886970709</v>
      </c>
      <c r="E66" s="25">
        <f>'Variable Input'!E53</f>
        <v>38205.3090732882</v>
      </c>
      <c r="F66" s="25">
        <f t="shared" si="66"/>
        <v>703496847.3199998</v>
      </c>
      <c r="G66" s="26">
        <f>'Variable Input'!H53</f>
        <v>1.1238</v>
      </c>
      <c r="H66" s="25">
        <f t="shared" si="67"/>
        <v>16385.111850036395</v>
      </c>
      <c r="I66" s="25">
        <f t="shared" si="68"/>
        <v>625998262.4310374</v>
      </c>
      <c r="J66" s="25">
        <f>'Variable Input'!U53</f>
        <v>50080100</v>
      </c>
      <c r="K66" s="25">
        <f t="shared" si="69"/>
        <v>575918162.4310374</v>
      </c>
      <c r="L66" s="25">
        <f t="shared" si="70"/>
        <v>15074.296646213996</v>
      </c>
      <c r="M66" s="26">
        <f>'Variable Input'!W53</f>
        <v>0.99981</v>
      </c>
      <c r="N66" s="25">
        <f t="shared" si="71"/>
        <v>15077.1613068623</v>
      </c>
      <c r="O66" s="25">
        <f t="shared" si="72"/>
        <v>576027607.6764959</v>
      </c>
      <c r="P66" s="26">
        <f>'Variable Input'!G53</f>
        <v>1.18228689346077</v>
      </c>
      <c r="Q66" s="25">
        <f t="shared" si="73"/>
        <v>45169.63617796647</v>
      </c>
      <c r="R66" s="22">
        <f t="shared" si="74"/>
        <v>12752.540343848936</v>
      </c>
      <c r="S66" s="12">
        <f>'CFA Calculation'!J59</f>
        <v>0.0221512500963265</v>
      </c>
      <c r="T66" s="22">
        <f t="shared" si="75"/>
        <v>12476.177417624984</v>
      </c>
      <c r="U66" s="22">
        <f t="shared" si="76"/>
        <v>563544394.8458818</v>
      </c>
      <c r="V66" s="12">
        <f>'POOR SHARE'!I59</f>
        <v>0.39250660984753205</v>
      </c>
      <c r="W66" s="25">
        <f>((+REGRESSION!$K$10*(V66*Q66)))</f>
        <v>52987887.365933955</v>
      </c>
      <c r="X66" s="25">
        <f t="shared" si="77"/>
        <v>1173.0864326018457</v>
      </c>
      <c r="Y66" s="25">
        <f t="shared" si="78"/>
        <v>11303.090985023138</v>
      </c>
      <c r="Z66" s="12">
        <f t="shared" si="79"/>
        <v>-0.0940261101885772</v>
      </c>
      <c r="AA66" s="27">
        <f>RESCMAD!I59</f>
        <v>0.012619096548713031</v>
      </c>
      <c r="AB66" s="25">
        <f>((+REGRESSION!$L$10*(AA66*Q66)))</f>
        <v>129052586.81195983</v>
      </c>
      <c r="AC66" s="25">
        <f t="shared" si="80"/>
        <v>2857.0650049847213</v>
      </c>
      <c r="AD66" s="25">
        <f t="shared" si="81"/>
        <v>9619.112412640263</v>
      </c>
      <c r="AE66" s="12">
        <f t="shared" si="82"/>
        <v>-0.22900163322049039</v>
      </c>
      <c r="AF66" s="12">
        <f t="shared" si="83"/>
        <v>-0.3230277434090676</v>
      </c>
      <c r="AG66" s="25">
        <f t="shared" si="84"/>
        <v>8446.025980038417</v>
      </c>
      <c r="AH66" s="25">
        <f t="shared" si="85"/>
        <v>381503920.66798806</v>
      </c>
      <c r="AI66" s="22">
        <f t="shared" si="86"/>
        <v>8446.025980038417</v>
      </c>
      <c r="AJ66" s="28">
        <f t="shared" si="87"/>
        <v>0.00017562837069240445</v>
      </c>
      <c r="AK66" s="17"/>
      <c r="AL66" s="17"/>
      <c r="AM66" s="17"/>
      <c r="AN66" s="17"/>
      <c r="AO66" s="17"/>
    </row>
    <row r="67" spans="1:41" ht="18.75">
      <c r="A67" s="10"/>
      <c r="B67" s="10" t="s">
        <v>17</v>
      </c>
      <c r="C67" s="29"/>
      <c r="D67" s="25">
        <f>F67/E67</f>
        <v>13886.48899714674</v>
      </c>
      <c r="E67" s="25">
        <f>SUM(E60:E66)</f>
        <v>268262.2840752204</v>
      </c>
      <c r="F67" s="25">
        <f>SUM(F60:F66)</f>
        <v>3725221256.1600013</v>
      </c>
      <c r="G67" s="26">
        <f>F67/I67</f>
        <v>1.1209334728296247</v>
      </c>
      <c r="H67" s="25">
        <f>I67/E67</f>
        <v>12388.325742554933</v>
      </c>
      <c r="I67" s="25">
        <f>SUM(I60:I66)</f>
        <v>3323320559.565637</v>
      </c>
      <c r="J67" s="25">
        <f>SUM(J60:J66)</f>
        <v>192038699</v>
      </c>
      <c r="K67" s="25">
        <f>SUM(K60:K66)</f>
        <v>3131281860.565637</v>
      </c>
      <c r="L67" s="25">
        <f t="shared" si="70"/>
        <v>11672.464026615196</v>
      </c>
      <c r="M67" s="26">
        <f>L67/N67</f>
        <v>0.9982672666150053</v>
      </c>
      <c r="N67" s="25">
        <f>O67/E67</f>
        <v>11692.724400545563</v>
      </c>
      <c r="O67" s="25">
        <f>SUM(O60:O66)</f>
        <v>3136716954.752415</v>
      </c>
      <c r="P67" s="26">
        <f>R67/N67</f>
        <v>0.9346281441325295</v>
      </c>
      <c r="Q67" s="25">
        <f>SUM(Q60:Q66)</f>
        <v>287025.6858402298</v>
      </c>
      <c r="R67" s="22">
        <f t="shared" si="74"/>
        <v>10928.349306335043</v>
      </c>
      <c r="S67" s="12">
        <f>'CFA Calculation'!J60</f>
        <v>0.0008730504728246408</v>
      </c>
      <c r="T67" s="22">
        <f t="shared" si="75"/>
        <v>10918.816628315006</v>
      </c>
      <c r="U67" s="25">
        <f>SUM(U60:U66)</f>
        <v>3134858344.407866</v>
      </c>
      <c r="V67" s="28">
        <f>'POOR SHARE'!I60</f>
        <v>0.33311786042989894</v>
      </c>
      <c r="W67" s="25">
        <f>SUM(W60:W66)</f>
        <v>284278464.3651409</v>
      </c>
      <c r="X67" s="25">
        <f t="shared" si="77"/>
        <v>990.4286563516197</v>
      </c>
      <c r="Y67" s="25">
        <f t="shared" si="78"/>
        <v>9928.387971963386</v>
      </c>
      <c r="Z67" s="12">
        <f t="shared" si="79"/>
        <v>-0.09070842473745833</v>
      </c>
      <c r="AA67" s="27">
        <f>RESCMAD!I60</f>
        <v>0.006567356487562816</v>
      </c>
      <c r="AB67" s="25">
        <f>SUM(AB60:AB66)</f>
        <v>426779168.6676215</v>
      </c>
      <c r="AC67" s="25">
        <f t="shared" si="80"/>
        <v>1486.902356554891</v>
      </c>
      <c r="AD67" s="25">
        <f t="shared" si="81"/>
        <v>9431.914271760115</v>
      </c>
      <c r="AE67" s="12">
        <f t="shared" si="82"/>
        <v>-0.13617797671397924</v>
      </c>
      <c r="AF67" s="12">
        <f t="shared" si="83"/>
        <v>-0.22688640145143757</v>
      </c>
      <c r="AG67" s="25">
        <f>AH67/Q67</f>
        <v>8444.542878731383</v>
      </c>
      <c r="AH67" s="25">
        <f>SUM(AH60:AH66)</f>
        <v>2423800711.375104</v>
      </c>
      <c r="AI67" s="22">
        <f t="shared" si="86"/>
        <v>8444.542878731383</v>
      </c>
      <c r="AJ67" s="28">
        <f>AI67/$AI$69-1</f>
        <v>0.04380243218902735</v>
      </c>
      <c r="AK67" s="17"/>
      <c r="AL67" s="17"/>
      <c r="AM67" s="17"/>
      <c r="AN67" s="17"/>
      <c r="AO67" s="17"/>
    </row>
    <row r="68" spans="1:41" ht="18.75">
      <c r="A68" s="10"/>
      <c r="B68" s="10"/>
      <c r="C68" s="29"/>
      <c r="D68" s="25"/>
      <c r="E68" s="25"/>
      <c r="F68" s="25"/>
      <c r="G68" s="26"/>
      <c r="H68" s="25"/>
      <c r="I68" s="25"/>
      <c r="J68" s="25"/>
      <c r="K68" s="25"/>
      <c r="L68" s="25"/>
      <c r="M68" s="25"/>
      <c r="N68" s="25"/>
      <c r="O68" s="25"/>
      <c r="P68" s="26"/>
      <c r="Q68" s="25"/>
      <c r="R68" s="26"/>
      <c r="S68" s="26"/>
      <c r="T68" s="26"/>
      <c r="U68" s="26"/>
      <c r="V68" s="26"/>
      <c r="W68" s="26"/>
      <c r="X68" s="26"/>
      <c r="Y68" s="26"/>
      <c r="Z68" s="26"/>
      <c r="AA68" s="27"/>
      <c r="AB68" s="26"/>
      <c r="AC68" s="26"/>
      <c r="AD68" s="26"/>
      <c r="AE68" s="26"/>
      <c r="AF68" s="26"/>
      <c r="AG68" s="26"/>
      <c r="AH68" s="26"/>
      <c r="AI68" s="22"/>
      <c r="AJ68" s="25"/>
      <c r="AK68" s="17"/>
      <c r="AL68" s="17"/>
      <c r="AM68" s="17"/>
      <c r="AN68" s="17"/>
      <c r="AO68" s="17"/>
    </row>
    <row r="69" spans="1:41" ht="18.75">
      <c r="A69" s="10"/>
      <c r="B69" s="10" t="s">
        <v>18</v>
      </c>
      <c r="C69" s="29"/>
      <c r="D69" s="25">
        <f>F69/E69</f>
        <v>10726.00090081699</v>
      </c>
      <c r="E69" s="25">
        <f>SUM(E66,E61,E57,E46,E15)</f>
        <v>1037378.269120085</v>
      </c>
      <c r="F69" s="25">
        <f>SUM(F66,F61,F57,F46,F15)</f>
        <v>11126920249.070004</v>
      </c>
      <c r="G69" s="26">
        <f>F69/I69</f>
        <v>1.1208823278500086</v>
      </c>
      <c r="H69" s="25">
        <f>I69/E69</f>
        <v>9569.247934696938</v>
      </c>
      <c r="I69" s="25">
        <f>SUM(I66,I61,I57,I46,I15)</f>
        <v>9926929859.276857</v>
      </c>
      <c r="J69" s="25">
        <f>SUM(J66,J61,J57,J46,J15)</f>
        <v>243549842</v>
      </c>
      <c r="K69" s="25">
        <f>SUM(K66,K61,K57,K46,K15)</f>
        <v>9683380017.276857</v>
      </c>
      <c r="L69" s="25">
        <f>K69/E69</f>
        <v>9334.47355272865</v>
      </c>
      <c r="M69" s="26">
        <f>L69/N69</f>
        <v>1.0037526829121481</v>
      </c>
      <c r="N69" s="25">
        <f>O69/E69</f>
        <v>9299.57519580113</v>
      </c>
      <c r="O69" s="25">
        <f>SUM(O66,O61,O57,O46,O15)</f>
        <v>9647177220.172253</v>
      </c>
      <c r="P69" s="26">
        <f>R69/N69</f>
        <v>1.0059261780954343</v>
      </c>
      <c r="Q69" s="25">
        <f>SUM(Q66,Q61,Q57,Q46,Q15)</f>
        <v>1031266.7984088062</v>
      </c>
      <c r="R69" s="22">
        <f>O69/Q69</f>
        <v>9354.68613462333</v>
      </c>
      <c r="S69" s="12">
        <f>'CFA Calculation'!J62</f>
        <v>0</v>
      </c>
      <c r="T69" s="22">
        <f>R69/(1+S69)</f>
        <v>9354.68613462333</v>
      </c>
      <c r="U69" s="25">
        <f>SUM(U66,U61,U57,U46,U15)</f>
        <v>9649011184.65931</v>
      </c>
      <c r="V69" s="28">
        <f>'POOR SHARE'!I62</f>
        <v>0.26601345054193154</v>
      </c>
      <c r="W69" s="25">
        <f>SUM(W66,W61,W57,W46,W15)</f>
        <v>791031860.4089549</v>
      </c>
      <c r="X69" s="25">
        <f>W69/Q69</f>
        <v>767.0487032351648</v>
      </c>
      <c r="Y69" s="25">
        <f>T69-X69</f>
        <v>8587.637431388166</v>
      </c>
      <c r="Z69" s="12">
        <f>(Y69/T69)-1</f>
        <v>-0.08199619871758002</v>
      </c>
      <c r="AA69" s="27">
        <f>RESCMAD!I62</f>
        <v>0.0022050549901428706</v>
      </c>
      <c r="AB69" s="25">
        <f>SUM(AB66,AB61,AB57,AB46,AB15)</f>
        <v>514851898.9656082</v>
      </c>
      <c r="AC69" s="25">
        <f>AB69/Q69</f>
        <v>499.24219393080364</v>
      </c>
      <c r="AD69" s="25">
        <f>T69-AC69</f>
        <v>8855.443940692527</v>
      </c>
      <c r="AE69" s="12">
        <f>(AD69/T69)-1</f>
        <v>-0.05336813942725682</v>
      </c>
      <c r="AF69" s="12">
        <f>AE69+Z69</f>
        <v>-0.13536433814483684</v>
      </c>
      <c r="AG69" s="25">
        <f>AH69/Q69</f>
        <v>8090.173598294623</v>
      </c>
      <c r="AH69" s="25">
        <f>SUM(AH66,AH61,AH57,AH46,AH15)</f>
        <v>8343127425.284747</v>
      </c>
      <c r="AI69" s="22">
        <f>AH69/Q69</f>
        <v>8090.173598294623</v>
      </c>
      <c r="AJ69" s="28">
        <f>AI69/$AI$69-1</f>
        <v>0</v>
      </c>
      <c r="AK69" s="17"/>
      <c r="AL69" s="17"/>
      <c r="AM69" s="17"/>
      <c r="AN69" s="17"/>
      <c r="AO69" s="17"/>
    </row>
  </sheetData>
  <sheetProtection/>
  <printOptions horizontalCentered="1"/>
  <pageMargins left="0.25" right="0.25" top="0.55" bottom="0.2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8"/>
  <sheetViews>
    <sheetView zoomScale="87" zoomScaleNormal="87" zoomScalePageLayoutView="0" workbookViewId="0" topLeftCell="A1">
      <selection activeCell="G2" sqref="G2"/>
    </sheetView>
  </sheetViews>
  <sheetFormatPr defaultColWidth="9.6640625" defaultRowHeight="15"/>
  <cols>
    <col min="1" max="1" width="7.6640625" style="1" customWidth="1"/>
    <col min="2" max="2" width="28.6640625" style="1" customWidth="1"/>
    <col min="3" max="3" width="5.6640625" style="1" customWidth="1"/>
    <col min="4" max="6" width="9.6640625" style="1" customWidth="1"/>
    <col min="7" max="7" width="10.6640625" style="1" customWidth="1"/>
    <col min="8" max="8" width="7.6640625" style="1" customWidth="1"/>
    <col min="9" max="9" width="9.6640625" style="1" customWidth="1"/>
    <col min="10" max="10" width="11.6640625" style="1" customWidth="1"/>
    <col min="11" max="16384" width="9.6640625" style="1" customWidth="1"/>
  </cols>
  <sheetData>
    <row r="1" spans="1:256" ht="26.25">
      <c r="A1" s="5"/>
      <c r="B1" s="30" t="s">
        <v>53</v>
      </c>
      <c r="C1" s="30"/>
      <c r="D1" s="30"/>
      <c r="E1" s="30"/>
      <c r="F1" s="30"/>
      <c r="G1" s="30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44.25">
      <c r="A2" s="31" t="s">
        <v>1</v>
      </c>
      <c r="B2" s="5" t="s">
        <v>54</v>
      </c>
      <c r="C2" s="32" t="s">
        <v>55</v>
      </c>
      <c r="D2" s="32" t="s">
        <v>56</v>
      </c>
      <c r="E2" s="32" t="s">
        <v>57</v>
      </c>
      <c r="F2" s="33" t="s">
        <v>58</v>
      </c>
      <c r="G2" s="34" t="s">
        <v>59</v>
      </c>
      <c r="H2" s="5"/>
      <c r="I2" s="35" t="s">
        <v>60</v>
      </c>
      <c r="J2" s="36"/>
      <c r="K2" s="36"/>
      <c r="L2" s="36"/>
      <c r="M2" s="37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>
      <c r="A3" s="38">
        <f>'POOR SHARE'!A3</f>
        <v>210043</v>
      </c>
      <c r="B3" s="38" t="str">
        <f>'POOR SHARE'!B3</f>
        <v>Baltimore Washington Medical Center</v>
      </c>
      <c r="C3" s="38">
        <f>'POOR SHARE'!C3</f>
        <v>1</v>
      </c>
      <c r="D3" s="38">
        <f>'POOR SHARE'!D3</f>
        <v>1</v>
      </c>
      <c r="E3" s="39">
        <f>'POOR SHARE'!I3</f>
        <v>0.1940881634956692</v>
      </c>
      <c r="F3" s="39">
        <f>RESCMAD!I3</f>
        <v>0.0002684236283006653</v>
      </c>
      <c r="G3" s="40">
        <f>(('Variable Input'!F3*(1-PROFIT!G3)/'Variable Input'!H3)-('Variable Input'!U3/'Variable Input'!E3))/'Variable Input'!W3/'Variable Input'!G3/(1+'CFA Calculation'!J3)</f>
        <v>8517.338066492444</v>
      </c>
      <c r="H3" s="5"/>
      <c r="I3" s="37" t="s">
        <v>61</v>
      </c>
      <c r="J3" s="5"/>
      <c r="K3" s="5"/>
      <c r="L3" s="40">
        <f>L17</f>
        <v>7525.35209524191</v>
      </c>
      <c r="M3" s="37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.75">
      <c r="A4" s="38">
        <f>'POOR SHARE'!A4</f>
        <v>210015</v>
      </c>
      <c r="B4" s="38" t="str">
        <f>'POOR SHARE'!B4</f>
        <v>Franklin Square Hospital Center</v>
      </c>
      <c r="C4" s="38">
        <f>'POOR SHARE'!C4</f>
        <v>1</v>
      </c>
      <c r="D4" s="38">
        <f>'POOR SHARE'!D4</f>
        <v>1</v>
      </c>
      <c r="E4" s="39">
        <f>'POOR SHARE'!I4</f>
        <v>0.2742287763259937</v>
      </c>
      <c r="F4" s="39">
        <f>RESCMAD!I4</f>
        <v>0.00211640489153668</v>
      </c>
      <c r="G4" s="40">
        <f>(('Variable Input'!F4*(1-PROFIT!G4)/'Variable Input'!H4)-('Variable Input'!U4/'Variable Input'!E4))/'Variable Input'!W4/'Variable Input'!G4/(1+'CFA Calculation'!J4)</f>
        <v>8162.975729227918</v>
      </c>
      <c r="H4" s="5"/>
      <c r="I4" s="37" t="s">
        <v>62</v>
      </c>
      <c r="J4" s="5"/>
      <c r="K4" s="5"/>
      <c r="L4" s="40">
        <f>L18</f>
        <v>579.365846304675</v>
      </c>
      <c r="M4" s="3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.75">
      <c r="A5" s="38">
        <f>'POOR SHARE'!A5</f>
        <v>210044</v>
      </c>
      <c r="B5" s="38" t="str">
        <f>'POOR SHARE'!B5</f>
        <v>GBMC</v>
      </c>
      <c r="C5" s="38">
        <f>'POOR SHARE'!C5</f>
        <v>1</v>
      </c>
      <c r="D5" s="38">
        <f>'POOR SHARE'!D5</f>
        <v>1</v>
      </c>
      <c r="E5" s="39">
        <f>'POOR SHARE'!I5</f>
        <v>0.09631833820445616</v>
      </c>
      <c r="F5" s="39">
        <f>RESCMAD!I5</f>
        <v>0.001752664956062199</v>
      </c>
      <c r="G5" s="40">
        <f>(('Variable Input'!F5*(1-PROFIT!G5)/'Variable Input'!H5)-('Variable Input'!U5/'Variable Input'!E5))/'Variable Input'!W5/'Variable Input'!G5/(1+'CFA Calculation'!J5)</f>
        <v>8090.039249590958</v>
      </c>
      <c r="H5" s="5"/>
      <c r="I5" s="37" t="s">
        <v>63</v>
      </c>
      <c r="J5" s="5"/>
      <c r="K5" s="5"/>
      <c r="L5" s="41">
        <f>L19</f>
        <v>0.640052296685677</v>
      </c>
      <c r="M5" s="37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>
      <c r="A6" s="38">
        <f>'POOR SHARE'!A6</f>
        <v>210056</v>
      </c>
      <c r="B6" s="38" t="str">
        <f>'POOR SHARE'!B6</f>
        <v>Good Samaritan Hospital</v>
      </c>
      <c r="C6" s="38">
        <f>'POOR SHARE'!C6</f>
        <v>1</v>
      </c>
      <c r="D6" s="38">
        <f>'POOR SHARE'!D6</f>
        <v>1</v>
      </c>
      <c r="E6" s="39">
        <f>'POOR SHARE'!I6</f>
        <v>0.25639724322730456</v>
      </c>
      <c r="F6" s="39">
        <f>RESCMAD!I6</f>
        <v>0.0016078012307999226</v>
      </c>
      <c r="G6" s="40">
        <f>(('Variable Input'!F6*(1-PROFIT!G6)/'Variable Input'!H6)-('Variable Input'!U6/'Variable Input'!E6))/'Variable Input'!W6/'Variable Input'!G6/(1+'CFA Calculation'!J6)</f>
        <v>8239.119352463667</v>
      </c>
      <c r="H6" s="5"/>
      <c r="I6" s="37" t="s">
        <v>64</v>
      </c>
      <c r="J6" s="5"/>
      <c r="K6" s="5"/>
      <c r="L6" s="5">
        <f>L20</f>
        <v>46</v>
      </c>
      <c r="M6" s="3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5.75">
      <c r="A7" s="38">
        <f>'POOR SHARE'!A7</f>
        <v>210004</v>
      </c>
      <c r="B7" s="38" t="str">
        <f>'POOR SHARE'!B7</f>
        <v>Holy Cross Hospital</v>
      </c>
      <c r="C7" s="38">
        <f>'POOR SHARE'!C7</f>
        <v>1</v>
      </c>
      <c r="D7" s="38">
        <f>'POOR SHARE'!D7</f>
        <v>1</v>
      </c>
      <c r="E7" s="39">
        <f>'POOR SHARE'!I7</f>
        <v>0.22297502294116955</v>
      </c>
      <c r="F7" s="39">
        <f>RESCMAD!I7</f>
        <v>0.0005793052523461502</v>
      </c>
      <c r="G7" s="40">
        <f>(('Variable Input'!F7*(1-PROFIT!G7)/'Variable Input'!H7)-('Variable Input'!U7/'Variable Input'!E7))/'Variable Input'!W7/'Variable Input'!G7/(1+'CFA Calculation'!J7)</f>
        <v>7967.98324626329</v>
      </c>
      <c r="H7" s="5"/>
      <c r="I7" s="37" t="s">
        <v>65</v>
      </c>
      <c r="J7" s="5"/>
      <c r="K7" s="5"/>
      <c r="L7" s="5">
        <f>L21</f>
        <v>43</v>
      </c>
      <c r="M7" s="37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.75">
      <c r="A8" s="38">
        <f>'POOR SHARE'!A8</f>
        <v>210058</v>
      </c>
      <c r="B8" s="38" t="str">
        <f>'POOR SHARE'!B8</f>
        <v>James Lawrence Kernan Hospital</v>
      </c>
      <c r="C8" s="38">
        <f>'POOR SHARE'!C8</f>
        <v>1</v>
      </c>
      <c r="D8" s="38">
        <f>'POOR SHARE'!D8</f>
        <v>1</v>
      </c>
      <c r="E8" s="39">
        <f>'POOR SHARE'!I8</f>
        <v>0.23257328319146248</v>
      </c>
      <c r="F8" s="39">
        <f>RESCMAD!I8</f>
        <v>0.0017219871182585897</v>
      </c>
      <c r="G8" s="40">
        <f>(('Variable Input'!F8*(1-PROFIT!G8)/'Variable Input'!H8)-('Variable Input'!U8/'Variable Input'!E8))/'Variable Input'!W8/'Variable Input'!G8/(1+'CFA Calculation'!J8)</f>
        <v>9082.222963861954</v>
      </c>
      <c r="H8" s="5"/>
      <c r="I8" s="37"/>
      <c r="J8" s="5"/>
      <c r="K8" s="5"/>
      <c r="L8" s="5"/>
      <c r="M8" s="37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.75">
      <c r="A9" s="38">
        <f>'POOR SHARE'!A9</f>
        <v>210011</v>
      </c>
      <c r="B9" s="38" t="str">
        <f>'POOR SHARE'!B9</f>
        <v>St. Agnes Hospital</v>
      </c>
      <c r="C9" s="38">
        <f>'POOR SHARE'!C9</f>
        <v>1</v>
      </c>
      <c r="D9" s="38">
        <f>'POOR SHARE'!D9</f>
        <v>1</v>
      </c>
      <c r="E9" s="39">
        <f>'POOR SHARE'!I9</f>
        <v>0.2992764551515078</v>
      </c>
      <c r="F9" s="39">
        <f>RESCMAD!I9</f>
        <v>0.002421956245021251</v>
      </c>
      <c r="G9" s="40">
        <f>(('Variable Input'!F9*(1-PROFIT!G9)/'Variable Input'!H9)-('Variable Input'!U9/'Variable Input'!E9))/'Variable Input'!W9/'Variable Input'!G9/(1+'CFA Calculation'!J9)</f>
        <v>7973.459999850301</v>
      </c>
      <c r="H9" s="5"/>
      <c r="I9" s="37"/>
      <c r="J9" s="5"/>
      <c r="K9" s="32" t="s">
        <v>57</v>
      </c>
      <c r="L9" s="32" t="s">
        <v>58</v>
      </c>
      <c r="M9" s="37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.75">
      <c r="A10" s="38">
        <f>'POOR SHARE'!A10</f>
        <v>210022</v>
      </c>
      <c r="B10" s="38" t="str">
        <f>'POOR SHARE'!B10</f>
        <v>Suburban Hospital</v>
      </c>
      <c r="C10" s="38">
        <f>'POOR SHARE'!C10</f>
        <v>1</v>
      </c>
      <c r="D10" s="38">
        <f>'POOR SHARE'!D10</f>
        <v>1</v>
      </c>
      <c r="E10" s="39">
        <f>'POOR SHARE'!I10</f>
        <v>0.11958464308382279</v>
      </c>
      <c r="F10" s="39">
        <f>RESCMAD!I10</f>
        <v>9.128238106897681E-05</v>
      </c>
      <c r="G10" s="40">
        <f>(('Variable Input'!F10*(1-PROFIT!G10)/'Variable Input'!H10)-('Variable Input'!U10/'Variable Input'!E10))/'Variable Input'!W10/'Variable Input'!G10/(1+'CFA Calculation'!J10)</f>
        <v>8215.901979091816</v>
      </c>
      <c r="H10" s="5"/>
      <c r="I10" s="37" t="s">
        <v>66</v>
      </c>
      <c r="J10" s="5"/>
      <c r="K10" s="40">
        <f>K23</f>
        <v>2988.7049113836</v>
      </c>
      <c r="L10" s="40">
        <f>L23</f>
        <v>226408.047038526</v>
      </c>
      <c r="M10" s="37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.75">
      <c r="A11" s="38">
        <f>'POOR SHARE'!A13</f>
        <v>210023</v>
      </c>
      <c r="B11" s="38" t="str">
        <f>'POOR SHARE'!B13</f>
        <v>Anne Arundel Medical Center</v>
      </c>
      <c r="C11" s="38">
        <f>'POOR SHARE'!C13</f>
        <v>3</v>
      </c>
      <c r="D11" s="38">
        <f>'POOR SHARE'!D13</f>
        <v>3</v>
      </c>
      <c r="E11" s="39">
        <f>'POOR SHARE'!I13</f>
        <v>0.12328920587520367</v>
      </c>
      <c r="F11" s="39">
        <f>RESCMAD!I13</f>
        <v>0</v>
      </c>
      <c r="G11" s="40">
        <f>(('Variable Input'!F11*(1-PROFIT!G13)/'Variable Input'!H11)-('Variable Input'!U11/'Variable Input'!E11))/'Variable Input'!W11/'Variable Input'!G11/(1+'CFA Calculation'!J13)</f>
        <v>7324.324077416016</v>
      </c>
      <c r="H11" s="5"/>
      <c r="I11" s="37" t="s">
        <v>67</v>
      </c>
      <c r="J11" s="5"/>
      <c r="K11" s="40">
        <f>K24</f>
        <v>808.015296725225</v>
      </c>
      <c r="L11" s="40">
        <f>L24</f>
        <v>36695.9339641644</v>
      </c>
      <c r="M11" s="37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.75">
      <c r="A12" s="38">
        <f>'POOR SHARE'!A14</f>
        <v>210061</v>
      </c>
      <c r="B12" s="38" t="str">
        <f>'POOR SHARE'!B14</f>
        <v>Atlantic General Hospital</v>
      </c>
      <c r="C12" s="38">
        <f>'POOR SHARE'!C14</f>
        <v>3</v>
      </c>
      <c r="D12" s="38">
        <f>'POOR SHARE'!D14</f>
        <v>3</v>
      </c>
      <c r="E12" s="39">
        <f>'POOR SHARE'!I14</f>
        <v>0.1491815198057987</v>
      </c>
      <c r="F12" s="39">
        <f>RESCMAD!I14</f>
        <v>0</v>
      </c>
      <c r="G12" s="40">
        <f>(('Variable Input'!F12*(1-PROFIT!G14)/'Variable Input'!H12)-('Variable Input'!U12/'Variable Input'!E12))/'Variable Input'!W12/'Variable Input'!G12/(1+'CFA Calculation'!J14)</f>
        <v>7917.707423319436</v>
      </c>
      <c r="H12" s="5"/>
      <c r="I12" s="42"/>
      <c r="J12" s="42"/>
      <c r="K12" s="42"/>
      <c r="L12" s="4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.75">
      <c r="A13" s="38">
        <f>'POOR SHARE'!A15</f>
        <v>210039</v>
      </c>
      <c r="B13" s="38" t="str">
        <f>'POOR SHARE'!B15</f>
        <v>Calvert Memorial Hospital</v>
      </c>
      <c r="C13" s="38">
        <f>'POOR SHARE'!C15</f>
        <v>3</v>
      </c>
      <c r="D13" s="38">
        <f>'POOR SHARE'!D15</f>
        <v>3</v>
      </c>
      <c r="E13" s="39">
        <f>'POOR SHARE'!I15</f>
        <v>0.2039805540391059</v>
      </c>
      <c r="F13" s="39">
        <f>RESCMAD!I15</f>
        <v>0</v>
      </c>
      <c r="G13" s="40">
        <f>(('Variable Input'!F13*(1-PROFIT!G15)/'Variable Input'!H13)-('Variable Input'!U13/'Variable Input'!E13))/'Variable Input'!W13/'Variable Input'!G13/(1+'CFA Calculation'!J15)</f>
        <v>7469.655886863738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.75">
      <c r="A14" s="38">
        <f>'POOR SHARE'!A16</f>
        <v>210033</v>
      </c>
      <c r="B14" s="38" t="str">
        <f>'POOR SHARE'!B16</f>
        <v>Carroll Hospital Center</v>
      </c>
      <c r="C14" s="38">
        <f>'POOR SHARE'!C16</f>
        <v>3</v>
      </c>
      <c r="D14" s="38">
        <f>'POOR SHARE'!D16</f>
        <v>3</v>
      </c>
      <c r="E14" s="39">
        <f>'POOR SHARE'!I16</f>
        <v>0.1568020799162825</v>
      </c>
      <c r="F14" s="39">
        <f>RESCMAD!I16</f>
        <v>0</v>
      </c>
      <c r="G14" s="40">
        <f>(('Variable Input'!F14*(1-PROFIT!G16)/'Variable Input'!H14)-('Variable Input'!U14/'Variable Input'!E14))/'Variable Input'!W14/'Variable Input'!G14/(1+'CFA Calculation'!J16)</f>
        <v>7770.764831916098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.75">
      <c r="A15" s="38">
        <f>'POOR SHARE'!A17</f>
        <v>210030</v>
      </c>
      <c r="B15" s="38" t="str">
        <f>'POOR SHARE'!B17</f>
        <v>Chester River Hospital Center</v>
      </c>
      <c r="C15" s="38">
        <f>'POOR SHARE'!C17</f>
        <v>3</v>
      </c>
      <c r="D15" s="38">
        <f>'POOR SHARE'!D17</f>
        <v>3</v>
      </c>
      <c r="E15" s="39">
        <f>'POOR SHARE'!I17</f>
        <v>0.20919747269767122</v>
      </c>
      <c r="F15" s="39">
        <f>RESCMAD!I17</f>
        <v>0</v>
      </c>
      <c r="G15" s="40">
        <f>(('Variable Input'!F15*(1-PROFIT!G17)/'Variable Input'!H15)-('Variable Input'!U15/'Variable Input'!E15))/'Variable Input'!W15/'Variable Input'!G15/(1+'CFA Calculation'!J17)</f>
        <v>9038.574198033557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.75">
      <c r="A16" s="38">
        <f>'POOR SHARE'!A18</f>
        <v>210035</v>
      </c>
      <c r="B16" s="38" t="str">
        <f>'POOR SHARE'!B18</f>
        <v>Civista Medical Center</v>
      </c>
      <c r="C16" s="38">
        <f>'POOR SHARE'!C18</f>
        <v>3</v>
      </c>
      <c r="D16" s="38">
        <f>'POOR SHARE'!D18</f>
        <v>3</v>
      </c>
      <c r="E16" s="39">
        <f>'POOR SHARE'!I18</f>
        <v>0.22637851611332022</v>
      </c>
      <c r="F16" s="39">
        <f>RESCMAD!I18</f>
        <v>0</v>
      </c>
      <c r="G16" s="40">
        <f>(('Variable Input'!F16*(1-PROFIT!G18)/'Variable Input'!H16)-('Variable Input'!U16/'Variable Input'!E16))/'Variable Input'!W16/'Variable Input'!G16/(1+'CFA Calculation'!J18)</f>
        <v>8495.006862622566</v>
      </c>
      <c r="H16" s="5"/>
      <c r="I16" s="43"/>
      <c r="J16" s="42" t="s">
        <v>68</v>
      </c>
      <c r="K16" s="42"/>
      <c r="L16" s="42"/>
      <c r="M16" s="37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.75">
      <c r="A17" s="38">
        <f>'POOR SHARE'!A19</f>
        <v>210051</v>
      </c>
      <c r="B17" s="38" t="str">
        <f>'POOR SHARE'!B19</f>
        <v>Doctors Community Hospital</v>
      </c>
      <c r="C17" s="38">
        <f>'POOR SHARE'!C19</f>
        <v>3</v>
      </c>
      <c r="D17" s="38">
        <f>'POOR SHARE'!D19</f>
        <v>3</v>
      </c>
      <c r="E17" s="39">
        <f>'POOR SHARE'!I19</f>
        <v>0.23159665961298626</v>
      </c>
      <c r="F17" s="39">
        <f>RESCMAD!I19</f>
        <v>0</v>
      </c>
      <c r="G17" s="40">
        <f>(('Variable Input'!F17*(1-PROFIT!G19)/'Variable Input'!H17)-('Variable Input'!U17/'Variable Input'!E17))/'Variable Input'!W17/'Variable Input'!G17/(1+'CFA Calculation'!J19)</f>
        <v>8905.62129288803</v>
      </c>
      <c r="H17" s="5"/>
      <c r="I17" s="37" t="s">
        <v>61</v>
      </c>
      <c r="J17" s="5"/>
      <c r="K17" s="5"/>
      <c r="L17" s="5">
        <v>7525.35209524191</v>
      </c>
      <c r="M17" s="37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.75">
      <c r="A18" s="38">
        <f>'POOR SHARE'!A20</f>
        <v>210010</v>
      </c>
      <c r="B18" s="38" t="str">
        <f>'POOR SHARE'!B20</f>
        <v>Dorchester General Hospital</v>
      </c>
      <c r="C18" s="38">
        <f>'POOR SHARE'!C20</f>
        <v>3</v>
      </c>
      <c r="D18" s="38">
        <f>'POOR SHARE'!D20</f>
        <v>3</v>
      </c>
      <c r="E18" s="39">
        <f>'POOR SHARE'!I20</f>
        <v>0.35571337033494077</v>
      </c>
      <c r="F18" s="39">
        <f>RESCMAD!I20</f>
        <v>0</v>
      </c>
      <c r="G18" s="40">
        <f>(('Variable Input'!F18*(1-PROFIT!G20)/'Variable Input'!H18)-('Variable Input'!U18/'Variable Input'!E18))/'Variable Input'!W18/'Variable Input'!G18/(1+'CFA Calculation'!J20)</f>
        <v>7686.589089310745</v>
      </c>
      <c r="H18" s="5"/>
      <c r="I18" s="37" t="s">
        <v>62</v>
      </c>
      <c r="J18" s="5"/>
      <c r="K18" s="5"/>
      <c r="L18" s="5">
        <v>579.365846304675</v>
      </c>
      <c r="M18" s="37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5.75">
      <c r="A19" s="38">
        <f>'POOR SHARE'!A21</f>
        <v>210060</v>
      </c>
      <c r="B19" s="38" t="str">
        <f>'POOR SHARE'!B21</f>
        <v>Fort Washington Medical Center</v>
      </c>
      <c r="C19" s="38">
        <f>'POOR SHARE'!C21</f>
        <v>3</v>
      </c>
      <c r="D19" s="38">
        <f>'POOR SHARE'!D21</f>
        <v>3</v>
      </c>
      <c r="E19" s="39">
        <f>'POOR SHARE'!I21</f>
        <v>0.22060190397771232</v>
      </c>
      <c r="F19" s="39">
        <f>RESCMAD!I21</f>
        <v>0</v>
      </c>
      <c r="G19" s="40">
        <f>(('Variable Input'!F19*(1-PROFIT!G21)/'Variable Input'!H19)-('Variable Input'!U19/'Variable Input'!E19))/'Variable Input'!W19/'Variable Input'!G19/(1+'CFA Calculation'!J21)</f>
        <v>8223.885980109051</v>
      </c>
      <c r="H19" s="5"/>
      <c r="I19" s="37" t="s">
        <v>63</v>
      </c>
      <c r="J19" s="5"/>
      <c r="K19" s="5"/>
      <c r="L19" s="5">
        <v>0.640052296685677</v>
      </c>
      <c r="M19" s="37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.75">
      <c r="A20" s="38">
        <f>'POOR SHARE'!A22</f>
        <v>210005</v>
      </c>
      <c r="B20" s="38" t="str">
        <f>'POOR SHARE'!B22</f>
        <v>Frederick Memorial Hospital</v>
      </c>
      <c r="C20" s="38">
        <f>'POOR SHARE'!C22</f>
        <v>3</v>
      </c>
      <c r="D20" s="38">
        <f>'POOR SHARE'!D22</f>
        <v>3</v>
      </c>
      <c r="E20" s="39">
        <f>'POOR SHARE'!I22</f>
        <v>0.17556097546346566</v>
      </c>
      <c r="F20" s="39">
        <f>RESCMAD!I22</f>
        <v>0</v>
      </c>
      <c r="G20" s="40">
        <f>(('Variable Input'!F20*(1-PROFIT!G22)/'Variable Input'!H20)-('Variable Input'!U20/'Variable Input'!E20))/'Variable Input'!W20/'Variable Input'!G20/(1+'CFA Calculation'!J22)</f>
        <v>7558.995400903125</v>
      </c>
      <c r="H20" s="5"/>
      <c r="I20" s="37" t="s">
        <v>64</v>
      </c>
      <c r="J20" s="5"/>
      <c r="K20" s="5"/>
      <c r="L20" s="5">
        <v>46</v>
      </c>
      <c r="M20" s="37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5.75">
      <c r="A21" s="38">
        <f>'POOR SHARE'!A23</f>
        <v>210017</v>
      </c>
      <c r="B21" s="38" t="str">
        <f>'POOR SHARE'!B23</f>
        <v>Garrett County Memorial Hospital</v>
      </c>
      <c r="C21" s="38">
        <f>'POOR SHARE'!C23</f>
        <v>3</v>
      </c>
      <c r="D21" s="38">
        <f>'POOR SHARE'!D23</f>
        <v>3</v>
      </c>
      <c r="E21" s="39">
        <f>'POOR SHARE'!I23</f>
        <v>0.27454522140061455</v>
      </c>
      <c r="F21" s="39">
        <f>RESCMAD!I23</f>
        <v>0</v>
      </c>
      <c r="G21" s="40">
        <f>(('Variable Input'!F21*(1-PROFIT!G23)/'Variable Input'!H21)-('Variable Input'!U21/'Variable Input'!E21))/'Variable Input'!W21/'Variable Input'!G21/(1+'CFA Calculation'!J23)</f>
        <v>7668.882721734827</v>
      </c>
      <c r="H21" s="5"/>
      <c r="I21" s="37" t="s">
        <v>65</v>
      </c>
      <c r="J21" s="5"/>
      <c r="K21" s="5"/>
      <c r="L21" s="5">
        <v>43</v>
      </c>
      <c r="M21" s="37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5.75">
      <c r="A22" s="38">
        <f>'POOR SHARE'!A24</f>
        <v>210006</v>
      </c>
      <c r="B22" s="38" t="str">
        <f>'POOR SHARE'!B24</f>
        <v>Harford Memorial Hospital</v>
      </c>
      <c r="C22" s="38">
        <f>'POOR SHARE'!C24</f>
        <v>3</v>
      </c>
      <c r="D22" s="38">
        <f>'POOR SHARE'!D24</f>
        <v>3</v>
      </c>
      <c r="E22" s="39">
        <f>'POOR SHARE'!I24</f>
        <v>0.2252735608720294</v>
      </c>
      <c r="F22" s="39">
        <f>RESCMAD!I24</f>
        <v>0</v>
      </c>
      <c r="G22" s="40">
        <f>(('Variable Input'!F22*(1-PROFIT!G24)/'Variable Input'!H22)-('Variable Input'!U22/'Variable Input'!E22))/'Variable Input'!W22/'Variable Input'!G22/(1+'CFA Calculation'!J24)</f>
        <v>8649.279836080468</v>
      </c>
      <c r="H22" s="5"/>
      <c r="I22" s="37"/>
      <c r="J22" s="5"/>
      <c r="K22" s="5"/>
      <c r="L22" s="5"/>
      <c r="M22" s="37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.75">
      <c r="A23" s="38">
        <f>'POOR SHARE'!A25</f>
        <v>210048</v>
      </c>
      <c r="B23" s="38" t="str">
        <f>'POOR SHARE'!B25</f>
        <v>Howard County General Hospital</v>
      </c>
      <c r="C23" s="38">
        <f>'POOR SHARE'!C25</f>
        <v>3</v>
      </c>
      <c r="D23" s="38">
        <f>'POOR SHARE'!D25</f>
        <v>3</v>
      </c>
      <c r="E23" s="39">
        <f>'POOR SHARE'!I25</f>
        <v>0.19334588993026147</v>
      </c>
      <c r="F23" s="39">
        <f>RESCMAD!I25</f>
        <v>0</v>
      </c>
      <c r="G23" s="40">
        <f>(('Variable Input'!F23*(1-PROFIT!G25)/'Variable Input'!H23)-('Variable Input'!U23/'Variable Input'!E23))/'Variable Input'!W23/'Variable Input'!G23/(1+'CFA Calculation'!J25)</f>
        <v>8073.491689963109</v>
      </c>
      <c r="H23" s="5"/>
      <c r="I23" s="37" t="s">
        <v>66</v>
      </c>
      <c r="J23" s="5"/>
      <c r="K23" s="5">
        <v>2988.7049113836</v>
      </c>
      <c r="L23" s="5">
        <v>226408.047038526</v>
      </c>
      <c r="M23" s="37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5.75">
      <c r="A24" s="38">
        <f>'POOR SHARE'!A26</f>
        <v>210055</v>
      </c>
      <c r="B24" s="38" t="str">
        <f>'POOR SHARE'!B26</f>
        <v>Laurel Regional Hospital</v>
      </c>
      <c r="C24" s="38">
        <f>'POOR SHARE'!C26</f>
        <v>3</v>
      </c>
      <c r="D24" s="38">
        <f>'POOR SHARE'!D26</f>
        <v>3</v>
      </c>
      <c r="E24" s="39">
        <f>'POOR SHARE'!I26</f>
        <v>0.27622616263373295</v>
      </c>
      <c r="F24" s="39">
        <f>RESCMAD!I26</f>
        <v>0</v>
      </c>
      <c r="G24" s="40">
        <f>(('Variable Input'!F24*(1-PROFIT!G26)/'Variable Input'!H24)-('Variable Input'!U24/'Variable Input'!E24))/'Variable Input'!W24/'Variable Input'!G24/(1+'CFA Calculation'!J26)</f>
        <v>9989.923748726615</v>
      </c>
      <c r="H24" s="5"/>
      <c r="I24" s="37" t="s">
        <v>67</v>
      </c>
      <c r="J24" s="5"/>
      <c r="K24" s="5">
        <v>808.015296725225</v>
      </c>
      <c r="L24" s="5">
        <v>36695.9339641644</v>
      </c>
      <c r="M24" s="37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5.75">
      <c r="A25" s="38">
        <f>'POOR SHARE'!A27</f>
        <v>210045</v>
      </c>
      <c r="B25" s="38" t="str">
        <f>'POOR SHARE'!B27</f>
        <v>McCready Memorial Hospital</v>
      </c>
      <c r="C25" s="38">
        <f>'POOR SHARE'!C27</f>
        <v>3</v>
      </c>
      <c r="D25" s="38">
        <f>'POOR SHARE'!D27</f>
        <v>3</v>
      </c>
      <c r="E25" s="39">
        <f>'POOR SHARE'!I27</f>
        <v>0.2999336822597156</v>
      </c>
      <c r="F25" s="39">
        <f>RESCMAD!I27</f>
        <v>0</v>
      </c>
      <c r="G25" s="40">
        <f>(('Variable Input'!F25*(1-PROFIT!G27)/'Variable Input'!H25)-('Variable Input'!U25/'Variable Input'!E25))/'Variable Input'!W25/'Variable Input'!G25/(1+'CFA Calculation'!J27)</f>
        <v>9488.502711994914</v>
      </c>
      <c r="H25" s="5"/>
      <c r="I25" s="42"/>
      <c r="J25" s="42"/>
      <c r="K25" s="42"/>
      <c r="L25" s="42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5.75">
      <c r="A26" s="38">
        <f>'POOR SHARE'!A28</f>
        <v>210037</v>
      </c>
      <c r="B26" s="38" t="str">
        <f>'POOR SHARE'!B28</f>
        <v>Memorial Hospital at Easton</v>
      </c>
      <c r="C26" s="38">
        <f>'POOR SHARE'!C28</f>
        <v>3</v>
      </c>
      <c r="D26" s="38">
        <f>'POOR SHARE'!D28</f>
        <v>3</v>
      </c>
      <c r="E26" s="39">
        <f>'POOR SHARE'!I28</f>
        <v>0.2442483259608841</v>
      </c>
      <c r="F26" s="39">
        <f>RESCMAD!I28</f>
        <v>0</v>
      </c>
      <c r="G26" s="40">
        <f>(('Variable Input'!F26*(1-PROFIT!G28)/'Variable Input'!H26)-('Variable Input'!U26/'Variable Input'!E26))/'Variable Input'!W26/'Variable Input'!G26/(1+'CFA Calculation'!J28)</f>
        <v>7576.274424301029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5.75">
      <c r="A27" s="38">
        <f>'POOR SHARE'!A29</f>
        <v>210018</v>
      </c>
      <c r="B27" s="38" t="str">
        <f>'POOR SHARE'!B29</f>
        <v>Montgomery General Hospital</v>
      </c>
      <c r="C27" s="38">
        <f>'POOR SHARE'!C29</f>
        <v>3</v>
      </c>
      <c r="D27" s="38">
        <f>'POOR SHARE'!D29</f>
        <v>3</v>
      </c>
      <c r="E27" s="39">
        <f>'POOR SHARE'!I29</f>
        <v>0.16741866114447582</v>
      </c>
      <c r="F27" s="39">
        <f>RESCMAD!I29</f>
        <v>0</v>
      </c>
      <c r="G27" s="40">
        <f>(('Variable Input'!F27*(1-PROFIT!G29)/'Variable Input'!H27)-('Variable Input'!U27/'Variable Input'!E27))/'Variable Input'!W27/'Variable Input'!G27/(1+'CFA Calculation'!J29)</f>
        <v>8378.274617196765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5.75">
      <c r="A28" s="38">
        <f>'POOR SHARE'!A30</f>
        <v>210040</v>
      </c>
      <c r="B28" s="38" t="str">
        <f>'POOR SHARE'!B30</f>
        <v>Northwest Hospital Center</v>
      </c>
      <c r="C28" s="38">
        <f>'POOR SHARE'!C30</f>
        <v>3</v>
      </c>
      <c r="D28" s="38">
        <f>'POOR SHARE'!D30</f>
        <v>3</v>
      </c>
      <c r="E28" s="39">
        <f>'POOR SHARE'!I30</f>
        <v>0.314117746315929</v>
      </c>
      <c r="F28" s="39">
        <f>RESCMAD!I30</f>
        <v>0</v>
      </c>
      <c r="G28" s="40">
        <f>(('Variable Input'!F28*(1-PROFIT!G30)/'Variable Input'!H28)-('Variable Input'!U28/'Variable Input'!E28))/'Variable Input'!W28/'Variable Input'!G28/(1+'CFA Calculation'!J30)</f>
        <v>8229.053990952167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5.75">
      <c r="A29" s="38">
        <f>'POOR SHARE'!A31</f>
        <v>210019</v>
      </c>
      <c r="B29" s="38" t="str">
        <f>'POOR SHARE'!B31</f>
        <v>Peninsula Regional Medical Center</v>
      </c>
      <c r="C29" s="38">
        <f>'POOR SHARE'!C31</f>
        <v>3</v>
      </c>
      <c r="D29" s="38">
        <f>'POOR SHARE'!D31</f>
        <v>3</v>
      </c>
      <c r="E29" s="39">
        <f>'POOR SHARE'!I31</f>
        <v>0.23771027307055437</v>
      </c>
      <c r="F29" s="39">
        <f>RESCMAD!I31</f>
        <v>0</v>
      </c>
      <c r="G29" s="40">
        <f>(('Variable Input'!F29*(1-PROFIT!G31)/'Variable Input'!H29)-('Variable Input'!U29/'Variable Input'!E29))/'Variable Input'!W29/'Variable Input'!G29/(1+'CFA Calculation'!J31)</f>
        <v>7900.825101113743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5.75">
      <c r="A30" s="38">
        <f>'POOR SHARE'!A32</f>
        <v>210057</v>
      </c>
      <c r="B30" s="38" t="str">
        <f>'POOR SHARE'!B32</f>
        <v>Shady Grove Adventist Hospital</v>
      </c>
      <c r="C30" s="38">
        <f>'POOR SHARE'!C32</f>
        <v>3</v>
      </c>
      <c r="D30" s="38">
        <f>'POOR SHARE'!D32</f>
        <v>3</v>
      </c>
      <c r="E30" s="39">
        <f>'POOR SHARE'!I32</f>
        <v>0.23183394650758882</v>
      </c>
      <c r="F30" s="39">
        <f>RESCMAD!I32</f>
        <v>0</v>
      </c>
      <c r="G30" s="40">
        <f>(('Variable Input'!F30*(1-PROFIT!G32)/'Variable Input'!H30)-('Variable Input'!U30/'Variable Input'!E30))/'Variable Input'!W30/'Variable Input'!G30/(1+'CFA Calculation'!J32)</f>
        <v>8076.659037945667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5.75">
      <c r="A31" s="38">
        <f>'POOR SHARE'!A33</f>
        <v>210054</v>
      </c>
      <c r="B31" s="38" t="str">
        <f>'POOR SHARE'!B33</f>
        <v>Southern Maryland Hospital Center</v>
      </c>
      <c r="C31" s="38">
        <f>'POOR SHARE'!C33</f>
        <v>3</v>
      </c>
      <c r="D31" s="38">
        <f>'POOR SHARE'!D33</f>
        <v>3</v>
      </c>
      <c r="E31" s="39">
        <f>'POOR SHARE'!I33</f>
        <v>0.2713656600803115</v>
      </c>
      <c r="F31" s="39">
        <f>RESCMAD!I33</f>
        <v>0</v>
      </c>
      <c r="G31" s="40">
        <f>(('Variable Input'!F31*(1-PROFIT!G33)/'Variable Input'!H31)-('Variable Input'!U31/'Variable Input'!E31))/'Variable Input'!W31/'Variable Input'!G31/(1+'CFA Calculation'!J33)</f>
        <v>8666.110234290314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5.75">
      <c r="A32" s="38">
        <f>'POOR SHARE'!A34</f>
        <v>210007</v>
      </c>
      <c r="B32" s="38" t="str">
        <f>'POOR SHARE'!B34</f>
        <v>St. Joseph Medical Center</v>
      </c>
      <c r="C32" s="38">
        <f>'POOR SHARE'!C34</f>
        <v>3</v>
      </c>
      <c r="D32" s="38">
        <f>'POOR SHARE'!D34</f>
        <v>3</v>
      </c>
      <c r="E32" s="39">
        <f>'POOR SHARE'!I34</f>
        <v>0.10265463267637237</v>
      </c>
      <c r="F32" s="39">
        <f>RESCMAD!I34</f>
        <v>0</v>
      </c>
      <c r="G32" s="40">
        <f>(('Variable Input'!F32*(1-PROFIT!G34)/'Variable Input'!H32)-('Variable Input'!U32/'Variable Input'!E32))/'Variable Input'!W32/'Variable Input'!G32/(1+'CFA Calculation'!J34)</f>
        <v>8082.500041947926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5.75">
      <c r="A33" s="38">
        <f>'POOR SHARE'!A35</f>
        <v>210028</v>
      </c>
      <c r="B33" s="38" t="str">
        <f>'POOR SHARE'!B35</f>
        <v>St. Mary's Hospital</v>
      </c>
      <c r="C33" s="38">
        <f>'POOR SHARE'!C35</f>
        <v>3</v>
      </c>
      <c r="D33" s="38">
        <f>'POOR SHARE'!D35</f>
        <v>3</v>
      </c>
      <c r="E33" s="39">
        <f>'POOR SHARE'!I35</f>
        <v>0.24183827064133712</v>
      </c>
      <c r="F33" s="39">
        <f>RESCMAD!I35</f>
        <v>0</v>
      </c>
      <c r="G33" s="40">
        <f>(('Variable Input'!F33*(1-PROFIT!G35)/'Variable Input'!H33)-('Variable Input'!U33/'Variable Input'!E33))/'Variable Input'!W33/'Variable Input'!G33/(1+'CFA Calculation'!J35)</f>
        <v>8208.927404535025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5.75">
      <c r="A34" s="38">
        <f>'POOR SHARE'!A36</f>
        <v>210032</v>
      </c>
      <c r="B34" s="38" t="str">
        <f>'POOR SHARE'!B36</f>
        <v>Union of Cecil</v>
      </c>
      <c r="C34" s="38">
        <f>'POOR SHARE'!C36</f>
        <v>3</v>
      </c>
      <c r="D34" s="38">
        <f>'POOR SHARE'!D36</f>
        <v>3</v>
      </c>
      <c r="E34" s="39">
        <f>'POOR SHARE'!I36</f>
        <v>0.29726004848160653</v>
      </c>
      <c r="F34" s="39">
        <f>RESCMAD!I36</f>
        <v>0</v>
      </c>
      <c r="G34" s="40">
        <f>(('Variable Input'!F34*(1-PROFIT!G36)/'Variable Input'!H34)-('Variable Input'!U34/'Variable Input'!E34))/'Variable Input'!W34/'Variable Input'!G34/(1+'CFA Calculation'!J36)</f>
        <v>7860.958369414889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5.75">
      <c r="A35" s="38">
        <f>'POOR SHARE'!A37</f>
        <v>210049</v>
      </c>
      <c r="B35" s="38" t="str">
        <f>'POOR SHARE'!B37</f>
        <v>Upper Chesapeake Medical Center</v>
      </c>
      <c r="C35" s="38">
        <f>'POOR SHARE'!C37</f>
        <v>3</v>
      </c>
      <c r="D35" s="38">
        <f>'POOR SHARE'!D37</f>
        <v>3</v>
      </c>
      <c r="E35" s="39">
        <f>'POOR SHARE'!I37</f>
        <v>0.14161652938790742</v>
      </c>
      <c r="F35" s="39">
        <f>RESCMAD!I37</f>
        <v>0</v>
      </c>
      <c r="G35" s="40">
        <f>(('Variable Input'!F35*(1-PROFIT!G37)/'Variable Input'!H35)-('Variable Input'!U35/'Variable Input'!E35))/'Variable Input'!W35/'Variable Input'!G35/(1+'CFA Calculation'!J37)</f>
        <v>7740.969887316853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5.75">
      <c r="A36" s="38">
        <f>'POOR SHARE'!A38</f>
        <v>210016</v>
      </c>
      <c r="B36" s="38" t="str">
        <f>'POOR SHARE'!B38</f>
        <v>Washington Adventist Hospital</v>
      </c>
      <c r="C36" s="38">
        <f>'POOR SHARE'!C38</f>
        <v>3</v>
      </c>
      <c r="D36" s="38">
        <f>'POOR SHARE'!D38</f>
        <v>3</v>
      </c>
      <c r="E36" s="39">
        <f>'POOR SHARE'!I38</f>
        <v>0.3073855778651134</v>
      </c>
      <c r="F36" s="39">
        <f>RESCMAD!I38</f>
        <v>0</v>
      </c>
      <c r="G36" s="40">
        <f>(('Variable Input'!F36*(1-PROFIT!G38)/'Variable Input'!H36)-('Variable Input'!U36/'Variable Input'!E36))/'Variable Input'!W36/'Variable Input'!G36/(1+'CFA Calculation'!J38)</f>
        <v>9184.126965599944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5.75">
      <c r="A37" s="38">
        <f>'POOR SHARE'!A39</f>
        <v>210001</v>
      </c>
      <c r="B37" s="38" t="str">
        <f>'POOR SHARE'!B39</f>
        <v>Washington County Hospital</v>
      </c>
      <c r="C37" s="38">
        <f>'POOR SHARE'!C39</f>
        <v>3</v>
      </c>
      <c r="D37" s="38">
        <f>'POOR SHARE'!D39</f>
        <v>3</v>
      </c>
      <c r="E37" s="39">
        <f>'POOR SHARE'!I39</f>
        <v>0.2297406431872537</v>
      </c>
      <c r="F37" s="39">
        <f>RESCMAD!I39</f>
        <v>0</v>
      </c>
      <c r="G37" s="40">
        <f>(('Variable Input'!F37*(1-PROFIT!G39)/'Variable Input'!H37)-('Variable Input'!U37/'Variable Input'!E37))/'Variable Input'!W37/'Variable Input'!G37/(1+'CFA Calculation'!J39)</f>
        <v>7933.047473035384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5.75">
      <c r="A38" s="38">
        <f>'POOR SHARE'!A40</f>
        <v>210027</v>
      </c>
      <c r="B38" s="38" t="str">
        <f>'POOR SHARE'!B40</f>
        <v>Western Maryland Regional Medical Center</v>
      </c>
      <c r="C38" s="38">
        <f>'POOR SHARE'!C40</f>
        <v>3</v>
      </c>
      <c r="D38" s="38">
        <f>'POOR SHARE'!D40</f>
        <v>3</v>
      </c>
      <c r="E38" s="39">
        <f>'POOR SHARE'!I40</f>
        <v>0.22110778458540897</v>
      </c>
      <c r="F38" s="39">
        <f>RESCMAD!I40</f>
        <v>0</v>
      </c>
      <c r="G38" s="40">
        <f>(('Variable Input'!F38*(1-PROFIT!G40)/'Variable Input'!H38)-('Variable Input'!U38/'Variable Input'!E38))/'Variable Input'!W38/'Variable Input'!G38/(1+'CFA Calculation'!J40)</f>
        <v>8224.187983109128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5.75">
      <c r="A39" s="38">
        <f>'POOR SHARE'!A43</f>
        <v>210013</v>
      </c>
      <c r="B39" s="38" t="str">
        <f>'POOR SHARE'!B43</f>
        <v>Bon Secours Hospital</v>
      </c>
      <c r="C39" s="38">
        <f>'POOR SHARE'!C43</f>
        <v>4</v>
      </c>
      <c r="D39" s="38">
        <f>'POOR SHARE'!D43</f>
        <v>4</v>
      </c>
      <c r="E39" s="39">
        <f>'POOR SHARE'!I43</f>
        <v>0.6374472994795937</v>
      </c>
      <c r="F39" s="39">
        <f>RESCMAD!I43</f>
        <v>0</v>
      </c>
      <c r="G39" s="40">
        <f>(('Variable Input'!F39*(1-PROFIT!G43)/'Variable Input'!H39)-('Variable Input'!U39/'Variable Input'!E39))/'Variable Input'!W39/'Variable Input'!G39/(1+'CFA Calculation'!J43)</f>
        <v>9852.256404660331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5.75">
      <c r="A40" s="38">
        <f>'POOR SHARE'!A44</f>
        <v>210034</v>
      </c>
      <c r="B40" s="38" t="str">
        <f>'POOR SHARE'!B44</f>
        <v>Harbor Hospital Center</v>
      </c>
      <c r="C40" s="38">
        <f>'POOR SHARE'!C44</f>
        <v>4</v>
      </c>
      <c r="D40" s="38">
        <f>'POOR SHARE'!D44</f>
        <v>4</v>
      </c>
      <c r="E40" s="39">
        <f>'POOR SHARE'!I44</f>
        <v>0.3668639244027052</v>
      </c>
      <c r="F40" s="39">
        <f>RESCMAD!I44</f>
        <v>0.002634161421655862</v>
      </c>
      <c r="G40" s="40">
        <f>(('Variable Input'!F40*(1-PROFIT!G44)/'Variable Input'!H40)-('Variable Input'!U40/'Variable Input'!E40))/'Variable Input'!W40/'Variable Input'!G40/(1+'CFA Calculation'!J44)</f>
        <v>9112.728552479217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5.75">
      <c r="A41" s="38">
        <f>'POOR SHARE'!A45</f>
        <v>210029</v>
      </c>
      <c r="B41" s="38" t="str">
        <f>'POOR SHARE'!B45</f>
        <v>Johns Hopkins Bayview Medical Center</v>
      </c>
      <c r="C41" s="38">
        <f>'POOR SHARE'!C45</f>
        <v>4</v>
      </c>
      <c r="D41" s="38">
        <f>'POOR SHARE'!D45</f>
        <v>4</v>
      </c>
      <c r="E41" s="39">
        <f>'POOR SHARE'!I45</f>
        <v>0.37519834327951607</v>
      </c>
      <c r="F41" s="39">
        <f>RESCMAD!I45</f>
        <v>0.004333074284699517</v>
      </c>
      <c r="G41" s="40">
        <f>(('Variable Input'!F41*(1-PROFIT!G45)/'Variable Input'!H41)-('Variable Input'!U41/'Variable Input'!E41))/'Variable Input'!W41/'Variable Input'!G41/(1+'CFA Calculation'!J45)</f>
        <v>9949.599573091342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5.75">
      <c r="A42" s="38">
        <f>'POOR SHARE'!A46</f>
        <v>210038</v>
      </c>
      <c r="B42" s="38" t="str">
        <f>'POOR SHARE'!B46</f>
        <v>Maryland General Hospital</v>
      </c>
      <c r="C42" s="38">
        <f>'POOR SHARE'!C46</f>
        <v>4</v>
      </c>
      <c r="D42" s="38">
        <f>'POOR SHARE'!D46</f>
        <v>4</v>
      </c>
      <c r="E42" s="39">
        <f>'POOR SHARE'!I46</f>
        <v>0.6462876733805878</v>
      </c>
      <c r="F42" s="39">
        <f>RESCMAD!I46</f>
        <v>0.0031556414041183124</v>
      </c>
      <c r="G42" s="40">
        <f>(('Variable Input'!F42*(1-PROFIT!G46)/'Variable Input'!H42)-('Variable Input'!U42/'Variable Input'!E42))/'Variable Input'!W42/'Variable Input'!G42/(1+'CFA Calculation'!J46)</f>
        <v>9398.150436297441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5.75">
      <c r="A43" s="38">
        <f>'POOR SHARE'!A47</f>
        <v>210008</v>
      </c>
      <c r="B43" s="38" t="str">
        <f>'POOR SHARE'!B47</f>
        <v>Mercy Medical Center</v>
      </c>
      <c r="C43" s="38">
        <f>'POOR SHARE'!C47</f>
        <v>4</v>
      </c>
      <c r="D43" s="38">
        <f>'POOR SHARE'!D47</f>
        <v>4</v>
      </c>
      <c r="E43" s="39">
        <f>'POOR SHARE'!I47</f>
        <v>0.301823023698414</v>
      </c>
      <c r="F43" s="39">
        <f>RESCMAD!I47</f>
        <v>0.002042780919436653</v>
      </c>
      <c r="G43" s="40">
        <f>(('Variable Input'!F43*(1-PROFIT!G47)/'Variable Input'!H43)-('Variable Input'!U43/'Variable Input'!E43))/'Variable Input'!W43/'Variable Input'!G43/(1+'CFA Calculation'!J47)</f>
        <v>8393.641074357764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5.75">
      <c r="A44" s="38">
        <f>'POOR SHARE'!A48</f>
        <v>210003</v>
      </c>
      <c r="B44" s="38" t="str">
        <f>'POOR SHARE'!B48</f>
        <v>Prince Georges Hospital Center</v>
      </c>
      <c r="C44" s="38">
        <f>'POOR SHARE'!C48</f>
        <v>4</v>
      </c>
      <c r="D44" s="38">
        <f>'POOR SHARE'!D48</f>
        <v>4</v>
      </c>
      <c r="E44" s="39">
        <f>'POOR SHARE'!I48</f>
        <v>0.4894287175264026</v>
      </c>
      <c r="F44" s="39">
        <f>RESCMAD!I48</f>
        <v>0.0025070803211612353</v>
      </c>
      <c r="G44" s="40">
        <f>(('Variable Input'!F44*(1-PROFIT!G48)/'Variable Input'!H44)-('Variable Input'!U44/'Variable Input'!E44))/'Variable Input'!W44/'Variable Input'!G44/(1+'CFA Calculation'!J48)</f>
        <v>10379.610195314119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5.75">
      <c r="A45" s="38">
        <f>'POOR SHARE'!A49</f>
        <v>210012</v>
      </c>
      <c r="B45" s="38" t="str">
        <f>'POOR SHARE'!B49</f>
        <v>Sinai Hospital</v>
      </c>
      <c r="C45" s="38">
        <f>'POOR SHARE'!C49</f>
        <v>4</v>
      </c>
      <c r="D45" s="38">
        <f>'POOR SHARE'!D49</f>
        <v>4</v>
      </c>
      <c r="E45" s="39">
        <f>'POOR SHARE'!I49</f>
        <v>0.33732706269310175</v>
      </c>
      <c r="F45" s="39">
        <f>RESCMAD!I49</f>
        <v>0.0030758439397472123</v>
      </c>
      <c r="G45" s="40">
        <f>(('Variable Input'!F45*(1-PROFIT!G49)/'Variable Input'!H45)-('Variable Input'!U45/'Variable Input'!E45))/'Variable Input'!W45/'Variable Input'!G45/(1+'CFA Calculation'!J49)</f>
        <v>9267.521470701962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5.75">
      <c r="A46" s="38">
        <f>'POOR SHARE'!A50</f>
        <v>210024</v>
      </c>
      <c r="B46" s="38" t="str">
        <f>'POOR SHARE'!B50</f>
        <v>Union Memorial Hospital</v>
      </c>
      <c r="C46" s="38">
        <f>'POOR SHARE'!C50</f>
        <v>4</v>
      </c>
      <c r="D46" s="38">
        <f>'POOR SHARE'!D50</f>
        <v>4</v>
      </c>
      <c r="E46" s="39">
        <f>'POOR SHARE'!I50</f>
        <v>0.24390118918461884</v>
      </c>
      <c r="F46" s="39">
        <f>RESCMAD!I50</f>
        <v>0.0024886913000297956</v>
      </c>
      <c r="G46" s="40">
        <f>(('Variable Input'!F46*(1-PROFIT!G50)/'Variable Input'!H46)-('Variable Input'!U46/'Variable Input'!E46))/'Variable Input'!W46/'Variable Input'!G46/(1+'CFA Calculation'!J50)</f>
        <v>8823.792471928056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15.75">
      <c r="A47" s="38">
        <f>'POOR SHARE'!A54</f>
        <v>210009</v>
      </c>
      <c r="B47" s="38" t="str">
        <f>'POOR SHARE'!B54</f>
        <v>Johns Hopkins Hospital</v>
      </c>
      <c r="C47" s="38">
        <f>'POOR SHARE'!C54</f>
        <v>5</v>
      </c>
      <c r="D47" s="38">
        <f>'POOR SHARE'!D54</f>
        <v>5</v>
      </c>
      <c r="E47" s="39">
        <f>'POOR SHARE'!I54</f>
        <v>0.2911952797128014</v>
      </c>
      <c r="F47" s="39">
        <f>RESCMAD!I54</f>
        <v>0.010238128710895827</v>
      </c>
      <c r="G47" s="40">
        <f>(('Variable Input'!F48*(1-PROFIT!G54)/'Variable Input'!H48)-('Variable Input'!U48/'Variable Input'!E48))/'Variable Input'!W48/'Variable Input'!G48/(1+'CFA Calculation'!J54)</f>
        <v>11539.291631530865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15.75">
      <c r="A48" s="38">
        <f>'POOR SHARE'!A59</f>
        <v>210002</v>
      </c>
      <c r="B48" s="38" t="str">
        <f>'POOR SHARE'!B59</f>
        <v>University of Maryland Hospital</v>
      </c>
      <c r="C48" s="38">
        <f>'POOR SHARE'!C59</f>
        <v>5</v>
      </c>
      <c r="D48" s="38">
        <f>'POOR SHARE'!D59</f>
        <v>5</v>
      </c>
      <c r="E48" s="39">
        <f>'POOR SHARE'!I59</f>
        <v>0.39250660984753205</v>
      </c>
      <c r="F48" s="39">
        <f>RESCMAD!I59</f>
        <v>0.012619096548713031</v>
      </c>
      <c r="G48" s="40">
        <f>(('Variable Input'!F53*(1-PROFIT!G59)/'Variable Input'!H53)-('Variable Input'!U53/'Variable Input'!E53))/'Variable Input'!W53/'Variable Input'!G53/(1+'CFA Calculation'!J59)</f>
        <v>11210.497764568096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15.75">
      <c r="A49" s="17"/>
      <c r="B49" s="17"/>
      <c r="C49" s="17"/>
      <c r="D49" s="17"/>
      <c r="E49" s="17"/>
      <c r="F49" s="17"/>
      <c r="G49" s="17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15.75">
      <c r="A50" s="5"/>
      <c r="B50" s="5"/>
      <c r="C50" s="5"/>
      <c r="D50" s="5"/>
      <c r="E50" s="5"/>
      <c r="F50" s="39"/>
      <c r="G50" s="40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15.75">
      <c r="A51" s="5"/>
      <c r="B51" s="5"/>
      <c r="C51" s="5"/>
      <c r="D51" s="5"/>
      <c r="E51" s="5"/>
      <c r="F51" s="39"/>
      <c r="G51" s="4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15.75">
      <c r="A52" s="5"/>
      <c r="B52" s="5"/>
      <c r="C52" s="5"/>
      <c r="D52" s="5"/>
      <c r="E52" s="5"/>
      <c r="F52" s="39"/>
      <c r="G52" s="40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15.75">
      <c r="A53" s="5"/>
      <c r="B53" s="5"/>
      <c r="C53" s="5"/>
      <c r="D53" s="5"/>
      <c r="E53" s="5"/>
      <c r="F53" s="39"/>
      <c r="G53" s="40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15.75">
      <c r="A54" s="5"/>
      <c r="B54" s="5"/>
      <c r="C54" s="5"/>
      <c r="D54" s="5"/>
      <c r="E54" s="5"/>
      <c r="F54" s="39"/>
      <c r="G54" s="40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15.75">
      <c r="A55" s="5"/>
      <c r="B55" s="5"/>
      <c r="C55" s="5"/>
      <c r="D55" s="5"/>
      <c r="E55" s="5"/>
      <c r="F55" s="39"/>
      <c r="G55" s="40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5.75">
      <c r="A56" s="5"/>
      <c r="B56" s="5"/>
      <c r="C56" s="5"/>
      <c r="D56" s="5"/>
      <c r="E56" s="5"/>
      <c r="F56" s="39"/>
      <c r="G56" s="40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ht="15.75">
      <c r="A57" s="5"/>
      <c r="B57" s="5"/>
      <c r="C57" s="5"/>
      <c r="D57" s="5"/>
      <c r="E57" s="5"/>
      <c r="F57" s="39"/>
      <c r="G57" s="40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5.75">
      <c r="A58" s="5"/>
      <c r="B58" s="5"/>
      <c r="C58" s="5"/>
      <c r="D58" s="5"/>
      <c r="E58" s="5"/>
      <c r="F58" s="39"/>
      <c r="G58" s="40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15.75">
      <c r="A59" s="5"/>
      <c r="B59" s="5"/>
      <c r="C59" s="5"/>
      <c r="D59" s="5"/>
      <c r="E59" s="5"/>
      <c r="F59" s="39"/>
      <c r="G59" s="40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15.75">
      <c r="A60" s="5"/>
      <c r="B60" s="5"/>
      <c r="C60" s="5"/>
      <c r="D60" s="5"/>
      <c r="E60" s="5"/>
      <c r="F60" s="39"/>
      <c r="G60" s="40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15.75">
      <c r="A61" s="5"/>
      <c r="B61" s="5"/>
      <c r="C61" s="5"/>
      <c r="D61" s="5"/>
      <c r="E61" s="5"/>
      <c r="F61" s="39"/>
      <c r="G61" s="40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ht="15.75">
      <c r="A62" s="5"/>
      <c r="B62" s="5"/>
      <c r="C62" s="5"/>
      <c r="D62" s="5"/>
      <c r="E62" s="5"/>
      <c r="F62" s="39"/>
      <c r="G62" s="40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15.75">
      <c r="A63" s="5"/>
      <c r="B63" s="5"/>
      <c r="C63" s="5"/>
      <c r="D63" s="5"/>
      <c r="E63" s="5"/>
      <c r="F63" s="39"/>
      <c r="G63" s="40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ht="15.75">
      <c r="A64" s="5"/>
      <c r="B64" s="5"/>
      <c r="C64" s="5"/>
      <c r="D64" s="5"/>
      <c r="E64" s="5"/>
      <c r="F64" s="39"/>
      <c r="G64" s="40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ht="15.75">
      <c r="A65" s="5"/>
      <c r="B65" s="5"/>
      <c r="C65" s="5"/>
      <c r="D65" s="5"/>
      <c r="E65" s="5"/>
      <c r="F65" s="39"/>
      <c r="G65" s="40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ht="15.75">
      <c r="A66" s="5"/>
      <c r="B66" s="5"/>
      <c r="C66" s="5"/>
      <c r="D66" s="5"/>
      <c r="E66" s="5"/>
      <c r="F66" s="39"/>
      <c r="G66" s="40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ht="15.75">
      <c r="A67" s="5"/>
      <c r="B67" s="5"/>
      <c r="C67" s="5"/>
      <c r="D67" s="5"/>
      <c r="E67" s="5"/>
      <c r="F67" s="39"/>
      <c r="G67" s="4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ht="15.75">
      <c r="A68" s="5"/>
      <c r="B68" s="5"/>
      <c r="C68" s="5"/>
      <c r="D68" s="5"/>
      <c r="E68" s="5"/>
      <c r="F68" s="39"/>
      <c r="G68" s="40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ht="15.75">
      <c r="A69" s="5"/>
      <c r="B69" s="5"/>
      <c r="C69" s="5"/>
      <c r="D69" s="5"/>
      <c r="E69" s="5"/>
      <c r="F69" s="39"/>
      <c r="G69" s="4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ht="15.75">
      <c r="A70" s="5"/>
      <c r="B70" s="5"/>
      <c r="C70" s="5"/>
      <c r="D70" s="5"/>
      <c r="E70" s="5"/>
      <c r="F70" s="39"/>
      <c r="G70" s="4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ht="15.75">
      <c r="A71" s="5"/>
      <c r="B71" s="5"/>
      <c r="C71" s="5"/>
      <c r="D71" s="5"/>
      <c r="E71" s="5"/>
      <c r="F71" s="39"/>
      <c r="G71" s="4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ht="15.75">
      <c r="A72" s="5"/>
      <c r="B72" s="5"/>
      <c r="C72" s="5"/>
      <c r="D72" s="5"/>
      <c r="E72" s="5"/>
      <c r="F72" s="39"/>
      <c r="G72" s="4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ht="15.75">
      <c r="A73" s="5"/>
      <c r="B73" s="5"/>
      <c r="C73" s="5"/>
      <c r="D73" s="5"/>
      <c r="E73" s="5"/>
      <c r="F73" s="39"/>
      <c r="G73" s="4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ht="15.75">
      <c r="A74" s="5"/>
      <c r="B74" s="5"/>
      <c r="C74" s="5"/>
      <c r="D74" s="5"/>
      <c r="E74" s="5"/>
      <c r="F74" s="39"/>
      <c r="G74" s="4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ht="15.75">
      <c r="A75" s="5"/>
      <c r="B75" s="5"/>
      <c r="C75" s="5"/>
      <c r="D75" s="5"/>
      <c r="E75" s="5"/>
      <c r="F75" s="39"/>
      <c r="G75" s="4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ht="15.75">
      <c r="A76" s="5"/>
      <c r="B76" s="5"/>
      <c r="C76" s="5"/>
      <c r="D76" s="5"/>
      <c r="E76" s="5"/>
      <c r="F76" s="39"/>
      <c r="G76" s="4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ht="15.75">
      <c r="A77" s="5"/>
      <c r="B77" s="5"/>
      <c r="C77" s="5"/>
      <c r="D77" s="5"/>
      <c r="E77" s="5"/>
      <c r="F77" s="39"/>
      <c r="G77" s="4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ht="15.75">
      <c r="A78" s="5"/>
      <c r="B78" s="5"/>
      <c r="C78" s="5"/>
      <c r="D78" s="5"/>
      <c r="E78" s="5"/>
      <c r="F78" s="39"/>
      <c r="G78" s="4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ht="15.75">
      <c r="A79" s="5"/>
      <c r="B79" s="5"/>
      <c r="C79" s="5"/>
      <c r="D79" s="5"/>
      <c r="E79" s="5"/>
      <c r="F79" s="39"/>
      <c r="G79" s="4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ht="15.75">
      <c r="A80" s="5"/>
      <c r="B80" s="5"/>
      <c r="C80" s="5"/>
      <c r="D80" s="5"/>
      <c r="E80" s="5"/>
      <c r="F80" s="39"/>
      <c r="G80" s="4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ht="15.75">
      <c r="A81" s="5"/>
      <c r="B81" s="5"/>
      <c r="C81" s="5"/>
      <c r="D81" s="5"/>
      <c r="E81" s="5"/>
      <c r="F81" s="39"/>
      <c r="G81" s="40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ht="15.75">
      <c r="A82" s="5"/>
      <c r="B82" s="5"/>
      <c r="C82" s="5"/>
      <c r="D82" s="5"/>
      <c r="E82" s="5"/>
      <c r="F82" s="39"/>
      <c r="G82" s="40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ht="15.75">
      <c r="A83" s="5"/>
      <c r="B83" s="5"/>
      <c r="C83" s="5"/>
      <c r="D83" s="5"/>
      <c r="E83" s="5"/>
      <c r="F83" s="39"/>
      <c r="G83" s="40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ht="15.75">
      <c r="A84" s="5"/>
      <c r="B84" s="5"/>
      <c r="C84" s="5"/>
      <c r="D84" s="5"/>
      <c r="E84" s="5"/>
      <c r="F84" s="39"/>
      <c r="G84" s="40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ht="15.75">
      <c r="A85" s="5"/>
      <c r="B85" s="5"/>
      <c r="C85" s="5"/>
      <c r="D85" s="5"/>
      <c r="E85" s="5"/>
      <c r="F85" s="39"/>
      <c r="G85" s="40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ht="15.75">
      <c r="A86" s="5"/>
      <c r="B86" s="5"/>
      <c r="C86" s="5"/>
      <c r="D86" s="5"/>
      <c r="E86" s="5"/>
      <c r="F86" s="39"/>
      <c r="G86" s="40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ht="15.75">
      <c r="A87" s="5"/>
      <c r="B87" s="5"/>
      <c r="C87" s="5"/>
      <c r="D87" s="5"/>
      <c r="E87" s="5"/>
      <c r="F87" s="39"/>
      <c r="G87" s="40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ht="15.75">
      <c r="A88" s="5"/>
      <c r="B88" s="5"/>
      <c r="C88" s="5"/>
      <c r="D88" s="5"/>
      <c r="E88" s="5"/>
      <c r="F88" s="39"/>
      <c r="G88" s="40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ht="15.75">
      <c r="A89" s="5"/>
      <c r="B89" s="5"/>
      <c r="C89" s="5"/>
      <c r="D89" s="5"/>
      <c r="E89" s="5"/>
      <c r="F89" s="39"/>
      <c r="G89" s="40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ht="15.75">
      <c r="A90" s="5"/>
      <c r="B90" s="5"/>
      <c r="C90" s="5"/>
      <c r="D90" s="5"/>
      <c r="E90" s="5"/>
      <c r="F90" s="39"/>
      <c r="G90" s="40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ht="15.75">
      <c r="A91" s="5"/>
      <c r="B91" s="5"/>
      <c r="C91" s="5"/>
      <c r="D91" s="5"/>
      <c r="E91" s="5"/>
      <c r="F91" s="39"/>
      <c r="G91" s="40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ht="15.75">
      <c r="A92" s="5"/>
      <c r="B92" s="5"/>
      <c r="C92" s="5"/>
      <c r="D92" s="5"/>
      <c r="E92" s="5"/>
      <c r="F92" s="39"/>
      <c r="G92" s="40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ht="15.75">
      <c r="A93" s="5"/>
      <c r="B93" s="5"/>
      <c r="C93" s="5"/>
      <c r="D93" s="5"/>
      <c r="E93" s="5"/>
      <c r="F93" s="39"/>
      <c r="G93" s="40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ht="15.75">
      <c r="A94" s="5"/>
      <c r="B94" s="5"/>
      <c r="C94" s="5"/>
      <c r="D94" s="5"/>
      <c r="E94" s="5"/>
      <c r="F94" s="39"/>
      <c r="G94" s="40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ht="15.75">
      <c r="A95" s="5"/>
      <c r="B95" s="5"/>
      <c r="C95" s="5"/>
      <c r="D95" s="5"/>
      <c r="E95" s="5"/>
      <c r="F95" s="39"/>
      <c r="G95" s="40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ht="15.75">
      <c r="A96" s="5"/>
      <c r="B96" s="5"/>
      <c r="C96" s="5"/>
      <c r="D96" s="5"/>
      <c r="E96" s="5"/>
      <c r="F96" s="39"/>
      <c r="G96" s="40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ht="15.75">
      <c r="A97" s="5"/>
      <c r="B97" s="5"/>
      <c r="C97" s="5"/>
      <c r="D97" s="5"/>
      <c r="E97" s="5"/>
      <c r="F97" s="39"/>
      <c r="G97" s="40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ht="15.75">
      <c r="A98" s="5"/>
      <c r="B98" s="5"/>
      <c r="C98" s="5"/>
      <c r="D98" s="5"/>
      <c r="E98" s="5"/>
      <c r="F98" s="39"/>
      <c r="G98" s="40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</sheetData>
  <sheetProtection/>
  <printOptions horizontalCentered="1"/>
  <pageMargins left="0.25" right="0.25" top="0.55" bottom="0.2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2"/>
  <sheetViews>
    <sheetView zoomScale="87" zoomScaleNormal="87" zoomScalePageLayoutView="0" workbookViewId="0" topLeftCell="A1">
      <selection activeCell="E42" sqref="E42"/>
    </sheetView>
  </sheetViews>
  <sheetFormatPr defaultColWidth="9.6640625" defaultRowHeight="15"/>
  <cols>
    <col min="1" max="1" width="7.6640625" style="1" customWidth="1"/>
    <col min="2" max="2" width="28.6640625" style="1" customWidth="1"/>
    <col min="3" max="3" width="6.6640625" style="1" customWidth="1"/>
    <col min="4" max="4" width="9.6640625" style="1" customWidth="1"/>
    <col min="5" max="8" width="12.6640625" style="1" customWidth="1"/>
    <col min="9" max="16384" width="9.6640625" style="1" customWidth="1"/>
  </cols>
  <sheetData>
    <row r="1" spans="1:256" ht="28.5" customHeight="1">
      <c r="A1" s="30" t="s">
        <v>69</v>
      </c>
      <c r="B1" s="30"/>
      <c r="C1" s="30"/>
      <c r="D1" s="30"/>
      <c r="E1" s="30"/>
      <c r="F1" s="30"/>
      <c r="G1" s="30"/>
      <c r="H1" s="30"/>
      <c r="I1" s="30"/>
      <c r="J1" s="30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31.5">
      <c r="A2" s="31" t="s">
        <v>1</v>
      </c>
      <c r="B2" s="5" t="s">
        <v>54</v>
      </c>
      <c r="C2" s="31" t="s">
        <v>55</v>
      </c>
      <c r="D2" s="31" t="s">
        <v>56</v>
      </c>
      <c r="E2" s="34" t="s">
        <v>70</v>
      </c>
      <c r="F2" s="34" t="s">
        <v>71</v>
      </c>
      <c r="G2" s="34" t="s">
        <v>72</v>
      </c>
      <c r="H2" s="34" t="s">
        <v>73</v>
      </c>
      <c r="I2" s="44" t="s">
        <v>74</v>
      </c>
      <c r="J2" s="45" t="s">
        <v>75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>
      <c r="A3" s="38">
        <f>'Variable Input'!A3</f>
        <v>210043</v>
      </c>
      <c r="B3" s="38" t="str">
        <f>'Variable Input'!B3</f>
        <v>Baltimore Washington Medical Center</v>
      </c>
      <c r="C3" s="38">
        <f>'Variable Input'!C3</f>
        <v>1</v>
      </c>
      <c r="D3" s="38">
        <f>'Variable Input'!D3</f>
        <v>1</v>
      </c>
      <c r="E3" s="40">
        <f>'Variable Input'!J3</f>
        <v>17357907</v>
      </c>
      <c r="F3" s="40">
        <f>'Variable Input'!K3</f>
        <v>6676600</v>
      </c>
      <c r="G3" s="40">
        <f>'Variable Input'!L3</f>
        <v>1899636</v>
      </c>
      <c r="H3" s="40">
        <f>'Variable Input'!M3</f>
        <v>263483958</v>
      </c>
      <c r="I3" s="46">
        <f aca="true" t="shared" si="0" ref="I3:I11">SUM(E3:G3)/H3</f>
        <v>0.09842778739493506</v>
      </c>
      <c r="J3" s="46">
        <f aca="true" t="shared" si="1" ref="J3:J11">(I3-$I$62)*0.5</f>
        <v>0.006006961600717127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.75">
      <c r="A4" s="38">
        <f>'Variable Input'!A4</f>
        <v>210015</v>
      </c>
      <c r="B4" s="38" t="str">
        <f>'Variable Input'!B4</f>
        <v>Franklin Square Hospital Center</v>
      </c>
      <c r="C4" s="38">
        <f>'Variable Input'!C4</f>
        <v>1</v>
      </c>
      <c r="D4" s="38">
        <f>'Variable Input'!D4</f>
        <v>1</v>
      </c>
      <c r="E4" s="40">
        <f>'Variable Input'!J4</f>
        <v>15022825</v>
      </c>
      <c r="F4" s="40">
        <f>'Variable Input'!K4</f>
        <v>4318901</v>
      </c>
      <c r="G4" s="40">
        <f>'Variable Input'!L4</f>
        <v>3285715</v>
      </c>
      <c r="H4" s="40">
        <f>'Variable Input'!M4</f>
        <v>322365732</v>
      </c>
      <c r="I4" s="46">
        <f t="shared" si="0"/>
        <v>0.07019183105976042</v>
      </c>
      <c r="J4" s="46">
        <f t="shared" si="1"/>
        <v>-0.008111016566870195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.75">
      <c r="A5" s="38">
        <f>'Variable Input'!A5</f>
        <v>210044</v>
      </c>
      <c r="B5" s="38" t="str">
        <f>'Variable Input'!B5</f>
        <v>GBMC</v>
      </c>
      <c r="C5" s="38">
        <f>'Variable Input'!C5</f>
        <v>1</v>
      </c>
      <c r="D5" s="38">
        <f>'Variable Input'!D5</f>
        <v>1</v>
      </c>
      <c r="E5" s="40">
        <f>'Variable Input'!J5</f>
        <v>20509182</v>
      </c>
      <c r="F5" s="40">
        <f>'Variable Input'!K5</f>
        <v>4794000</v>
      </c>
      <c r="G5" s="40">
        <f>'Variable Input'!L5</f>
        <v>4429588</v>
      </c>
      <c r="H5" s="40">
        <f>'Variable Input'!M5</f>
        <v>325772042</v>
      </c>
      <c r="I5" s="46">
        <f t="shared" si="0"/>
        <v>0.09126863624472722</v>
      </c>
      <c r="J5" s="46">
        <f t="shared" si="1"/>
        <v>0.0024273860256132096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>
      <c r="A6" s="38">
        <f>'Variable Input'!A6</f>
        <v>210056</v>
      </c>
      <c r="B6" s="38" t="str">
        <f>'Variable Input'!B6</f>
        <v>Good Samaritan Hospital</v>
      </c>
      <c r="C6" s="38">
        <f>'Variable Input'!C6</f>
        <v>1</v>
      </c>
      <c r="D6" s="38">
        <f>'Variable Input'!D6</f>
        <v>1</v>
      </c>
      <c r="E6" s="40">
        <f>'Variable Input'!J6</f>
        <v>9834097</v>
      </c>
      <c r="F6" s="40">
        <f>'Variable Input'!K6</f>
        <v>2961362</v>
      </c>
      <c r="G6" s="40">
        <f>'Variable Input'!L6</f>
        <v>3924164</v>
      </c>
      <c r="H6" s="40">
        <f>'Variable Input'!M6</f>
        <v>227853252</v>
      </c>
      <c r="I6" s="46">
        <f t="shared" si="0"/>
        <v>0.0733789088074986</v>
      </c>
      <c r="J6" s="46">
        <f t="shared" si="1"/>
        <v>-0.006517477693001102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5.75">
      <c r="A7" s="38">
        <f>'Variable Input'!A7</f>
        <v>210004</v>
      </c>
      <c r="B7" s="38" t="str">
        <f>'Variable Input'!B7</f>
        <v>Holy Cross Hospital</v>
      </c>
      <c r="C7" s="38">
        <f>'Variable Input'!C7</f>
        <v>1</v>
      </c>
      <c r="D7" s="38">
        <f>'Variable Input'!D7</f>
        <v>1</v>
      </c>
      <c r="E7" s="40">
        <f>'Variable Input'!J7</f>
        <v>20363100</v>
      </c>
      <c r="F7" s="40">
        <f>'Variable Input'!K7</f>
        <v>3701800</v>
      </c>
      <c r="G7" s="40">
        <f>'Variable Input'!L7</f>
        <v>1596300</v>
      </c>
      <c r="H7" s="40">
        <f>'Variable Input'!M7</f>
        <v>309457987</v>
      </c>
      <c r="I7" s="46">
        <f t="shared" si="0"/>
        <v>0.08292304958346414</v>
      </c>
      <c r="J7" s="46">
        <f t="shared" si="1"/>
        <v>-0.0017454073050183344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.75">
      <c r="A8" s="38">
        <f>'Variable Input'!A8</f>
        <v>210058</v>
      </c>
      <c r="B8" s="38" t="str">
        <f>'Variable Input'!B8</f>
        <v>James Lawrence Kernan Hospital</v>
      </c>
      <c r="C8" s="38">
        <f>'Variable Input'!C8</f>
        <v>1</v>
      </c>
      <c r="D8" s="38">
        <f>'Variable Input'!D8</f>
        <v>1</v>
      </c>
      <c r="E8" s="40">
        <f>'Variable Input'!J8</f>
        <v>3415458</v>
      </c>
      <c r="F8" s="40">
        <f>'Variable Input'!K8</f>
        <v>606700</v>
      </c>
      <c r="G8" s="40">
        <f>'Variable Input'!L8</f>
        <v>729764</v>
      </c>
      <c r="H8" s="40">
        <f>'Variable Input'!M8</f>
        <v>91627182</v>
      </c>
      <c r="I8" s="46">
        <f t="shared" si="0"/>
        <v>0.05186148800254492</v>
      </c>
      <c r="J8" s="46">
        <f t="shared" si="1"/>
        <v>-0.017276188095477943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.75">
      <c r="A9" s="38">
        <f>'Variable Input'!A9</f>
        <v>210011</v>
      </c>
      <c r="B9" s="38" t="str">
        <f>'Variable Input'!B9</f>
        <v>St. Agnes Hospital</v>
      </c>
      <c r="C9" s="38">
        <f>'Variable Input'!C9</f>
        <v>1</v>
      </c>
      <c r="D9" s="38">
        <f>'Variable Input'!D9</f>
        <v>1</v>
      </c>
      <c r="E9" s="40">
        <f>'Variable Input'!J9</f>
        <v>12814245</v>
      </c>
      <c r="F9" s="40">
        <f>'Variable Input'!K9</f>
        <v>1739900</v>
      </c>
      <c r="G9" s="40">
        <f>'Variable Input'!L9</f>
        <v>1439458</v>
      </c>
      <c r="H9" s="40">
        <f>'Variable Input'!M9</f>
        <v>275685037</v>
      </c>
      <c r="I9" s="46">
        <f t="shared" si="0"/>
        <v>0.05801404085634143</v>
      </c>
      <c r="J9" s="46">
        <f t="shared" si="1"/>
        <v>-0.014199911668579687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.75">
      <c r="A10" s="38">
        <f>'Variable Input'!A10</f>
        <v>210022</v>
      </c>
      <c r="B10" s="38" t="str">
        <f>'Variable Input'!B10</f>
        <v>Suburban Hospital</v>
      </c>
      <c r="C10" s="38">
        <f>'Variable Input'!C10</f>
        <v>1</v>
      </c>
      <c r="D10" s="38">
        <f>'Variable Input'!D10</f>
        <v>1</v>
      </c>
      <c r="E10" s="40">
        <f>'Variable Input'!J10</f>
        <v>12677500</v>
      </c>
      <c r="F10" s="40">
        <f>'Variable Input'!K10</f>
        <v>2635000</v>
      </c>
      <c r="G10" s="40">
        <f>'Variable Input'!L10</f>
        <v>2433100</v>
      </c>
      <c r="H10" s="40">
        <f>'Variable Input'!M10</f>
        <v>195403400</v>
      </c>
      <c r="I10" s="46">
        <f t="shared" si="0"/>
        <v>0.09081520587666335</v>
      </c>
      <c r="J10" s="46">
        <f t="shared" si="1"/>
        <v>0.0022006708415812717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.75">
      <c r="A11" s="38"/>
      <c r="B11" s="5"/>
      <c r="C11" s="38"/>
      <c r="D11" s="38"/>
      <c r="E11" s="40">
        <f>SUM(E3:E10)</f>
        <v>111994314</v>
      </c>
      <c r="F11" s="40">
        <f>SUM(F3:F10)</f>
        <v>27434263</v>
      </c>
      <c r="G11" s="40">
        <f>SUM(G3:G10)</f>
        <v>19737725</v>
      </c>
      <c r="H11" s="40">
        <f>SUM(H3:H10)</f>
        <v>2011648590</v>
      </c>
      <c r="I11" s="46">
        <f t="shared" si="0"/>
        <v>0.07912231927147872</v>
      </c>
      <c r="J11" s="46">
        <f t="shared" si="1"/>
        <v>-0.0036457724610110404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.75">
      <c r="A12" s="38"/>
      <c r="B12" s="38"/>
      <c r="C12" s="38"/>
      <c r="D12" s="38"/>
      <c r="E12" s="40"/>
      <c r="F12" s="40"/>
      <c r="G12" s="40"/>
      <c r="H12" s="40"/>
      <c r="I12" s="46"/>
      <c r="J12" s="4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.75">
      <c r="A13" s="38">
        <f>'Variable Input'!A11</f>
        <v>210023</v>
      </c>
      <c r="B13" s="38" t="str">
        <f>'Variable Input'!B11</f>
        <v>Anne Arundel Medical Center</v>
      </c>
      <c r="C13" s="38">
        <f>'Variable Input'!C11</f>
        <v>3</v>
      </c>
      <c r="D13" s="38">
        <f>'Variable Input'!D11</f>
        <v>3</v>
      </c>
      <c r="E13" s="40">
        <f>'Variable Input'!J11</f>
        <v>16851356</v>
      </c>
      <c r="F13" s="40">
        <f>'Variable Input'!K11</f>
        <v>11012100</v>
      </c>
      <c r="G13" s="40">
        <f>'Variable Input'!L11</f>
        <v>5120000</v>
      </c>
      <c r="H13" s="40">
        <f>'Variable Input'!M11</f>
        <v>323481900</v>
      </c>
      <c r="I13" s="46">
        <f aca="true" t="shared" si="2" ref="I13:I41">SUM(E13:G13)/H13</f>
        <v>0.10196383785306071</v>
      </c>
      <c r="J13" s="46">
        <f aca="true" t="shared" si="3" ref="J13:J41">(I13-$I$62)*0.5</f>
        <v>0.007774986829779951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.75">
      <c r="A14" s="38">
        <f>'Variable Input'!A12</f>
        <v>210061</v>
      </c>
      <c r="B14" s="38" t="str">
        <f>'Variable Input'!B12</f>
        <v>Atlantic General Hospital</v>
      </c>
      <c r="C14" s="38">
        <f>'Variable Input'!C12</f>
        <v>3</v>
      </c>
      <c r="D14" s="38">
        <f>'Variable Input'!D12</f>
        <v>3</v>
      </c>
      <c r="E14" s="40">
        <f>'Variable Input'!J12</f>
        <v>2819216</v>
      </c>
      <c r="F14" s="40">
        <f>'Variable Input'!K12</f>
        <v>902127</v>
      </c>
      <c r="G14" s="40">
        <f>'Variable Input'!L12</f>
        <v>936600</v>
      </c>
      <c r="H14" s="40">
        <f>'Variable Input'!M12</f>
        <v>59338561</v>
      </c>
      <c r="I14" s="46">
        <f t="shared" si="2"/>
        <v>0.07849774112317957</v>
      </c>
      <c r="J14" s="46">
        <f t="shared" si="3"/>
        <v>-0.003958061535160616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.75">
      <c r="A15" s="38">
        <f>'Variable Input'!A13</f>
        <v>210039</v>
      </c>
      <c r="B15" s="38" t="str">
        <f>'Variable Input'!B13</f>
        <v>Calvert Memorial Hospital</v>
      </c>
      <c r="C15" s="38">
        <f>'Variable Input'!C13</f>
        <v>3</v>
      </c>
      <c r="D15" s="38">
        <f>'Variable Input'!D13</f>
        <v>3</v>
      </c>
      <c r="E15" s="40">
        <f>'Variable Input'!J13</f>
        <v>6168076</v>
      </c>
      <c r="F15" s="40">
        <f>'Variable Input'!K13</f>
        <v>2854345</v>
      </c>
      <c r="G15" s="40">
        <f>'Variable Input'!L13</f>
        <v>920127</v>
      </c>
      <c r="H15" s="40">
        <f>'Variable Input'!M13</f>
        <v>90842700</v>
      </c>
      <c r="I15" s="46">
        <f t="shared" si="2"/>
        <v>0.10944795784361319</v>
      </c>
      <c r="J15" s="46">
        <f t="shared" si="3"/>
        <v>0.011517046825056193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.75">
      <c r="A16" s="38">
        <f>'Variable Input'!A14</f>
        <v>210033</v>
      </c>
      <c r="B16" s="38" t="str">
        <f>'Variable Input'!B14</f>
        <v>Carroll Hospital Center</v>
      </c>
      <c r="C16" s="38">
        <f>'Variable Input'!C14</f>
        <v>3</v>
      </c>
      <c r="D16" s="38">
        <f>'Variable Input'!D14</f>
        <v>3</v>
      </c>
      <c r="E16" s="40">
        <f>'Variable Input'!J14</f>
        <v>11310050</v>
      </c>
      <c r="F16" s="40">
        <f>'Variable Input'!K14</f>
        <v>6470752</v>
      </c>
      <c r="G16" s="40">
        <f>'Variable Input'!L14</f>
        <v>2313172</v>
      </c>
      <c r="H16" s="40">
        <f>'Variable Input'!M14</f>
        <v>161702400</v>
      </c>
      <c r="I16" s="46">
        <f t="shared" si="2"/>
        <v>0.1242651562376316</v>
      </c>
      <c r="J16" s="46">
        <f t="shared" si="3"/>
        <v>0.018925646022065395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.75">
      <c r="A17" s="38">
        <f>'Variable Input'!A15</f>
        <v>210030</v>
      </c>
      <c r="B17" s="38" t="str">
        <f>'Variable Input'!B15</f>
        <v>Chester River Hospital Center</v>
      </c>
      <c r="C17" s="38">
        <f>'Variable Input'!C15</f>
        <v>3</v>
      </c>
      <c r="D17" s="38">
        <f>'Variable Input'!D15</f>
        <v>3</v>
      </c>
      <c r="E17" s="40">
        <f>'Variable Input'!J15</f>
        <v>2955148</v>
      </c>
      <c r="F17" s="40">
        <f>'Variable Input'!K15</f>
        <v>476300</v>
      </c>
      <c r="G17" s="40">
        <f>'Variable Input'!L15</f>
        <v>108500</v>
      </c>
      <c r="H17" s="40">
        <f>'Variable Input'!M15</f>
        <v>51011117</v>
      </c>
      <c r="I17" s="46">
        <f t="shared" si="2"/>
        <v>0.06939561821396696</v>
      </c>
      <c r="J17" s="46">
        <f t="shared" si="3"/>
        <v>-0.008509122989766922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.75">
      <c r="A18" s="38">
        <f>'Variable Input'!A16</f>
        <v>210035</v>
      </c>
      <c r="B18" s="38" t="str">
        <f>'Variable Input'!B16</f>
        <v>Civista Medical Center</v>
      </c>
      <c r="C18" s="38">
        <f>'Variable Input'!C16</f>
        <v>3</v>
      </c>
      <c r="D18" s="38">
        <f>'Variable Input'!D16</f>
        <v>3</v>
      </c>
      <c r="E18" s="40">
        <f>'Variable Input'!J16</f>
        <v>5441551</v>
      </c>
      <c r="F18" s="40">
        <f>'Variable Input'!K16</f>
        <v>3188388</v>
      </c>
      <c r="G18" s="40">
        <f>'Variable Input'!L16</f>
        <v>2051165</v>
      </c>
      <c r="H18" s="40">
        <f>'Variable Input'!M16</f>
        <v>88810903</v>
      </c>
      <c r="I18" s="46">
        <f t="shared" si="2"/>
        <v>0.12026793602132387</v>
      </c>
      <c r="J18" s="46">
        <f t="shared" si="3"/>
        <v>0.01692703591391153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5.75">
      <c r="A19" s="38">
        <f>'Variable Input'!A17</f>
        <v>210051</v>
      </c>
      <c r="B19" s="38" t="str">
        <f>'Variable Input'!B17</f>
        <v>Doctors Community Hospital</v>
      </c>
      <c r="C19" s="38">
        <f>'Variable Input'!C17</f>
        <v>3</v>
      </c>
      <c r="D19" s="38">
        <f>'Variable Input'!D17</f>
        <v>3</v>
      </c>
      <c r="E19" s="40">
        <f>'Variable Input'!J17</f>
        <v>5443976</v>
      </c>
      <c r="F19" s="40">
        <f>'Variable Input'!K17</f>
        <v>3786781</v>
      </c>
      <c r="G19" s="40">
        <f>'Variable Input'!L17</f>
        <v>2051694</v>
      </c>
      <c r="H19" s="40">
        <f>'Variable Input'!M17</f>
        <v>153504893</v>
      </c>
      <c r="I19" s="46">
        <f t="shared" si="2"/>
        <v>0.07349896657691557</v>
      </c>
      <c r="J19" s="46">
        <f t="shared" si="3"/>
        <v>-0.006457448808292618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.75">
      <c r="A20" s="38">
        <f>'Variable Input'!A18</f>
        <v>210010</v>
      </c>
      <c r="B20" s="38" t="str">
        <f>'Variable Input'!B18</f>
        <v>Dorchester General Hospital</v>
      </c>
      <c r="C20" s="38">
        <f>'Variable Input'!C18</f>
        <v>3</v>
      </c>
      <c r="D20" s="38">
        <f>'Variable Input'!D18</f>
        <v>3</v>
      </c>
      <c r="E20" s="40">
        <f>'Variable Input'!J18</f>
        <v>2618975</v>
      </c>
      <c r="F20" s="40">
        <f>'Variable Input'!K18</f>
        <v>293300</v>
      </c>
      <c r="G20" s="40">
        <f>'Variable Input'!L18</f>
        <v>733220</v>
      </c>
      <c r="H20" s="40">
        <f>'Variable Input'!M18</f>
        <v>43095616</v>
      </c>
      <c r="I20" s="46">
        <f t="shared" si="2"/>
        <v>0.08459085490273535</v>
      </c>
      <c r="J20" s="46">
        <f t="shared" si="3"/>
        <v>-0.0009115046453827269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5.75">
      <c r="A21" s="38">
        <f>'Variable Input'!A19</f>
        <v>210060</v>
      </c>
      <c r="B21" s="38" t="str">
        <f>'Variable Input'!B19</f>
        <v>Fort Washington Medical Center</v>
      </c>
      <c r="C21" s="38">
        <f>'Variable Input'!C19</f>
        <v>3</v>
      </c>
      <c r="D21" s="38">
        <f>'Variable Input'!D19</f>
        <v>3</v>
      </c>
      <c r="E21" s="40">
        <f>'Variable Input'!J19</f>
        <v>1103600</v>
      </c>
      <c r="F21" s="40">
        <f>'Variable Input'!K19</f>
        <v>707857</v>
      </c>
      <c r="G21" s="40">
        <f>'Variable Input'!L19</f>
        <v>817507</v>
      </c>
      <c r="H21" s="40">
        <f>'Variable Input'!M19</f>
        <v>36925172</v>
      </c>
      <c r="I21" s="46">
        <f t="shared" si="2"/>
        <v>0.07119706849300526</v>
      </c>
      <c r="J21" s="46">
        <f t="shared" si="3"/>
        <v>-0.007608397850247771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5.75">
      <c r="A22" s="38">
        <f>'Variable Input'!A20</f>
        <v>210005</v>
      </c>
      <c r="B22" s="38" t="str">
        <f>'Variable Input'!B20</f>
        <v>Frederick Memorial Hospital</v>
      </c>
      <c r="C22" s="38">
        <f>'Variable Input'!C20</f>
        <v>3</v>
      </c>
      <c r="D22" s="38">
        <f>'Variable Input'!D20</f>
        <v>3</v>
      </c>
      <c r="E22" s="40">
        <f>'Variable Input'!J20</f>
        <v>15635884</v>
      </c>
      <c r="F22" s="40">
        <f>'Variable Input'!K20</f>
        <v>7332700</v>
      </c>
      <c r="G22" s="40">
        <f>'Variable Input'!L20</f>
        <v>2205932</v>
      </c>
      <c r="H22" s="40">
        <f>'Variable Input'!M20</f>
        <v>221637027</v>
      </c>
      <c r="I22" s="46">
        <f t="shared" si="2"/>
        <v>0.11358443280327885</v>
      </c>
      <c r="J22" s="46">
        <f t="shared" si="3"/>
        <v>0.01358528430488902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.75">
      <c r="A23" s="38">
        <f>'Variable Input'!A21</f>
        <v>210017</v>
      </c>
      <c r="B23" s="38" t="str">
        <f>'Variable Input'!B21</f>
        <v>Garrett County Memorial Hospital</v>
      </c>
      <c r="C23" s="38">
        <f>'Variable Input'!C21</f>
        <v>3</v>
      </c>
      <c r="D23" s="38">
        <f>'Variable Input'!D21</f>
        <v>3</v>
      </c>
      <c r="E23" s="40">
        <f>'Variable Input'!J21</f>
        <v>2483012</v>
      </c>
      <c r="F23" s="40">
        <f>'Variable Input'!K21</f>
        <v>238700</v>
      </c>
      <c r="G23" s="40">
        <f>'Variable Input'!L21</f>
        <v>73700</v>
      </c>
      <c r="H23" s="40">
        <f>'Variable Input'!M21</f>
        <v>29750432</v>
      </c>
      <c r="I23" s="46">
        <f t="shared" si="2"/>
        <v>0.09396206414750549</v>
      </c>
      <c r="J23" s="46">
        <f t="shared" si="3"/>
        <v>0.003774099977002343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5.75">
      <c r="A24" s="38">
        <f>'Variable Input'!A22</f>
        <v>210006</v>
      </c>
      <c r="B24" s="38" t="str">
        <f>'Variable Input'!B22</f>
        <v>Harford Memorial Hospital</v>
      </c>
      <c r="C24" s="38">
        <f>'Variable Input'!C22</f>
        <v>3</v>
      </c>
      <c r="D24" s="38">
        <f>'Variable Input'!D22</f>
        <v>3</v>
      </c>
      <c r="E24" s="40">
        <f>'Variable Input'!J22</f>
        <v>2929300</v>
      </c>
      <c r="F24" s="40">
        <f>'Variable Input'!K22</f>
        <v>1522800</v>
      </c>
      <c r="G24" s="40">
        <f>'Variable Input'!L22</f>
        <v>1231200</v>
      </c>
      <c r="H24" s="40">
        <f>'Variable Input'!M22</f>
        <v>75803769</v>
      </c>
      <c r="I24" s="46">
        <f t="shared" si="2"/>
        <v>0.07497384463825275</v>
      </c>
      <c r="J24" s="46">
        <f t="shared" si="3"/>
        <v>-0.005720009777624026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5.75">
      <c r="A25" s="38">
        <f>'Variable Input'!A23</f>
        <v>210048</v>
      </c>
      <c r="B25" s="38" t="str">
        <f>'Variable Input'!B23</f>
        <v>Howard County General Hospital</v>
      </c>
      <c r="C25" s="38">
        <f>'Variable Input'!C23</f>
        <v>3</v>
      </c>
      <c r="D25" s="38">
        <f>'Variable Input'!D23</f>
        <v>3</v>
      </c>
      <c r="E25" s="40">
        <f>'Variable Input'!J23</f>
        <v>9200300</v>
      </c>
      <c r="F25" s="40">
        <f>'Variable Input'!K23</f>
        <v>5926400</v>
      </c>
      <c r="G25" s="40">
        <f>'Variable Input'!L23</f>
        <v>1506800</v>
      </c>
      <c r="H25" s="40">
        <f>'Variable Input'!M23</f>
        <v>187698118</v>
      </c>
      <c r="I25" s="46">
        <f t="shared" si="2"/>
        <v>0.08861836323793082</v>
      </c>
      <c r="J25" s="46">
        <f t="shared" si="3"/>
        <v>0.001102249522215007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5.75">
      <c r="A26" s="38">
        <f>'Variable Input'!A24</f>
        <v>210055</v>
      </c>
      <c r="B26" s="38" t="str">
        <f>'Variable Input'!B24</f>
        <v>Laurel Regional Hospital</v>
      </c>
      <c r="C26" s="38">
        <f>'Variable Input'!C24</f>
        <v>3</v>
      </c>
      <c r="D26" s="38">
        <f>'Variable Input'!D24</f>
        <v>3</v>
      </c>
      <c r="E26" s="40">
        <f>'Variable Input'!J24</f>
        <v>2675920</v>
      </c>
      <c r="F26" s="40">
        <f>'Variable Input'!K24</f>
        <v>1364700</v>
      </c>
      <c r="G26" s="40">
        <f>'Variable Input'!L24</f>
        <v>447700</v>
      </c>
      <c r="H26" s="40">
        <f>'Variable Input'!M24</f>
        <v>83281462</v>
      </c>
      <c r="I26" s="46">
        <f t="shared" si="2"/>
        <v>0.05389338626163887</v>
      </c>
      <c r="J26" s="46">
        <f t="shared" si="3"/>
        <v>-0.016260238965930967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5.75">
      <c r="A27" s="38">
        <f>'Variable Input'!A25</f>
        <v>210045</v>
      </c>
      <c r="B27" s="38" t="str">
        <f>'Variable Input'!B25</f>
        <v>McCready Memorial Hospital</v>
      </c>
      <c r="C27" s="38">
        <f>'Variable Input'!C25</f>
        <v>3</v>
      </c>
      <c r="D27" s="38">
        <f>'Variable Input'!D25</f>
        <v>3</v>
      </c>
      <c r="E27" s="40">
        <f>'Variable Input'!J25</f>
        <v>470744</v>
      </c>
      <c r="F27" s="40">
        <f>'Variable Input'!K25</f>
        <v>165600</v>
      </c>
      <c r="G27" s="40">
        <f>'Variable Input'!L25</f>
        <v>388900</v>
      </c>
      <c r="H27" s="40">
        <f>'Variable Input'!M25</f>
        <v>9891535</v>
      </c>
      <c r="I27" s="46">
        <f t="shared" si="2"/>
        <v>0.10364862480899072</v>
      </c>
      <c r="J27" s="46">
        <f t="shared" si="3"/>
        <v>0.008617380307744955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5.75">
      <c r="A28" s="38">
        <f>'Variable Input'!A26</f>
        <v>210037</v>
      </c>
      <c r="B28" s="38" t="str">
        <f>'Variable Input'!B26</f>
        <v>Memorial Hospital at Easton</v>
      </c>
      <c r="C28" s="38">
        <f>'Variable Input'!C26</f>
        <v>3</v>
      </c>
      <c r="D28" s="38">
        <f>'Variable Input'!D26</f>
        <v>3</v>
      </c>
      <c r="E28" s="40">
        <f>'Variable Input'!J26</f>
        <v>9535204</v>
      </c>
      <c r="F28" s="40">
        <f>'Variable Input'!K26</f>
        <v>3101100</v>
      </c>
      <c r="G28" s="40">
        <f>'Variable Input'!L26</f>
        <v>2142653</v>
      </c>
      <c r="H28" s="40">
        <f>'Variable Input'!M26</f>
        <v>134106845</v>
      </c>
      <c r="I28" s="46">
        <f t="shared" si="2"/>
        <v>0.11020285355307553</v>
      </c>
      <c r="J28" s="46">
        <f t="shared" si="3"/>
        <v>0.011894494679787364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5.75">
      <c r="A29" s="38">
        <f>'Variable Input'!A27</f>
        <v>210018</v>
      </c>
      <c r="B29" s="38" t="str">
        <f>'Variable Input'!B27</f>
        <v>Montgomery General Hospital</v>
      </c>
      <c r="C29" s="38">
        <f>'Variable Input'!C27</f>
        <v>3</v>
      </c>
      <c r="D29" s="38">
        <f>'Variable Input'!D27</f>
        <v>3</v>
      </c>
      <c r="E29" s="40">
        <f>'Variable Input'!J27</f>
        <v>7272200</v>
      </c>
      <c r="F29" s="40">
        <f>'Variable Input'!K27</f>
        <v>735800</v>
      </c>
      <c r="G29" s="40">
        <f>'Variable Input'!L27</f>
        <v>1002700</v>
      </c>
      <c r="H29" s="40">
        <f>'Variable Input'!M27</f>
        <v>115736200</v>
      </c>
      <c r="I29" s="46">
        <f t="shared" si="2"/>
        <v>0.07785550242707122</v>
      </c>
      <c r="J29" s="46">
        <f t="shared" si="3"/>
        <v>-0.0042791808832147935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5.75">
      <c r="A30" s="38">
        <f>'Variable Input'!A28</f>
        <v>210040</v>
      </c>
      <c r="B30" s="38" t="str">
        <f>'Variable Input'!B28</f>
        <v>Northwest Hospital Center</v>
      </c>
      <c r="C30" s="38">
        <f>'Variable Input'!C28</f>
        <v>3</v>
      </c>
      <c r="D30" s="38">
        <f>'Variable Input'!D28</f>
        <v>3</v>
      </c>
      <c r="E30" s="40">
        <f>'Variable Input'!J28</f>
        <v>10546400</v>
      </c>
      <c r="F30" s="40">
        <f>'Variable Input'!K28</f>
        <v>3207200</v>
      </c>
      <c r="G30" s="40">
        <f>'Variable Input'!L28</f>
        <v>1275800</v>
      </c>
      <c r="H30" s="40">
        <f>'Variable Input'!M28</f>
        <v>159137050</v>
      </c>
      <c r="I30" s="46">
        <f t="shared" si="2"/>
        <v>0.09444312308164567</v>
      </c>
      <c r="J30" s="46">
        <f t="shared" si="3"/>
        <v>0.00401462944407243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5.75">
      <c r="A31" s="38">
        <f>'Variable Input'!A29</f>
        <v>210019</v>
      </c>
      <c r="B31" s="38" t="str">
        <f>'Variable Input'!B29</f>
        <v>Peninsula Regional Medical Center</v>
      </c>
      <c r="C31" s="38">
        <f>'Variable Input'!C29</f>
        <v>3</v>
      </c>
      <c r="D31" s="38">
        <f>'Variable Input'!D29</f>
        <v>3</v>
      </c>
      <c r="E31" s="40">
        <f>'Variable Input'!J29</f>
        <v>18667700</v>
      </c>
      <c r="F31" s="40">
        <f>'Variable Input'!K29</f>
        <v>5089900</v>
      </c>
      <c r="G31" s="40">
        <f>'Variable Input'!L29</f>
        <v>1610100</v>
      </c>
      <c r="H31" s="40">
        <f>'Variable Input'!M29</f>
        <v>303144100</v>
      </c>
      <c r="I31" s="46">
        <f t="shared" si="2"/>
        <v>0.08368198490420892</v>
      </c>
      <c r="J31" s="46">
        <f t="shared" si="3"/>
        <v>-0.0013659396446459443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5.75">
      <c r="A32" s="38">
        <f>'Variable Input'!A30</f>
        <v>210057</v>
      </c>
      <c r="B32" s="38" t="str">
        <f>'Variable Input'!B30</f>
        <v>Shady Grove Adventist Hospital</v>
      </c>
      <c r="C32" s="38">
        <f>'Variable Input'!C30</f>
        <v>3</v>
      </c>
      <c r="D32" s="38">
        <f>'Variable Input'!D30</f>
        <v>3</v>
      </c>
      <c r="E32" s="40">
        <f>'Variable Input'!J30</f>
        <v>14804889</v>
      </c>
      <c r="F32" s="40">
        <f>'Variable Input'!K30</f>
        <v>4998187</v>
      </c>
      <c r="G32" s="40">
        <f>'Variable Input'!L30</f>
        <v>3836227</v>
      </c>
      <c r="H32" s="40">
        <f>'Variable Input'!M30</f>
        <v>270417774</v>
      </c>
      <c r="I32" s="46">
        <f t="shared" si="2"/>
        <v>0.08741771167748759</v>
      </c>
      <c r="J32" s="46">
        <f t="shared" si="3"/>
        <v>0.0005019237419933917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5.75">
      <c r="A33" s="38">
        <f>'Variable Input'!A31</f>
        <v>210054</v>
      </c>
      <c r="B33" s="38" t="str">
        <f>'Variable Input'!B31</f>
        <v>Southern Maryland Hospital Center</v>
      </c>
      <c r="C33" s="38">
        <f>'Variable Input'!C31</f>
        <v>3</v>
      </c>
      <c r="D33" s="38">
        <f>'Variable Input'!D31</f>
        <v>3</v>
      </c>
      <c r="E33" s="40">
        <f>'Variable Input'!J31</f>
        <v>6185900</v>
      </c>
      <c r="F33" s="40">
        <f>'Variable Input'!K31</f>
        <v>2158300</v>
      </c>
      <c r="G33" s="40">
        <f>'Variable Input'!L31</f>
        <v>10452600</v>
      </c>
      <c r="H33" s="40">
        <f>'Variable Input'!M31</f>
        <v>178460562</v>
      </c>
      <c r="I33" s="46">
        <f t="shared" si="2"/>
        <v>0.10532747285643984</v>
      </c>
      <c r="J33" s="46">
        <f t="shared" si="3"/>
        <v>0.009456804331469518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5.75">
      <c r="A34" s="38">
        <f>'Variable Input'!A32</f>
        <v>210007</v>
      </c>
      <c r="B34" s="38" t="str">
        <f>'Variable Input'!B32</f>
        <v>St. Joseph Medical Center</v>
      </c>
      <c r="C34" s="38">
        <f>'Variable Input'!C32</f>
        <v>3</v>
      </c>
      <c r="D34" s="38">
        <f>'Variable Input'!D32</f>
        <v>3</v>
      </c>
      <c r="E34" s="40">
        <f>'Variable Input'!J32</f>
        <v>17831100</v>
      </c>
      <c r="F34" s="40">
        <f>'Variable Input'!K32</f>
        <v>5043700</v>
      </c>
      <c r="G34" s="40">
        <f>'Variable Input'!L32</f>
        <v>1786300</v>
      </c>
      <c r="H34" s="40">
        <f>'Variable Input'!M32</f>
        <v>313514700</v>
      </c>
      <c r="I34" s="46">
        <f t="shared" si="2"/>
        <v>0.07866010748459322</v>
      </c>
      <c r="J34" s="46">
        <f t="shared" si="3"/>
        <v>-0.003876878354453793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5.75">
      <c r="A35" s="38">
        <f>'Variable Input'!A33</f>
        <v>210028</v>
      </c>
      <c r="B35" s="38" t="str">
        <f>'Variable Input'!B33</f>
        <v>St. Mary's Hospital</v>
      </c>
      <c r="C35" s="38">
        <f>'Variable Input'!C33</f>
        <v>3</v>
      </c>
      <c r="D35" s="38">
        <f>'Variable Input'!D33</f>
        <v>3</v>
      </c>
      <c r="E35" s="40">
        <f>'Variable Input'!J33</f>
        <v>6844499</v>
      </c>
      <c r="F35" s="40">
        <f>'Variable Input'!K33</f>
        <v>1238300</v>
      </c>
      <c r="G35" s="40">
        <f>'Variable Input'!L33</f>
        <v>811949</v>
      </c>
      <c r="H35" s="40">
        <f>'Variable Input'!M33</f>
        <v>97827236</v>
      </c>
      <c r="I35" s="46">
        <f t="shared" si="2"/>
        <v>0.0909230227050471</v>
      </c>
      <c r="J35" s="46">
        <f t="shared" si="3"/>
        <v>0.0022545792557731453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5.75">
      <c r="A36" s="38">
        <f>'Variable Input'!A34</f>
        <v>210032</v>
      </c>
      <c r="B36" s="38" t="str">
        <f>'Variable Input'!B34</f>
        <v>Union of Cecil</v>
      </c>
      <c r="C36" s="38">
        <f>'Variable Input'!C34</f>
        <v>3</v>
      </c>
      <c r="D36" s="38">
        <f>'Variable Input'!D34</f>
        <v>3</v>
      </c>
      <c r="E36" s="40">
        <f>'Variable Input'!J34</f>
        <v>7779100</v>
      </c>
      <c r="F36" s="40">
        <f>'Variable Input'!K34</f>
        <v>3813200</v>
      </c>
      <c r="G36" s="40">
        <f>'Variable Input'!L34</f>
        <v>453100</v>
      </c>
      <c r="H36" s="40">
        <f>'Variable Input'!M34</f>
        <v>99599700</v>
      </c>
      <c r="I36" s="46">
        <f t="shared" si="2"/>
        <v>0.12093811527544762</v>
      </c>
      <c r="J36" s="46">
        <f t="shared" si="3"/>
        <v>0.017262125540973408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5.75">
      <c r="A37" s="38">
        <f>'Variable Input'!A35</f>
        <v>210049</v>
      </c>
      <c r="B37" s="38" t="str">
        <f>'Variable Input'!B35</f>
        <v>Upper Chesapeake Medical Center</v>
      </c>
      <c r="C37" s="38">
        <f>'Variable Input'!C35</f>
        <v>3</v>
      </c>
      <c r="D37" s="38">
        <f>'Variable Input'!D35</f>
        <v>3</v>
      </c>
      <c r="E37" s="40">
        <f>'Variable Input'!J35</f>
        <v>7249700</v>
      </c>
      <c r="F37" s="40">
        <f>'Variable Input'!K35</f>
        <v>2962200</v>
      </c>
      <c r="G37" s="40">
        <f>'Variable Input'!L35</f>
        <v>2817800</v>
      </c>
      <c r="H37" s="40">
        <f>'Variable Input'!M35</f>
        <v>171205113</v>
      </c>
      <c r="I37" s="46">
        <f t="shared" si="2"/>
        <v>0.07610578779852212</v>
      </c>
      <c r="J37" s="46">
        <f t="shared" si="3"/>
        <v>-0.005154038197489344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5.75">
      <c r="A38" s="38">
        <f>'Variable Input'!A36</f>
        <v>210016</v>
      </c>
      <c r="B38" s="38" t="str">
        <f>'Variable Input'!B36</f>
        <v>Washington Adventist Hospital</v>
      </c>
      <c r="C38" s="38">
        <f>'Variable Input'!C36</f>
        <v>3</v>
      </c>
      <c r="D38" s="38">
        <f>'Variable Input'!D36</f>
        <v>3</v>
      </c>
      <c r="E38" s="40">
        <f>'Variable Input'!J36</f>
        <v>8991309</v>
      </c>
      <c r="F38" s="40">
        <f>'Variable Input'!K36</f>
        <v>2210751</v>
      </c>
      <c r="G38" s="40">
        <f>'Variable Input'!L36</f>
        <v>1339289</v>
      </c>
      <c r="H38" s="40">
        <f>'Variable Input'!M36</f>
        <v>236950644</v>
      </c>
      <c r="I38" s="46">
        <f t="shared" si="2"/>
        <v>0.052928106833927825</v>
      </c>
      <c r="J38" s="46">
        <f t="shared" si="3"/>
        <v>-0.01674287867978649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5.75">
      <c r="A39" s="38">
        <f>'Variable Input'!A37</f>
        <v>210001</v>
      </c>
      <c r="B39" s="38" t="str">
        <f>'Variable Input'!B37</f>
        <v>Washington County Hospital</v>
      </c>
      <c r="C39" s="38">
        <f>'Variable Input'!C37</f>
        <v>3</v>
      </c>
      <c r="D39" s="38">
        <f>'Variable Input'!D37</f>
        <v>3</v>
      </c>
      <c r="E39" s="40">
        <f>'Variable Input'!J37</f>
        <v>11854600</v>
      </c>
      <c r="F39" s="40">
        <f>'Variable Input'!K37</f>
        <v>126300</v>
      </c>
      <c r="G39" s="40">
        <f>'Variable Input'!L37</f>
        <v>375700</v>
      </c>
      <c r="H39" s="40">
        <f>'Variable Input'!M37</f>
        <v>200960800</v>
      </c>
      <c r="I39" s="46">
        <f t="shared" si="2"/>
        <v>0.06148761350472331</v>
      </c>
      <c r="J39" s="46">
        <f t="shared" si="3"/>
        <v>-0.012463125344388749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5.75">
      <c r="A40" s="38">
        <f>'Variable Input'!A38</f>
        <v>210027</v>
      </c>
      <c r="B40" s="38" t="str">
        <f>'Variable Input'!B38</f>
        <v>Western Maryland Regional Medical Center</v>
      </c>
      <c r="C40" s="38">
        <f>'Variable Input'!C38</f>
        <v>3</v>
      </c>
      <c r="D40" s="38">
        <f>'Variable Input'!D38</f>
        <v>3</v>
      </c>
      <c r="E40" s="40">
        <f>'Variable Input'!J38</f>
        <v>17206100</v>
      </c>
      <c r="F40" s="40">
        <f>'Variable Input'!K38</f>
        <v>1628300</v>
      </c>
      <c r="G40" s="40">
        <f>'Variable Input'!L38</f>
        <v>2480000</v>
      </c>
      <c r="H40" s="40">
        <f>'Variable Input'!M38</f>
        <v>215914477</v>
      </c>
      <c r="I40" s="46">
        <f t="shared" si="2"/>
        <v>0.098716863714516</v>
      </c>
      <c r="J40" s="46">
        <f t="shared" si="3"/>
        <v>0.006151499760507599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5.75">
      <c r="A41" s="38"/>
      <c r="B41" s="5"/>
      <c r="C41" s="38"/>
      <c r="D41" s="38"/>
      <c r="E41" s="40">
        <f>SUM(E13:E40)</f>
        <v>232875809</v>
      </c>
      <c r="F41" s="40">
        <f>SUM(F13:F40)</f>
        <v>82556088</v>
      </c>
      <c r="G41" s="40">
        <f>SUM(G13:G40)</f>
        <v>51290435</v>
      </c>
      <c r="H41" s="40">
        <f>SUM(H13:H40)</f>
        <v>4113750806</v>
      </c>
      <c r="I41" s="46">
        <f t="shared" si="2"/>
        <v>0.08914549016073775</v>
      </c>
      <c r="J41" s="46">
        <f t="shared" si="3"/>
        <v>0.0013658129836184724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5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5.75">
      <c r="A43" s="38">
        <f>'Variable Input'!A39</f>
        <v>210013</v>
      </c>
      <c r="B43" s="38" t="str">
        <f>'Variable Input'!B39</f>
        <v>Bon Secours Hospital</v>
      </c>
      <c r="C43" s="38">
        <f>'Variable Input'!C39</f>
        <v>4</v>
      </c>
      <c r="D43" s="38">
        <f>'Variable Input'!D39</f>
        <v>4</v>
      </c>
      <c r="E43" s="40">
        <f>'Variable Input'!J39</f>
        <v>4128393</v>
      </c>
      <c r="F43" s="40">
        <f>'Variable Input'!K39</f>
        <v>2976000</v>
      </c>
      <c r="G43" s="40">
        <f>'Variable Input'!L39</f>
        <v>1665800</v>
      </c>
      <c r="H43" s="40">
        <f>'Variable Input'!M39</f>
        <v>87326019</v>
      </c>
      <c r="I43" s="46">
        <f aca="true" t="shared" si="4" ref="I43:I51">SUM(E43:G43)/H43</f>
        <v>0.10043046849530608</v>
      </c>
      <c r="J43" s="46">
        <f aca="true" t="shared" si="5" ref="J43:J51">(I43-$I$62)*0.5</f>
        <v>0.007008302150902639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5.75">
      <c r="A44" s="38">
        <f>'Variable Input'!A40</f>
        <v>210034</v>
      </c>
      <c r="B44" s="38" t="str">
        <f>'Variable Input'!B40</f>
        <v>Harbor Hospital Center</v>
      </c>
      <c r="C44" s="38">
        <f>'Variable Input'!C40</f>
        <v>4</v>
      </c>
      <c r="D44" s="38">
        <f>'Variable Input'!D40</f>
        <v>4</v>
      </c>
      <c r="E44" s="40">
        <f>'Variable Input'!J40</f>
        <v>7368987</v>
      </c>
      <c r="F44" s="40">
        <f>'Variable Input'!K40</f>
        <v>1916212</v>
      </c>
      <c r="G44" s="40">
        <f>'Variable Input'!L40</f>
        <v>1712613</v>
      </c>
      <c r="H44" s="40">
        <f>'Variable Input'!M40</f>
        <v>165072123</v>
      </c>
      <c r="I44" s="46">
        <f t="shared" si="4"/>
        <v>0.06662428398040292</v>
      </c>
      <c r="J44" s="46">
        <f t="shared" si="5"/>
        <v>-0.009894790106548944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5.75">
      <c r="A45" s="38">
        <f>'Variable Input'!A41</f>
        <v>210029</v>
      </c>
      <c r="B45" s="38" t="str">
        <f>'Variable Input'!B41</f>
        <v>Johns Hopkins Bayview Medical Center</v>
      </c>
      <c r="C45" s="38">
        <f>'Variable Input'!C41</f>
        <v>4</v>
      </c>
      <c r="D45" s="38">
        <f>'Variable Input'!D41</f>
        <v>4</v>
      </c>
      <c r="E45" s="40">
        <f>'Variable Input'!J41</f>
        <v>23277000</v>
      </c>
      <c r="F45" s="40">
        <f>'Variable Input'!K41</f>
        <v>4018000</v>
      </c>
      <c r="G45" s="40">
        <f>'Variable Input'!L41</f>
        <v>5359300</v>
      </c>
      <c r="H45" s="40">
        <f>'Variable Input'!M41</f>
        <v>429811500</v>
      </c>
      <c r="I45" s="46">
        <f t="shared" si="4"/>
        <v>0.07597353723667236</v>
      </c>
      <c r="J45" s="46">
        <f t="shared" si="5"/>
        <v>-0.005220163478414225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5.75">
      <c r="A46" s="38">
        <f>'Variable Input'!A42</f>
        <v>210038</v>
      </c>
      <c r="B46" s="38" t="str">
        <f>'Variable Input'!B42</f>
        <v>Maryland General Hospital</v>
      </c>
      <c r="C46" s="38">
        <f>'Variable Input'!C42</f>
        <v>4</v>
      </c>
      <c r="D46" s="38">
        <f>'Variable Input'!D42</f>
        <v>4</v>
      </c>
      <c r="E46" s="40">
        <f>'Variable Input'!J42</f>
        <v>7316064</v>
      </c>
      <c r="F46" s="40">
        <f>'Variable Input'!K42</f>
        <v>2753400</v>
      </c>
      <c r="G46" s="40">
        <f>'Variable Input'!L42</f>
        <v>883475</v>
      </c>
      <c r="H46" s="40">
        <f>'Variable Input'!M42</f>
        <v>142361763</v>
      </c>
      <c r="I46" s="46">
        <f t="shared" si="4"/>
        <v>0.07693736554807909</v>
      </c>
      <c r="J46" s="46">
        <f t="shared" si="5"/>
        <v>-0.004738249322710858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15.75">
      <c r="A47" s="38">
        <f>'Variable Input'!A43</f>
        <v>210008</v>
      </c>
      <c r="B47" s="38" t="str">
        <f>'Variable Input'!B43</f>
        <v>Mercy Medical Center</v>
      </c>
      <c r="C47" s="38">
        <f>'Variable Input'!C43</f>
        <v>4</v>
      </c>
      <c r="D47" s="38">
        <f>'Variable Input'!D43</f>
        <v>4</v>
      </c>
      <c r="E47" s="40">
        <f>'Variable Input'!J43</f>
        <v>18012000</v>
      </c>
      <c r="F47" s="40">
        <f>'Variable Input'!K43</f>
        <v>6941500</v>
      </c>
      <c r="G47" s="40">
        <f>'Variable Input'!L43</f>
        <v>3651988</v>
      </c>
      <c r="H47" s="40">
        <f>'Variable Input'!M43</f>
        <v>304063624</v>
      </c>
      <c r="I47" s="46">
        <f t="shared" si="4"/>
        <v>0.09407731060917698</v>
      </c>
      <c r="J47" s="46">
        <f t="shared" si="5"/>
        <v>0.003831723207838089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15.75">
      <c r="A48" s="38">
        <f>'Variable Input'!A44</f>
        <v>210003</v>
      </c>
      <c r="B48" s="38" t="str">
        <f>'Variable Input'!B44</f>
        <v>Prince Georges Hospital Center</v>
      </c>
      <c r="C48" s="38">
        <f>'Variable Input'!C44</f>
        <v>4</v>
      </c>
      <c r="D48" s="38">
        <f>'Variable Input'!D44</f>
        <v>4</v>
      </c>
      <c r="E48" s="40">
        <f>'Variable Input'!J44</f>
        <v>5369254</v>
      </c>
      <c r="F48" s="40">
        <f>'Variable Input'!K44</f>
        <v>2237700</v>
      </c>
      <c r="G48" s="40">
        <f>'Variable Input'!L44</f>
        <v>2885400</v>
      </c>
      <c r="H48" s="40">
        <f>'Variable Input'!M44</f>
        <v>212101860</v>
      </c>
      <c r="I48" s="46">
        <f t="shared" si="4"/>
        <v>0.049468467650401554</v>
      </c>
      <c r="J48" s="46">
        <f t="shared" si="5"/>
        <v>-0.018472698271549626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15.75">
      <c r="A49" s="38">
        <f>'Variable Input'!A45</f>
        <v>210012</v>
      </c>
      <c r="B49" s="38" t="str">
        <f>'Variable Input'!B45</f>
        <v>Sinai Hospital</v>
      </c>
      <c r="C49" s="38">
        <f>'Variable Input'!C45</f>
        <v>4</v>
      </c>
      <c r="D49" s="38">
        <f>'Variable Input'!D45</f>
        <v>4</v>
      </c>
      <c r="E49" s="40">
        <f>'Variable Input'!J45</f>
        <v>35481493</v>
      </c>
      <c r="F49" s="40">
        <f>'Variable Input'!K45</f>
        <v>10732500</v>
      </c>
      <c r="G49" s="40">
        <f>'Variable Input'!L45</f>
        <v>5312400</v>
      </c>
      <c r="H49" s="40">
        <f>'Variable Input'!M45</f>
        <v>500512300</v>
      </c>
      <c r="I49" s="46">
        <f t="shared" si="4"/>
        <v>0.10294730619007765</v>
      </c>
      <c r="J49" s="46">
        <f t="shared" si="5"/>
        <v>0.008266720998288422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15.75">
      <c r="A50" s="38">
        <f>'Variable Input'!A46</f>
        <v>210024</v>
      </c>
      <c r="B50" s="38" t="str">
        <f>'Variable Input'!B46</f>
        <v>Union Memorial Hospital</v>
      </c>
      <c r="C50" s="38">
        <f>'Variable Input'!C46</f>
        <v>4</v>
      </c>
      <c r="D50" s="38">
        <f>'Variable Input'!D46</f>
        <v>4</v>
      </c>
      <c r="E50" s="40">
        <f>'Variable Input'!J46</f>
        <v>14667977</v>
      </c>
      <c r="F50" s="40">
        <f>'Variable Input'!K46</f>
        <v>3567986</v>
      </c>
      <c r="G50" s="40">
        <f>'Variable Input'!L46</f>
        <v>4170929</v>
      </c>
      <c r="H50" s="40">
        <f>'Variable Input'!M46</f>
        <v>325589747</v>
      </c>
      <c r="I50" s="46">
        <f t="shared" si="4"/>
        <v>0.06881940296479913</v>
      </c>
      <c r="J50" s="46">
        <f t="shared" si="5"/>
        <v>-0.008797230614350837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15.75">
      <c r="A51" s="38"/>
      <c r="B51" s="5"/>
      <c r="C51" s="38"/>
      <c r="D51" s="38"/>
      <c r="E51" s="40">
        <f>SUM(E43:E50)</f>
        <v>115621168</v>
      </c>
      <c r="F51" s="40">
        <f>SUM(F43:F50)</f>
        <v>35143298</v>
      </c>
      <c r="G51" s="40">
        <f>SUM(G43:G50)</f>
        <v>25641905</v>
      </c>
      <c r="H51" s="40">
        <f>SUM(H43:H50)</f>
        <v>2166838936</v>
      </c>
      <c r="I51" s="46">
        <f t="shared" si="4"/>
        <v>0.08141185210823626</v>
      </c>
      <c r="J51" s="46">
        <f t="shared" si="5"/>
        <v>-0.0025010060426322728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15.75">
      <c r="A53" s="38">
        <f>'Variable Input'!A47</f>
        <v>910029</v>
      </c>
      <c r="B53" s="38" t="str">
        <f>'Variable Input'!B47</f>
        <v>Johns Hopkins Bayview Medical Center</v>
      </c>
      <c r="C53" s="38">
        <f>'Variable Input'!C47</f>
        <v>5</v>
      </c>
      <c r="D53" s="38">
        <f>'Variable Input'!D47</f>
        <v>5</v>
      </c>
      <c r="E53" s="40">
        <f>'Variable Input'!J47</f>
        <v>23277000</v>
      </c>
      <c r="F53" s="40">
        <f>'Variable Input'!K47</f>
        <v>4018000</v>
      </c>
      <c r="G53" s="40">
        <f>'Variable Input'!L47</f>
        <v>5359300</v>
      </c>
      <c r="H53" s="40">
        <f>'Variable Input'!M47</f>
        <v>429811500</v>
      </c>
      <c r="I53" s="46">
        <f aca="true" t="shared" si="6" ref="I53:I60">SUM(E53:G53)/H53</f>
        <v>0.07597353723667236</v>
      </c>
      <c r="J53" s="46">
        <f aca="true" t="shared" si="7" ref="J53:J60">(I53-$I$62)*0.5</f>
        <v>-0.005220163478414225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15.75">
      <c r="A54" s="38">
        <f>'Variable Input'!A48</f>
        <v>210009</v>
      </c>
      <c r="B54" s="38" t="str">
        <f>'Variable Input'!B48</f>
        <v>Johns Hopkins Hospital</v>
      </c>
      <c r="C54" s="38">
        <f>'Variable Input'!C48</f>
        <v>5</v>
      </c>
      <c r="D54" s="38">
        <f>'Variable Input'!D48</f>
        <v>5</v>
      </c>
      <c r="E54" s="40">
        <f>'Variable Input'!J48</f>
        <v>54955694</v>
      </c>
      <c r="F54" s="40">
        <f>'Variable Input'!K48</f>
        <v>26456800</v>
      </c>
      <c r="G54" s="40">
        <f>'Variable Input'!L48</f>
        <v>18003838</v>
      </c>
      <c r="H54" s="40">
        <f>'Variable Input'!M48</f>
        <v>1375066367</v>
      </c>
      <c r="I54" s="46">
        <f t="shared" si="6"/>
        <v>0.07229929724548342</v>
      </c>
      <c r="J54" s="46">
        <f t="shared" si="7"/>
        <v>-0.007057283474008691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15.75">
      <c r="A55" s="38">
        <f>'Variable Input'!A49</f>
        <v>910008</v>
      </c>
      <c r="B55" s="38" t="str">
        <f>'Variable Input'!B49</f>
        <v>Mercy Medical Center                </v>
      </c>
      <c r="C55" s="38">
        <f>'Variable Input'!C49</f>
        <v>5</v>
      </c>
      <c r="D55" s="38">
        <f>'Variable Input'!D49</f>
        <v>5</v>
      </c>
      <c r="E55" s="40">
        <f>'Variable Input'!J49</f>
        <v>18012000</v>
      </c>
      <c r="F55" s="40">
        <f>'Variable Input'!K49</f>
        <v>6941500</v>
      </c>
      <c r="G55" s="40">
        <f>'Variable Input'!L49</f>
        <v>3651988</v>
      </c>
      <c r="H55" s="40">
        <f>'Variable Input'!M49</f>
        <v>304063624</v>
      </c>
      <c r="I55" s="46">
        <f t="shared" si="6"/>
        <v>0.09407731060917698</v>
      </c>
      <c r="J55" s="46">
        <f t="shared" si="7"/>
        <v>0.003831723207838089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5.75">
      <c r="A56" s="38">
        <f>'Variable Input'!A50</f>
        <v>910003</v>
      </c>
      <c r="B56" s="38" t="str">
        <f>'Variable Input'!B50</f>
        <v>Prince Georges Hospital Center      </v>
      </c>
      <c r="C56" s="38">
        <f>'Variable Input'!C50</f>
        <v>5</v>
      </c>
      <c r="D56" s="38">
        <f>'Variable Input'!D50</f>
        <v>5</v>
      </c>
      <c r="E56" s="40">
        <f>'Variable Input'!J50</f>
        <v>5369254</v>
      </c>
      <c r="F56" s="40">
        <f>'Variable Input'!K50</f>
        <v>2237700</v>
      </c>
      <c r="G56" s="40">
        <f>'Variable Input'!L50</f>
        <v>2885400</v>
      </c>
      <c r="H56" s="40">
        <f>'Variable Input'!M50</f>
        <v>212101860</v>
      </c>
      <c r="I56" s="46">
        <f t="shared" si="6"/>
        <v>0.049468467650401554</v>
      </c>
      <c r="J56" s="46">
        <f t="shared" si="7"/>
        <v>-0.018472698271549626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ht="15.75">
      <c r="A57" s="38">
        <f>'Variable Input'!A51</f>
        <v>910012</v>
      </c>
      <c r="B57" s="38" t="str">
        <f>'Variable Input'!B51</f>
        <v>Sinai Hospital                      </v>
      </c>
      <c r="C57" s="38">
        <f>'Variable Input'!C51</f>
        <v>5</v>
      </c>
      <c r="D57" s="38">
        <f>'Variable Input'!D51</f>
        <v>5</v>
      </c>
      <c r="E57" s="40">
        <f>'Variable Input'!J51</f>
        <v>35481493</v>
      </c>
      <c r="F57" s="40">
        <f>'Variable Input'!K51</f>
        <v>10732500</v>
      </c>
      <c r="G57" s="40">
        <f>'Variable Input'!L51</f>
        <v>5312400</v>
      </c>
      <c r="H57" s="40">
        <f>'Variable Input'!M51</f>
        <v>500512300</v>
      </c>
      <c r="I57" s="46">
        <f t="shared" si="6"/>
        <v>0.10294730619007765</v>
      </c>
      <c r="J57" s="46">
        <f t="shared" si="7"/>
        <v>0.008266720998288422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5.75">
      <c r="A58" s="38">
        <f>'Variable Input'!A52</f>
        <v>910024</v>
      </c>
      <c r="B58" s="38" t="str">
        <f>'Variable Input'!B52</f>
        <v>Union Memorial Hospital             </v>
      </c>
      <c r="C58" s="38">
        <f>'Variable Input'!C52</f>
        <v>5</v>
      </c>
      <c r="D58" s="38">
        <f>'Variable Input'!D52</f>
        <v>5</v>
      </c>
      <c r="E58" s="40">
        <f>'Variable Input'!J52</f>
        <v>14667977</v>
      </c>
      <c r="F58" s="40">
        <f>'Variable Input'!K52</f>
        <v>3567986</v>
      </c>
      <c r="G58" s="40">
        <f>'Variable Input'!L52</f>
        <v>4170929</v>
      </c>
      <c r="H58" s="40">
        <f>'Variable Input'!M52</f>
        <v>325589747</v>
      </c>
      <c r="I58" s="46">
        <f t="shared" si="6"/>
        <v>0.06881940296479913</v>
      </c>
      <c r="J58" s="46">
        <f t="shared" si="7"/>
        <v>-0.008797230614350837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15.75">
      <c r="A59" s="38">
        <f>'Variable Input'!A53</f>
        <v>210002</v>
      </c>
      <c r="B59" s="38" t="str">
        <f>'Variable Input'!B53</f>
        <v>University of Maryland Hospital</v>
      </c>
      <c r="C59" s="38">
        <f>'Variable Input'!C53</f>
        <v>5</v>
      </c>
      <c r="D59" s="38">
        <f>'Variable Input'!D53</f>
        <v>5</v>
      </c>
      <c r="E59" s="40">
        <f>'Variable Input'!J53</f>
        <v>62873100</v>
      </c>
      <c r="F59" s="40">
        <f>'Variable Input'!K53</f>
        <v>28668900</v>
      </c>
      <c r="G59" s="40">
        <f>'Variable Input'!L53</f>
        <v>7825800</v>
      </c>
      <c r="H59" s="40">
        <f>'Variable Input'!M53</f>
        <v>760178731</v>
      </c>
      <c r="I59" s="46">
        <f t="shared" si="6"/>
        <v>0.1307163643861538</v>
      </c>
      <c r="J59" s="46">
        <f t="shared" si="7"/>
        <v>0.0221512500963265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15.75">
      <c r="A60" s="38"/>
      <c r="B60" s="5"/>
      <c r="C60" s="38"/>
      <c r="D60" s="38"/>
      <c r="E60" s="40">
        <f>SUM(E53:E59)</f>
        <v>214636518</v>
      </c>
      <c r="F60" s="40">
        <f>SUM(F53:F59)</f>
        <v>82623386</v>
      </c>
      <c r="G60" s="40">
        <f>SUM(G53:G59)</f>
        <v>47209655</v>
      </c>
      <c r="H60" s="40">
        <f>SUM(H53:H59)</f>
        <v>3907324129</v>
      </c>
      <c r="I60" s="46">
        <f t="shared" si="6"/>
        <v>0.08815996513915009</v>
      </c>
      <c r="J60" s="46">
        <f t="shared" si="7"/>
        <v>0.0008730504728246408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15.7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ht="15.75">
      <c r="A62" s="5"/>
      <c r="B62" s="5"/>
      <c r="C62" s="5"/>
      <c r="D62" s="5"/>
      <c r="E62" s="40">
        <f>SUM(E3:E10,E13:E40,E43:E50,E54,E59)</f>
        <v>578320085</v>
      </c>
      <c r="F62" s="40">
        <f>SUM(F3:F10,F13:F40,F43:F50,F54,F59)</f>
        <v>200259349</v>
      </c>
      <c r="G62" s="40">
        <f>SUM(G3:G10,G13:G40,G43:G50,G54,G59)</f>
        <v>122499703</v>
      </c>
      <c r="H62" s="40">
        <f>SUM(H3:H10,H13:H40,H43:H50,H54,H59)</f>
        <v>10427483430</v>
      </c>
      <c r="I62" s="46">
        <f>SUM(E62:G62)/H62</f>
        <v>0.0864138641935008</v>
      </c>
      <c r="J62" s="46">
        <f>(I62-$I$62)*0.5</f>
        <v>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="5" customFormat="1" ht="15.75"/>
    <row r="64" s="5" customFormat="1" ht="15.75"/>
    <row r="65" s="5" customFormat="1" ht="15.75"/>
    <row r="66" s="5" customFormat="1" ht="15.75"/>
    <row r="67" s="5" customFormat="1" ht="15.75"/>
    <row r="68" s="5" customFormat="1" ht="15.75"/>
    <row r="69" s="5" customFormat="1" ht="15.75"/>
    <row r="70" s="5" customFormat="1" ht="15.75"/>
    <row r="71" s="5" customFormat="1" ht="15.75"/>
    <row r="72" s="5" customFormat="1" ht="15.75"/>
    <row r="73" s="5" customFormat="1" ht="15.75"/>
    <row r="74" s="5" customFormat="1" ht="15.75"/>
    <row r="75" s="5" customFormat="1" ht="15.75"/>
    <row r="76" s="5" customFormat="1" ht="15.75"/>
    <row r="77" s="5" customFormat="1" ht="15.75"/>
    <row r="78" s="5" customFormat="1" ht="15.75"/>
    <row r="79" s="5" customFormat="1" ht="15.75"/>
    <row r="80" s="5" customFormat="1" ht="15.75"/>
    <row r="81" s="5" customFormat="1" ht="15.75"/>
    <row r="82" s="5" customFormat="1" ht="15.75"/>
    <row r="83" s="5" customFormat="1" ht="15.75"/>
    <row r="84" s="5" customFormat="1" ht="15.75"/>
    <row r="85" s="5" customFormat="1" ht="15.75"/>
    <row r="86" s="5" customFormat="1" ht="15.75"/>
    <row r="87" s="5" customFormat="1" ht="15.75"/>
    <row r="88" s="5" customFormat="1" ht="15.75"/>
    <row r="89" s="5" customFormat="1" ht="15.75"/>
    <row r="90" s="5" customFormat="1" ht="15.75"/>
    <row r="91" s="5" customFormat="1" ht="15.75"/>
    <row r="92" s="5" customFormat="1" ht="15.75"/>
    <row r="93" s="5" customFormat="1" ht="15.75"/>
    <row r="94" s="5" customFormat="1" ht="15.75"/>
    <row r="95" s="5" customFormat="1" ht="15.75"/>
    <row r="96" s="5" customFormat="1" ht="15.75"/>
    <row r="97" s="5" customFormat="1" ht="15.75"/>
    <row r="98" s="5" customFormat="1" ht="15.75"/>
    <row r="99" s="5" customFormat="1" ht="15.75"/>
    <row r="100" s="5" customFormat="1" ht="15.75"/>
    <row r="101" s="5" customFormat="1" ht="15.75"/>
    <row r="102" s="5" customFormat="1" ht="15.75"/>
    <row r="103" s="5" customFormat="1" ht="15.75"/>
    <row r="104" s="5" customFormat="1" ht="15.75"/>
    <row r="105" s="5" customFormat="1" ht="15.75"/>
    <row r="106" s="5" customFormat="1" ht="15.75"/>
    <row r="107" s="5" customFormat="1" ht="15.75"/>
    <row r="108" s="5" customFormat="1" ht="15.75"/>
    <row r="109" s="5" customFormat="1" ht="15.75"/>
    <row r="110" s="5" customFormat="1" ht="15.75"/>
    <row r="111" s="5" customFormat="1" ht="15.75"/>
    <row r="112" s="5" customFormat="1" ht="15.75"/>
  </sheetData>
  <sheetProtection/>
  <printOptions horizontalCentered="1"/>
  <pageMargins left="0.25" right="0.25" top="0.55" bottom="0.2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2"/>
  <sheetViews>
    <sheetView zoomScale="87" zoomScaleNormal="87" zoomScalePageLayoutView="0" workbookViewId="0" topLeftCell="A1">
      <selection activeCell="G62" sqref="G62"/>
    </sheetView>
  </sheetViews>
  <sheetFormatPr defaultColWidth="9.6640625" defaultRowHeight="15"/>
  <cols>
    <col min="1" max="1" width="9.6640625" style="1" customWidth="1"/>
    <col min="2" max="2" width="30.6640625" style="1" customWidth="1"/>
    <col min="3" max="6" width="9.6640625" style="1" customWidth="1"/>
    <col min="7" max="7" width="13.6640625" style="1" customWidth="1"/>
    <col min="8" max="8" width="14.6640625" style="1" customWidth="1"/>
    <col min="9" max="16384" width="9.6640625" style="1" customWidth="1"/>
  </cols>
  <sheetData>
    <row r="1" spans="1:256" ht="29.25">
      <c r="A1" s="47" t="s">
        <v>76</v>
      </c>
      <c r="B1" s="47"/>
      <c r="C1" s="47"/>
      <c r="D1" s="47"/>
      <c r="E1" s="47"/>
      <c r="F1" s="47"/>
      <c r="G1" s="47"/>
      <c r="H1" s="47"/>
      <c r="I1" s="47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37.5" customHeight="1">
      <c r="A2" s="48" t="s">
        <v>1</v>
      </c>
      <c r="B2" s="44" t="s">
        <v>54</v>
      </c>
      <c r="C2" s="44" t="s">
        <v>55</v>
      </c>
      <c r="D2" s="44" t="s">
        <v>56</v>
      </c>
      <c r="E2" s="49" t="s">
        <v>21</v>
      </c>
      <c r="F2" s="49" t="s">
        <v>20</v>
      </c>
      <c r="G2" s="49" t="s">
        <v>77</v>
      </c>
      <c r="H2" s="49" t="s">
        <v>78</v>
      </c>
      <c r="I2" s="45" t="s">
        <v>79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>
      <c r="A3" s="38">
        <f>'Variable Input'!A3</f>
        <v>210043</v>
      </c>
      <c r="B3" s="38" t="str">
        <f>'Variable Input'!B3</f>
        <v>Baltimore Washington Medical Center</v>
      </c>
      <c r="C3" s="38">
        <f>'Variable Input'!C3</f>
        <v>1</v>
      </c>
      <c r="D3" s="38">
        <f>'Variable Input'!D3</f>
        <v>1</v>
      </c>
      <c r="E3" s="40">
        <f>'Variable Input'!E3</f>
        <v>27824.407906914</v>
      </c>
      <c r="F3" s="40">
        <f>'Variable Input'!F3</f>
        <v>10345.496618042</v>
      </c>
      <c r="G3" s="40">
        <f aca="true" t="shared" si="0" ref="G3:G10">F3*E3</f>
        <v>287857317.89999986</v>
      </c>
      <c r="H3" s="40">
        <f>'Variable Input'!I3</f>
        <v>55869698.18</v>
      </c>
      <c r="I3" s="46">
        <f aca="true" t="shared" si="1" ref="I3:I11">H3/G3</f>
        <v>0.1940881634956692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.75">
      <c r="A4" s="38">
        <f>'Variable Input'!A4</f>
        <v>210015</v>
      </c>
      <c r="B4" s="38" t="str">
        <f>'Variable Input'!B4</f>
        <v>Franklin Square Hospital Center</v>
      </c>
      <c r="C4" s="38">
        <f>'Variable Input'!C4</f>
        <v>1</v>
      </c>
      <c r="D4" s="38">
        <f>'Variable Input'!D4</f>
        <v>1</v>
      </c>
      <c r="E4" s="40">
        <f>'Variable Input'!E4</f>
        <v>39542.0273355072</v>
      </c>
      <c r="F4" s="40">
        <f>'Variable Input'!F4</f>
        <v>9485.51162937456</v>
      </c>
      <c r="G4" s="40">
        <f t="shared" si="0"/>
        <v>375076360.1400003</v>
      </c>
      <c r="H4" s="40">
        <f>'Variable Input'!I4</f>
        <v>102856731.27</v>
      </c>
      <c r="I4" s="46">
        <f t="shared" si="1"/>
        <v>0.2742287763259937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.75">
      <c r="A5" s="38">
        <f>'Variable Input'!A5</f>
        <v>210044</v>
      </c>
      <c r="B5" s="38" t="str">
        <f>'Variable Input'!B5</f>
        <v>GBMC</v>
      </c>
      <c r="C5" s="38">
        <f>'Variable Input'!C5</f>
        <v>1</v>
      </c>
      <c r="D5" s="38">
        <f>'Variable Input'!D5</f>
        <v>1</v>
      </c>
      <c r="E5" s="40">
        <f>'Variable Input'!E5</f>
        <v>34952.9609030539</v>
      </c>
      <c r="F5" s="40">
        <f>'Variable Input'!F5</f>
        <v>10181.9772896237</v>
      </c>
      <c r="G5" s="40">
        <f t="shared" si="0"/>
        <v>355890254.1199999</v>
      </c>
      <c r="H5" s="40">
        <f>'Variable Input'!I5</f>
        <v>34278757.86</v>
      </c>
      <c r="I5" s="46">
        <f t="shared" si="1"/>
        <v>0.09631833820445616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>
      <c r="A6" s="38">
        <f>'Variable Input'!A6</f>
        <v>210056</v>
      </c>
      <c r="B6" s="38" t="str">
        <f>'Variable Input'!B6</f>
        <v>Good Samaritan Hospital</v>
      </c>
      <c r="C6" s="38">
        <f>'Variable Input'!C6</f>
        <v>1</v>
      </c>
      <c r="D6" s="38">
        <f>'Variable Input'!D6</f>
        <v>1</v>
      </c>
      <c r="E6" s="40">
        <f>'Variable Input'!E6</f>
        <v>22941.907170059</v>
      </c>
      <c r="F6" s="40">
        <f>'Variable Input'!F6</f>
        <v>11156.3327823082</v>
      </c>
      <c r="G6" s="40">
        <f t="shared" si="0"/>
        <v>255947551.05000076</v>
      </c>
      <c r="H6" s="40">
        <f>'Variable Input'!I6</f>
        <v>65624246.5</v>
      </c>
      <c r="I6" s="46">
        <f t="shared" si="1"/>
        <v>0.25639724322730456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5.75">
      <c r="A7" s="38">
        <f>'Variable Input'!A7</f>
        <v>210004</v>
      </c>
      <c r="B7" s="38" t="str">
        <f>'Variable Input'!B7</f>
        <v>Holy Cross Hospital</v>
      </c>
      <c r="C7" s="38">
        <f>'Variable Input'!C7</f>
        <v>1</v>
      </c>
      <c r="D7" s="38">
        <f>'Variable Input'!D7</f>
        <v>1</v>
      </c>
      <c r="E7" s="40">
        <f>'Variable Input'!E7</f>
        <v>43848.3629749397</v>
      </c>
      <c r="F7" s="40">
        <f>'Variable Input'!F7</f>
        <v>8549.02443574099</v>
      </c>
      <c r="G7" s="40">
        <f t="shared" si="0"/>
        <v>374860726.54</v>
      </c>
      <c r="H7" s="40">
        <f>'Variable Input'!I7</f>
        <v>83584579.1</v>
      </c>
      <c r="I7" s="46">
        <f t="shared" si="1"/>
        <v>0.22297502294116955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.75">
      <c r="A8" s="38">
        <f>'Variable Input'!A8</f>
        <v>210058</v>
      </c>
      <c r="B8" s="38" t="str">
        <f>'Variable Input'!B8</f>
        <v>James Lawrence Kernan Hospital</v>
      </c>
      <c r="C8" s="38">
        <f>'Variable Input'!C8</f>
        <v>1</v>
      </c>
      <c r="D8" s="38">
        <f>'Variable Input'!D8</f>
        <v>1</v>
      </c>
      <c r="E8" s="40">
        <f>'Variable Input'!E8</f>
        <v>5182.91005172314</v>
      </c>
      <c r="F8" s="40">
        <f>'Variable Input'!F8</f>
        <v>15700.7791121023</v>
      </c>
      <c r="G8" s="40">
        <f t="shared" si="0"/>
        <v>81375725.87999973</v>
      </c>
      <c r="H8" s="40">
        <f>'Variable Input'!I8</f>
        <v>18925819.74</v>
      </c>
      <c r="I8" s="46">
        <f t="shared" si="1"/>
        <v>0.23257328319146248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.75">
      <c r="A9" s="38">
        <f>'Variable Input'!A9</f>
        <v>210011</v>
      </c>
      <c r="B9" s="38" t="str">
        <f>'Variable Input'!B9</f>
        <v>St. Agnes Hospital</v>
      </c>
      <c r="C9" s="38">
        <f>'Variable Input'!C9</f>
        <v>1</v>
      </c>
      <c r="D9" s="38">
        <f>'Variable Input'!D9</f>
        <v>1</v>
      </c>
      <c r="E9" s="40">
        <f>'Variable Input'!E9</f>
        <v>32114.4357179301</v>
      </c>
      <c r="F9" s="40">
        <f>'Variable Input'!F9</f>
        <v>10032.5032328099</v>
      </c>
      <c r="G9" s="40">
        <f t="shared" si="0"/>
        <v>322188180.1599995</v>
      </c>
      <c r="H9" s="40">
        <f>'Variable Input'!I9</f>
        <v>96423336.45</v>
      </c>
      <c r="I9" s="46">
        <f t="shared" si="1"/>
        <v>0.2992764551515078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.75">
      <c r="A10" s="38">
        <f>'Variable Input'!A10</f>
        <v>210022</v>
      </c>
      <c r="B10" s="38" t="str">
        <f>'Variable Input'!B10</f>
        <v>Suburban Hospital</v>
      </c>
      <c r="C10" s="38">
        <f>'Variable Input'!C10</f>
        <v>1</v>
      </c>
      <c r="D10" s="38">
        <f>'Variable Input'!D10</f>
        <v>1</v>
      </c>
      <c r="E10" s="40">
        <f>'Variable Input'!E10</f>
        <v>18059.935937667</v>
      </c>
      <c r="F10" s="40">
        <f>'Variable Input'!F10</f>
        <v>12378.5884480208</v>
      </c>
      <c r="G10" s="40">
        <f t="shared" si="0"/>
        <v>223556514.37000042</v>
      </c>
      <c r="H10" s="40">
        <f>'Variable Input'!I10</f>
        <v>26733925.98</v>
      </c>
      <c r="I10" s="46">
        <f t="shared" si="1"/>
        <v>0.11958464308382279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.75">
      <c r="A11" s="38"/>
      <c r="B11" s="38"/>
      <c r="C11" s="38"/>
      <c r="D11" s="38"/>
      <c r="E11" s="40"/>
      <c r="F11" s="40"/>
      <c r="G11" s="40">
        <f>SUM(G3:G10)</f>
        <v>2276752630.1600003</v>
      </c>
      <c r="H11" s="40">
        <f>SUM(H3:H10)</f>
        <v>484297095.08</v>
      </c>
      <c r="I11" s="46">
        <f t="shared" si="1"/>
        <v>0.21271397193728758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.75">
      <c r="A12" s="38"/>
      <c r="B12" s="38"/>
      <c r="C12" s="38"/>
      <c r="D12" s="38"/>
      <c r="E12" s="40"/>
      <c r="F12" s="40"/>
      <c r="G12" s="40"/>
      <c r="H12" s="40"/>
      <c r="I12" s="4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.75">
      <c r="A13" s="38">
        <f>'Variable Input'!A11</f>
        <v>210023</v>
      </c>
      <c r="B13" s="38" t="str">
        <f>'Variable Input'!B11</f>
        <v>Anne Arundel Medical Center</v>
      </c>
      <c r="C13" s="38">
        <f>'Variable Input'!C11</f>
        <v>3</v>
      </c>
      <c r="D13" s="38">
        <f>'Variable Input'!D11</f>
        <v>3</v>
      </c>
      <c r="E13" s="40">
        <f>'Variable Input'!E11</f>
        <v>37006.838938841</v>
      </c>
      <c r="F13" s="40">
        <f>'Variable Input'!F11</f>
        <v>9686.40314598096</v>
      </c>
      <c r="G13" s="40">
        <f aca="true" t="shared" si="2" ref="G13:G40">F13*E13</f>
        <v>358463161.1200001</v>
      </c>
      <c r="H13" s="40">
        <f>'Variable Input'!I11</f>
        <v>44194638.47</v>
      </c>
      <c r="I13" s="46">
        <f aca="true" t="shared" si="3" ref="I13:I41">H13/G13</f>
        <v>0.12328920587520367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.75">
      <c r="A14" s="38">
        <f>'Variable Input'!A12</f>
        <v>210061</v>
      </c>
      <c r="B14" s="38" t="str">
        <f>'Variable Input'!B12</f>
        <v>Atlantic General Hospital</v>
      </c>
      <c r="C14" s="38">
        <f>'Variable Input'!C12</f>
        <v>3</v>
      </c>
      <c r="D14" s="38">
        <f>'Variable Input'!D12</f>
        <v>3</v>
      </c>
      <c r="E14" s="40">
        <f>'Variable Input'!E12</f>
        <v>8864.50468916014</v>
      </c>
      <c r="F14" s="40">
        <f>'Variable Input'!F12</f>
        <v>8137.99664725935</v>
      </c>
      <c r="G14" s="40">
        <f t="shared" si="2"/>
        <v>72139309.44</v>
      </c>
      <c r="H14" s="40">
        <f>'Variable Input'!I12</f>
        <v>10761851.82</v>
      </c>
      <c r="I14" s="46">
        <f t="shared" si="3"/>
        <v>0.1491815198057987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.75">
      <c r="A15" s="38">
        <f>'Variable Input'!A13</f>
        <v>210039</v>
      </c>
      <c r="B15" s="38" t="str">
        <f>'Variable Input'!B13</f>
        <v>Calvert Memorial Hospital</v>
      </c>
      <c r="C15" s="38">
        <f>'Variable Input'!C13</f>
        <v>3</v>
      </c>
      <c r="D15" s="38">
        <f>'Variable Input'!D13</f>
        <v>3</v>
      </c>
      <c r="E15" s="40">
        <f>'Variable Input'!E13</f>
        <v>12969.2025698345</v>
      </c>
      <c r="F15" s="40">
        <f>'Variable Input'!F13</f>
        <v>7685.25040944534</v>
      </c>
      <c r="G15" s="40">
        <f t="shared" si="2"/>
        <v>99671569.36000015</v>
      </c>
      <c r="H15" s="40">
        <f>'Variable Input'!I13</f>
        <v>20331061.94</v>
      </c>
      <c r="I15" s="46">
        <f t="shared" si="3"/>
        <v>0.2039805540391059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.75">
      <c r="A16" s="38">
        <f>'Variable Input'!A14</f>
        <v>210033</v>
      </c>
      <c r="B16" s="38" t="str">
        <f>'Variable Input'!B14</f>
        <v>Carroll Hospital Center</v>
      </c>
      <c r="C16" s="38">
        <f>'Variable Input'!C14</f>
        <v>3</v>
      </c>
      <c r="D16" s="38">
        <f>'Variable Input'!D14</f>
        <v>3</v>
      </c>
      <c r="E16" s="40">
        <f>'Variable Input'!E14</f>
        <v>21477.6240666729</v>
      </c>
      <c r="F16" s="40">
        <f>'Variable Input'!F14</f>
        <v>8593.81755668248</v>
      </c>
      <c r="G16" s="40">
        <f t="shared" si="2"/>
        <v>184574782.7799997</v>
      </c>
      <c r="H16" s="40">
        <f>'Variable Input'!I14</f>
        <v>28941709.84</v>
      </c>
      <c r="I16" s="46">
        <f t="shared" si="3"/>
        <v>0.1568020799162825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.75">
      <c r="A17" s="38">
        <f>'Variable Input'!A15</f>
        <v>210030</v>
      </c>
      <c r="B17" s="38" t="str">
        <f>'Variable Input'!B15</f>
        <v>Chester River Hospital Center</v>
      </c>
      <c r="C17" s="38">
        <f>'Variable Input'!C15</f>
        <v>3</v>
      </c>
      <c r="D17" s="38">
        <f>'Variable Input'!D15</f>
        <v>3</v>
      </c>
      <c r="E17" s="40">
        <f>'Variable Input'!E15</f>
        <v>5942.27005509627</v>
      </c>
      <c r="F17" s="40">
        <f>'Variable Input'!F15</f>
        <v>8658.14687029845</v>
      </c>
      <c r="G17" s="40">
        <f t="shared" si="2"/>
        <v>51449046.879999965</v>
      </c>
      <c r="H17" s="40">
        <f>'Variable Input'!I15</f>
        <v>10763010.58</v>
      </c>
      <c r="I17" s="46">
        <f t="shared" si="3"/>
        <v>0.20919747269767122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.75">
      <c r="A18" s="38">
        <f>'Variable Input'!A16</f>
        <v>210035</v>
      </c>
      <c r="B18" s="38" t="str">
        <f>'Variable Input'!B16</f>
        <v>Civista Medical Center</v>
      </c>
      <c r="C18" s="38">
        <f>'Variable Input'!C16</f>
        <v>3</v>
      </c>
      <c r="D18" s="38">
        <f>'Variable Input'!D16</f>
        <v>3</v>
      </c>
      <c r="E18" s="40">
        <f>'Variable Input'!E16</f>
        <v>11996.931991306</v>
      </c>
      <c r="F18" s="40">
        <f>'Variable Input'!F16</f>
        <v>8143.23909569523</v>
      </c>
      <c r="G18" s="40">
        <f t="shared" si="2"/>
        <v>97693885.61999986</v>
      </c>
      <c r="H18" s="40">
        <f>'Variable Input'!I16</f>
        <v>22115796.86</v>
      </c>
      <c r="I18" s="46">
        <f t="shared" si="3"/>
        <v>0.22637851611332022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5.75">
      <c r="A19" s="38">
        <f>'Variable Input'!A17</f>
        <v>210051</v>
      </c>
      <c r="B19" s="38" t="str">
        <f>'Variable Input'!B17</f>
        <v>Doctors Community Hospital</v>
      </c>
      <c r="C19" s="38">
        <f>'Variable Input'!C17</f>
        <v>3</v>
      </c>
      <c r="D19" s="38">
        <f>'Variable Input'!D17</f>
        <v>3</v>
      </c>
      <c r="E19" s="40">
        <f>'Variable Input'!E17</f>
        <v>16861.6808377302</v>
      </c>
      <c r="F19" s="40">
        <f>'Variable Input'!F17</f>
        <v>10439.1905050253</v>
      </c>
      <c r="G19" s="40">
        <f t="shared" si="2"/>
        <v>176022298.50000018</v>
      </c>
      <c r="H19" s="40">
        <f>'Variable Input'!I17</f>
        <v>40766176.35</v>
      </c>
      <c r="I19" s="46">
        <f t="shared" si="3"/>
        <v>0.23159665961298626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.75">
      <c r="A20" s="38">
        <f>'Variable Input'!A18</f>
        <v>210010</v>
      </c>
      <c r="B20" s="38" t="str">
        <f>'Variable Input'!B18</f>
        <v>Dorchester General Hospital</v>
      </c>
      <c r="C20" s="38">
        <f>'Variable Input'!C18</f>
        <v>3</v>
      </c>
      <c r="D20" s="38">
        <f>'Variable Input'!D18</f>
        <v>3</v>
      </c>
      <c r="E20" s="40">
        <f>'Variable Input'!E18</f>
        <v>5712.61256453307</v>
      </c>
      <c r="F20" s="40">
        <f>'Variable Input'!F18</f>
        <v>7817.51884895247</v>
      </c>
      <c r="G20" s="40">
        <f t="shared" si="2"/>
        <v>44658456.39999998</v>
      </c>
      <c r="H20" s="40">
        <f>'Variable Input'!I18</f>
        <v>15885610.04</v>
      </c>
      <c r="I20" s="46">
        <f t="shared" si="3"/>
        <v>0.35571337033494077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5.75">
      <c r="A21" s="38">
        <f>'Variable Input'!A19</f>
        <v>210060</v>
      </c>
      <c r="B21" s="38" t="str">
        <f>'Variable Input'!B19</f>
        <v>Fort Washington Medical Center</v>
      </c>
      <c r="C21" s="38">
        <f>'Variable Input'!C19</f>
        <v>3</v>
      </c>
      <c r="D21" s="38">
        <f>'Variable Input'!D19</f>
        <v>3</v>
      </c>
      <c r="E21" s="40">
        <f>'Variable Input'!E19</f>
        <v>6296.82681110816</v>
      </c>
      <c r="F21" s="40">
        <f>'Variable Input'!F19</f>
        <v>6305.51497937935</v>
      </c>
      <c r="G21" s="40">
        <f t="shared" si="2"/>
        <v>39704735.78000001</v>
      </c>
      <c r="H21" s="40">
        <f>'Variable Input'!I19</f>
        <v>8758940.31</v>
      </c>
      <c r="I21" s="46">
        <f t="shared" si="3"/>
        <v>0.22060190397771232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5.75">
      <c r="A22" s="38">
        <f>'Variable Input'!A20</f>
        <v>210005</v>
      </c>
      <c r="B22" s="38" t="str">
        <f>'Variable Input'!B20</f>
        <v>Frederick Memorial Hospital</v>
      </c>
      <c r="C22" s="38">
        <f>'Variable Input'!C20</f>
        <v>3</v>
      </c>
      <c r="D22" s="38">
        <f>'Variable Input'!D20</f>
        <v>3</v>
      </c>
      <c r="E22" s="40">
        <f>'Variable Input'!E20</f>
        <v>25991.6372773051</v>
      </c>
      <c r="F22" s="40">
        <f>'Variable Input'!F20</f>
        <v>9264.52825117936</v>
      </c>
      <c r="G22" s="40">
        <f t="shared" si="2"/>
        <v>240800257.84999967</v>
      </c>
      <c r="H22" s="40">
        <f>'Variable Input'!I20</f>
        <v>42275128.16</v>
      </c>
      <c r="I22" s="46">
        <f t="shared" si="3"/>
        <v>0.17556097546346566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.75">
      <c r="A23" s="38">
        <f>'Variable Input'!A21</f>
        <v>210017</v>
      </c>
      <c r="B23" s="38" t="str">
        <f>'Variable Input'!B21</f>
        <v>Garrett County Memorial Hospital</v>
      </c>
      <c r="C23" s="38">
        <f>'Variable Input'!C21</f>
        <v>3</v>
      </c>
      <c r="D23" s="38">
        <f>'Variable Input'!D21</f>
        <v>3</v>
      </c>
      <c r="E23" s="40">
        <f>'Variable Input'!E21</f>
        <v>5092.68406228167</v>
      </c>
      <c r="F23" s="40">
        <f>'Variable Input'!F21</f>
        <v>6531.76636390373</v>
      </c>
      <c r="G23" s="40">
        <f t="shared" si="2"/>
        <v>33264222.46000002</v>
      </c>
      <c r="H23" s="40">
        <f>'Variable Input'!I21</f>
        <v>9132533.32</v>
      </c>
      <c r="I23" s="46">
        <f t="shared" si="3"/>
        <v>0.27454522140061455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5.75">
      <c r="A24" s="38">
        <f>'Variable Input'!A22</f>
        <v>210006</v>
      </c>
      <c r="B24" s="38" t="str">
        <f>'Variable Input'!B22</f>
        <v>Harford Memorial Hospital</v>
      </c>
      <c r="C24" s="38">
        <f>'Variable Input'!C22</f>
        <v>3</v>
      </c>
      <c r="D24" s="38">
        <f>'Variable Input'!D22</f>
        <v>3</v>
      </c>
      <c r="E24" s="40">
        <f>'Variable Input'!E22</f>
        <v>11098.1988400534</v>
      </c>
      <c r="F24" s="40">
        <f>'Variable Input'!F22</f>
        <v>8224.5899136874</v>
      </c>
      <c r="G24" s="40">
        <f t="shared" si="2"/>
        <v>91278134.24000038</v>
      </c>
      <c r="H24" s="40">
        <f>'Variable Input'!I22</f>
        <v>20562550.33</v>
      </c>
      <c r="I24" s="46">
        <f t="shared" si="3"/>
        <v>0.2252735608720294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5.75">
      <c r="A25" s="38">
        <f>'Variable Input'!A23</f>
        <v>210048</v>
      </c>
      <c r="B25" s="38" t="str">
        <f>'Variable Input'!B23</f>
        <v>Howard County General Hospital</v>
      </c>
      <c r="C25" s="38">
        <f>'Variable Input'!C23</f>
        <v>3</v>
      </c>
      <c r="D25" s="38">
        <f>'Variable Input'!D23</f>
        <v>3</v>
      </c>
      <c r="E25" s="40">
        <f>'Variable Input'!E23</f>
        <v>24003.517556905</v>
      </c>
      <c r="F25" s="40">
        <f>'Variable Input'!F23</f>
        <v>9044.84439771391</v>
      </c>
      <c r="G25" s="40">
        <f t="shared" si="2"/>
        <v>217108081.29999968</v>
      </c>
      <c r="H25" s="40">
        <f>'Variable Input'!I23</f>
        <v>41976955.19</v>
      </c>
      <c r="I25" s="46">
        <f t="shared" si="3"/>
        <v>0.19334588993026147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5.75">
      <c r="A26" s="38">
        <f>'Variable Input'!A24</f>
        <v>210055</v>
      </c>
      <c r="B26" s="38" t="str">
        <f>'Variable Input'!B24</f>
        <v>Laurel Regional Hospital</v>
      </c>
      <c r="C26" s="38">
        <f>'Variable Input'!C24</f>
        <v>3</v>
      </c>
      <c r="D26" s="38">
        <f>'Variable Input'!D24</f>
        <v>3</v>
      </c>
      <c r="E26" s="40">
        <f>'Variable Input'!E24</f>
        <v>9884.57279407074</v>
      </c>
      <c r="F26" s="40">
        <f>'Variable Input'!F24</f>
        <v>9188.64315253785</v>
      </c>
      <c r="G26" s="40">
        <f t="shared" si="2"/>
        <v>90825812.12000003</v>
      </c>
      <c r="H26" s="40">
        <f>'Variable Input'!I24</f>
        <v>25088465.55</v>
      </c>
      <c r="I26" s="46">
        <f t="shared" si="3"/>
        <v>0.27622616263373295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5.75">
      <c r="A27" s="38">
        <f>'Variable Input'!A25</f>
        <v>210045</v>
      </c>
      <c r="B27" s="38" t="str">
        <f>'Variable Input'!B25</f>
        <v>McCready Memorial Hospital</v>
      </c>
      <c r="C27" s="38">
        <f>'Variable Input'!C25</f>
        <v>3</v>
      </c>
      <c r="D27" s="38">
        <f>'Variable Input'!D25</f>
        <v>3</v>
      </c>
      <c r="E27" s="40">
        <f>'Variable Input'!E25</f>
        <v>2142.52754929997</v>
      </c>
      <c r="F27" s="40">
        <f>'Variable Input'!F25</f>
        <v>7243.4899635576</v>
      </c>
      <c r="G27" s="40">
        <f t="shared" si="2"/>
        <v>15519376.799999993</v>
      </c>
      <c r="H27" s="40">
        <f>'Variable Input'!I25</f>
        <v>4654783.83</v>
      </c>
      <c r="I27" s="46">
        <f t="shared" si="3"/>
        <v>0.2999336822597156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5.75">
      <c r="A28" s="38">
        <f>'Variable Input'!A26</f>
        <v>210037</v>
      </c>
      <c r="B28" s="38" t="str">
        <f>'Variable Input'!B26</f>
        <v>Memorial Hospital at Easton</v>
      </c>
      <c r="C28" s="38">
        <f>'Variable Input'!C26</f>
        <v>3</v>
      </c>
      <c r="D28" s="38">
        <f>'Variable Input'!D26</f>
        <v>3</v>
      </c>
      <c r="E28" s="40">
        <f>'Variable Input'!E26</f>
        <v>15390.179390954</v>
      </c>
      <c r="F28" s="40">
        <f>'Variable Input'!F26</f>
        <v>9108.29345318701</v>
      </c>
      <c r="G28" s="40">
        <f t="shared" si="2"/>
        <v>140178270.18999997</v>
      </c>
      <c r="H28" s="40">
        <f>'Variable Input'!I26</f>
        <v>34238307.83</v>
      </c>
      <c r="I28" s="46">
        <f t="shared" si="3"/>
        <v>0.2442483259608841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5.75">
      <c r="A29" s="38">
        <f>'Variable Input'!A27</f>
        <v>210018</v>
      </c>
      <c r="B29" s="38" t="str">
        <f>'Variable Input'!B27</f>
        <v>Montgomery General Hospital</v>
      </c>
      <c r="C29" s="38">
        <f>'Variable Input'!C27</f>
        <v>3</v>
      </c>
      <c r="D29" s="38">
        <f>'Variable Input'!D27</f>
        <v>3</v>
      </c>
      <c r="E29" s="40">
        <f>'Variable Input'!E27</f>
        <v>13946.2773582603</v>
      </c>
      <c r="F29" s="40">
        <f>'Variable Input'!F27</f>
        <v>9917.22269585302</v>
      </c>
      <c r="G29" s="40">
        <f t="shared" si="2"/>
        <v>138308338.34000015</v>
      </c>
      <c r="H29" s="40">
        <f>'Variable Input'!I27</f>
        <v>23155396.83</v>
      </c>
      <c r="I29" s="46">
        <f t="shared" si="3"/>
        <v>0.16741866114447582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5.75">
      <c r="A30" s="38">
        <f>'Variable Input'!A28</f>
        <v>210040</v>
      </c>
      <c r="B30" s="38" t="str">
        <f>'Variable Input'!B28</f>
        <v>Northwest Hospital Center</v>
      </c>
      <c r="C30" s="38">
        <f>'Variable Input'!C28</f>
        <v>3</v>
      </c>
      <c r="D30" s="38">
        <f>'Variable Input'!D28</f>
        <v>3</v>
      </c>
      <c r="E30" s="40">
        <f>'Variable Input'!E28</f>
        <v>17740.112525341</v>
      </c>
      <c r="F30" s="40">
        <f>'Variable Input'!F28</f>
        <v>10730.9285410714</v>
      </c>
      <c r="G30" s="40">
        <f t="shared" si="2"/>
        <v>190367879.81999996</v>
      </c>
      <c r="H30" s="40">
        <f>'Variable Input'!I28</f>
        <v>59797929.38</v>
      </c>
      <c r="I30" s="46">
        <f t="shared" si="3"/>
        <v>0.314117746315929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5.75">
      <c r="A31" s="38">
        <f>'Variable Input'!A29</f>
        <v>210019</v>
      </c>
      <c r="B31" s="38" t="str">
        <f>'Variable Input'!B29</f>
        <v>Peninsula Regional Medical Center</v>
      </c>
      <c r="C31" s="38">
        <f>'Variable Input'!C29</f>
        <v>3</v>
      </c>
      <c r="D31" s="38">
        <f>'Variable Input'!D29</f>
        <v>3</v>
      </c>
      <c r="E31" s="40">
        <f>'Variable Input'!E29</f>
        <v>31619.9525110464</v>
      </c>
      <c r="F31" s="40">
        <f>'Variable Input'!F29</f>
        <v>10624.5285454694</v>
      </c>
      <c r="G31" s="40">
        <f t="shared" si="2"/>
        <v>335947088.0599993</v>
      </c>
      <c r="H31" s="40">
        <f>'Variable Input'!I29</f>
        <v>79858074.04</v>
      </c>
      <c r="I31" s="46">
        <f t="shared" si="3"/>
        <v>0.23771027307055437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5.75">
      <c r="A32" s="38">
        <f>'Variable Input'!A30</f>
        <v>210057</v>
      </c>
      <c r="B32" s="38" t="str">
        <f>'Variable Input'!B30</f>
        <v>Shady Grove Adventist Hospital</v>
      </c>
      <c r="C32" s="38">
        <f>'Variable Input'!C30</f>
        <v>3</v>
      </c>
      <c r="D32" s="38">
        <f>'Variable Input'!D30</f>
        <v>3</v>
      </c>
      <c r="E32" s="40">
        <f>'Variable Input'!E30</f>
        <v>33461.2768708631</v>
      </c>
      <c r="F32" s="40">
        <f>'Variable Input'!F30</f>
        <v>9141.88773370948</v>
      </c>
      <c r="G32" s="40">
        <f t="shared" si="2"/>
        <v>305899236.5800001</v>
      </c>
      <c r="H32" s="40">
        <f>'Variable Input'!I30</f>
        <v>70917827.25</v>
      </c>
      <c r="I32" s="46">
        <f t="shared" si="3"/>
        <v>0.23183394650758882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5.75">
      <c r="A33" s="38">
        <f>'Variable Input'!A31</f>
        <v>210054</v>
      </c>
      <c r="B33" s="38" t="str">
        <f>'Variable Input'!B31</f>
        <v>Southern Maryland Hospital Center</v>
      </c>
      <c r="C33" s="38">
        <f>'Variable Input'!C31</f>
        <v>3</v>
      </c>
      <c r="D33" s="38">
        <f>'Variable Input'!D31</f>
        <v>3</v>
      </c>
      <c r="E33" s="40">
        <f>'Variable Input'!E31</f>
        <v>23782.8361054702</v>
      </c>
      <c r="F33" s="40">
        <f>'Variable Input'!F31</f>
        <v>9055.51855737108</v>
      </c>
      <c r="G33" s="40">
        <f t="shared" si="2"/>
        <v>215365913.70000035</v>
      </c>
      <c r="H33" s="40">
        <f>'Variable Input'!I31</f>
        <v>58442913.33</v>
      </c>
      <c r="I33" s="46">
        <f t="shared" si="3"/>
        <v>0.2713656600803115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5.75">
      <c r="A34" s="38">
        <f>'Variable Input'!A32</f>
        <v>210007</v>
      </c>
      <c r="B34" s="38" t="str">
        <f>'Variable Input'!B32</f>
        <v>St. Joseph Medical Center</v>
      </c>
      <c r="C34" s="38">
        <f>'Variable Input'!C32</f>
        <v>3</v>
      </c>
      <c r="D34" s="38">
        <f>'Variable Input'!D32</f>
        <v>3</v>
      </c>
      <c r="E34" s="40">
        <f>'Variable Input'!E32</f>
        <v>31755.1971074144</v>
      </c>
      <c r="F34" s="40">
        <f>'Variable Input'!F32</f>
        <v>11473.8988508728</v>
      </c>
      <c r="G34" s="40">
        <f t="shared" si="2"/>
        <v>364355919.60000134</v>
      </c>
      <c r="H34" s="40">
        <f>'Variable Input'!I32</f>
        <v>37402823.09</v>
      </c>
      <c r="I34" s="46">
        <f t="shared" si="3"/>
        <v>0.10265463267637237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5.75">
      <c r="A35" s="38">
        <f>'Variable Input'!A33</f>
        <v>210028</v>
      </c>
      <c r="B35" s="38" t="str">
        <f>'Variable Input'!B33</f>
        <v>St. Mary's Hospital</v>
      </c>
      <c r="C35" s="38">
        <f>'Variable Input'!C33</f>
        <v>3</v>
      </c>
      <c r="D35" s="38">
        <f>'Variable Input'!D33</f>
        <v>3</v>
      </c>
      <c r="E35" s="40">
        <f>'Variable Input'!E33</f>
        <v>15694.7826611251</v>
      </c>
      <c r="F35" s="40">
        <f>'Variable Input'!F33</f>
        <v>7194.69201123078</v>
      </c>
      <c r="G35" s="40">
        <f t="shared" si="2"/>
        <v>112919127.43000011</v>
      </c>
      <c r="H35" s="40">
        <f>'Variable Input'!I33</f>
        <v>27308166.5</v>
      </c>
      <c r="I35" s="46">
        <f t="shared" si="3"/>
        <v>0.24183827064133712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5.75">
      <c r="A36" s="38">
        <f>'Variable Input'!A34</f>
        <v>210032</v>
      </c>
      <c r="B36" s="38" t="str">
        <f>'Variable Input'!B34</f>
        <v>Union of Cecil</v>
      </c>
      <c r="C36" s="38">
        <f>'Variable Input'!C34</f>
        <v>3</v>
      </c>
      <c r="D36" s="38">
        <f>'Variable Input'!D34</f>
        <v>3</v>
      </c>
      <c r="E36" s="40">
        <f>'Variable Input'!E34</f>
        <v>14493.9512297696</v>
      </c>
      <c r="F36" s="40">
        <f>'Variable Input'!F34</f>
        <v>7951.39957027658</v>
      </c>
      <c r="G36" s="40">
        <f t="shared" si="2"/>
        <v>115247197.5799997</v>
      </c>
      <c r="H36" s="40">
        <f>'Variable Input'!I34</f>
        <v>34258387.54</v>
      </c>
      <c r="I36" s="46">
        <f t="shared" si="3"/>
        <v>0.29726004848160653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5.75">
      <c r="A37" s="38">
        <f>'Variable Input'!A35</f>
        <v>210049</v>
      </c>
      <c r="B37" s="38" t="str">
        <f>'Variable Input'!B35</f>
        <v>Upper Chesapeake Medical Center</v>
      </c>
      <c r="C37" s="38">
        <f>'Variable Input'!C35</f>
        <v>3</v>
      </c>
      <c r="D37" s="38">
        <f>'Variable Input'!D35</f>
        <v>3</v>
      </c>
      <c r="E37" s="40">
        <f>'Variable Input'!E35</f>
        <v>23458.8520172216</v>
      </c>
      <c r="F37" s="40">
        <f>'Variable Input'!F35</f>
        <v>8548.18306764486</v>
      </c>
      <c r="G37" s="40">
        <f t="shared" si="2"/>
        <v>200530561.60000017</v>
      </c>
      <c r="H37" s="40">
        <f>'Variable Input'!I35</f>
        <v>28398442.17</v>
      </c>
      <c r="I37" s="46">
        <f t="shared" si="3"/>
        <v>0.14161652938790742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5.75">
      <c r="A38" s="38">
        <f>'Variable Input'!A36</f>
        <v>210016</v>
      </c>
      <c r="B38" s="38" t="str">
        <f>'Variable Input'!B36</f>
        <v>Washington Adventist Hospital</v>
      </c>
      <c r="C38" s="38">
        <f>'Variable Input'!C36</f>
        <v>3</v>
      </c>
      <c r="D38" s="38">
        <f>'Variable Input'!D36</f>
        <v>3</v>
      </c>
      <c r="E38" s="40">
        <f>'Variable Input'!E36</f>
        <v>23344.1739526806</v>
      </c>
      <c r="F38" s="40">
        <f>'Variable Input'!F36</f>
        <v>11439.776411079</v>
      </c>
      <c r="G38" s="40">
        <f t="shared" si="2"/>
        <v>267052130.52000034</v>
      </c>
      <c r="H38" s="40">
        <f>'Variable Input'!I36</f>
        <v>82087973.46</v>
      </c>
      <c r="I38" s="46">
        <f t="shared" si="3"/>
        <v>0.3073855778651134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5.75">
      <c r="A39" s="38">
        <f>'Variable Input'!A37</f>
        <v>210001</v>
      </c>
      <c r="B39" s="38" t="str">
        <f>'Variable Input'!B37</f>
        <v>Washington County Hospital</v>
      </c>
      <c r="C39" s="38">
        <f>'Variable Input'!C37</f>
        <v>3</v>
      </c>
      <c r="D39" s="38">
        <f>'Variable Input'!D37</f>
        <v>3</v>
      </c>
      <c r="E39" s="40">
        <f>'Variable Input'!E37</f>
        <v>23903.3529647123</v>
      </c>
      <c r="F39" s="40">
        <f>'Variable Input'!F37</f>
        <v>9276.86757951319</v>
      </c>
      <c r="G39" s="40">
        <f t="shared" si="2"/>
        <v>221748240.16</v>
      </c>
      <c r="H39" s="40">
        <f>'Variable Input'!I37</f>
        <v>50944583.32</v>
      </c>
      <c r="I39" s="46">
        <f t="shared" si="3"/>
        <v>0.2297406431872537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5.75">
      <c r="A40" s="38">
        <f>'Variable Input'!A38</f>
        <v>210027</v>
      </c>
      <c r="B40" s="38" t="str">
        <f>'Variable Input'!B38</f>
        <v>Western Maryland Regional Medical Center</v>
      </c>
      <c r="C40" s="38">
        <f>'Variable Input'!C38</f>
        <v>3</v>
      </c>
      <c r="D40" s="38">
        <f>'Variable Input'!D38</f>
        <v>3</v>
      </c>
      <c r="E40" s="40">
        <f>'Variable Input'!E38</f>
        <v>25221.6658041866</v>
      </c>
      <c r="F40" s="40">
        <f>'Variable Input'!F38</f>
        <v>9135.61088862547</v>
      </c>
      <c r="G40" s="40">
        <f t="shared" si="2"/>
        <v>230415324.74999976</v>
      </c>
      <c r="H40" s="40">
        <f>'Variable Input'!I38</f>
        <v>50946621.99</v>
      </c>
      <c r="I40" s="46">
        <f t="shared" si="3"/>
        <v>0.22110778458540897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5.75">
      <c r="A41" s="38"/>
      <c r="B41" s="5"/>
      <c r="C41" s="5"/>
      <c r="D41" s="5"/>
      <c r="E41" s="40"/>
      <c r="F41" s="40"/>
      <c r="G41" s="40">
        <f>SUM(G13:G40)</f>
        <v>4651508358.980002</v>
      </c>
      <c r="H41" s="40">
        <f>SUM(H13:H40)</f>
        <v>983966659.32</v>
      </c>
      <c r="I41" s="46">
        <f t="shared" si="3"/>
        <v>0.2115371151425314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5.75">
      <c r="A42" s="38"/>
      <c r="B42" s="5"/>
      <c r="C42" s="5"/>
      <c r="D42" s="5"/>
      <c r="E42" s="40"/>
      <c r="F42" s="40"/>
      <c r="G42" s="40"/>
      <c r="H42" s="40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5.75">
      <c r="A43" s="38">
        <f>'Variable Input'!A39</f>
        <v>210013</v>
      </c>
      <c r="B43" s="38" t="str">
        <f>'Variable Input'!B39</f>
        <v>Bon Secours Hospital</v>
      </c>
      <c r="C43" s="38">
        <f>'Variable Input'!C39</f>
        <v>4</v>
      </c>
      <c r="D43" s="38">
        <f>'Variable Input'!D39</f>
        <v>4</v>
      </c>
      <c r="E43" s="40">
        <f>'Variable Input'!E39</f>
        <v>9505.46556249326</v>
      </c>
      <c r="F43" s="40">
        <f>'Variable Input'!F39</f>
        <v>11218.6442935288</v>
      </c>
      <c r="G43" s="40">
        <f aca="true" t="shared" si="4" ref="G43:G50">F43*E43</f>
        <v>106638436.98999953</v>
      </c>
      <c r="H43" s="40">
        <f>'Variable Input'!I39</f>
        <v>67976383.68</v>
      </c>
      <c r="I43" s="46">
        <f aca="true" t="shared" si="5" ref="I43:I51">H43/G43</f>
        <v>0.6374472994795937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5.75">
      <c r="A44" s="38">
        <f>'Variable Input'!A40</f>
        <v>210034</v>
      </c>
      <c r="B44" s="38" t="str">
        <f>'Variable Input'!B40</f>
        <v>Harbor Hospital Center</v>
      </c>
      <c r="C44" s="38">
        <f>'Variable Input'!C40</f>
        <v>4</v>
      </c>
      <c r="D44" s="38">
        <f>'Variable Input'!D40</f>
        <v>4</v>
      </c>
      <c r="E44" s="40">
        <f>'Variable Input'!E40</f>
        <v>20086.3139041712</v>
      </c>
      <c r="F44" s="40">
        <f>'Variable Input'!F40</f>
        <v>9679.20897022455</v>
      </c>
      <c r="G44" s="40">
        <f t="shared" si="4"/>
        <v>194419629.71999997</v>
      </c>
      <c r="H44" s="40">
        <f>'Variable Input'!I40</f>
        <v>71325548.34</v>
      </c>
      <c r="I44" s="46">
        <f t="shared" si="5"/>
        <v>0.3668639244027052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5.75">
      <c r="A45" s="38">
        <f>'Variable Input'!A41</f>
        <v>210029</v>
      </c>
      <c r="B45" s="38" t="str">
        <f>'Variable Input'!B41</f>
        <v>Johns Hopkins Bayview Medical Center</v>
      </c>
      <c r="C45" s="38">
        <f>'Variable Input'!C41</f>
        <v>4</v>
      </c>
      <c r="D45" s="38">
        <f>'Variable Input'!D41</f>
        <v>4</v>
      </c>
      <c r="E45" s="40">
        <f>'Variable Input'!E41</f>
        <v>40194.5114023962</v>
      </c>
      <c r="F45" s="40">
        <f>'Variable Input'!F41</f>
        <v>9873.11620502351</v>
      </c>
      <c r="G45" s="40">
        <f t="shared" si="4"/>
        <v>396845081.88000023</v>
      </c>
      <c r="H45" s="40">
        <f>'Variable Input'!I41</f>
        <v>148895617.26</v>
      </c>
      <c r="I45" s="46">
        <f t="shared" si="5"/>
        <v>0.37519834327951607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5.75">
      <c r="A46" s="38">
        <f>'Variable Input'!A42</f>
        <v>210038</v>
      </c>
      <c r="B46" s="38" t="str">
        <f>'Variable Input'!B42</f>
        <v>Maryland General Hospital</v>
      </c>
      <c r="C46" s="38">
        <f>'Variable Input'!C42</f>
        <v>4</v>
      </c>
      <c r="D46" s="38">
        <f>'Variable Input'!D42</f>
        <v>4</v>
      </c>
      <c r="E46" s="40">
        <f>'Variable Input'!E42</f>
        <v>15903.0164771628</v>
      </c>
      <c r="F46" s="40">
        <f>'Variable Input'!F42</f>
        <v>10839.449063487</v>
      </c>
      <c r="G46" s="40">
        <f t="shared" si="4"/>
        <v>172379937.06000066</v>
      </c>
      <c r="H46" s="40">
        <f>'Variable Input'!I42</f>
        <v>111407028.46</v>
      </c>
      <c r="I46" s="46">
        <f t="shared" si="5"/>
        <v>0.6462876733805878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15.75">
      <c r="A47" s="38">
        <f>'Variable Input'!A43</f>
        <v>210008</v>
      </c>
      <c r="B47" s="38" t="str">
        <f>'Variable Input'!B43</f>
        <v>Mercy Medical Center</v>
      </c>
      <c r="C47" s="38">
        <f>'Variable Input'!C43</f>
        <v>4</v>
      </c>
      <c r="D47" s="38">
        <f>'Variable Input'!D43</f>
        <v>4</v>
      </c>
      <c r="E47" s="40">
        <f>'Variable Input'!E43</f>
        <v>34612.335987894</v>
      </c>
      <c r="F47" s="40">
        <f>'Variable Input'!F43</f>
        <v>9481.31244203746</v>
      </c>
      <c r="G47" s="40">
        <f t="shared" si="4"/>
        <v>328170371.8500004</v>
      </c>
      <c r="H47" s="40">
        <f>'Variable Input'!I43</f>
        <v>99049373.92</v>
      </c>
      <c r="I47" s="46">
        <f t="shared" si="5"/>
        <v>0.301823023698414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15.75">
      <c r="A48" s="38">
        <f>'Variable Input'!A44</f>
        <v>210003</v>
      </c>
      <c r="B48" s="38" t="str">
        <f>'Variable Input'!B44</f>
        <v>Prince Georges Hospital Center</v>
      </c>
      <c r="C48" s="38">
        <f>'Variable Input'!C44</f>
        <v>4</v>
      </c>
      <c r="D48" s="38">
        <f>'Variable Input'!D44</f>
        <v>4</v>
      </c>
      <c r="E48" s="40">
        <f>'Variable Input'!E44</f>
        <v>19396.046802809</v>
      </c>
      <c r="F48" s="40">
        <f>'Variable Input'!F44</f>
        <v>11315.2186923067</v>
      </c>
      <c r="G48" s="40">
        <f t="shared" si="4"/>
        <v>219470511.34</v>
      </c>
      <c r="H48" s="40">
        <f>'Variable Input'!I44</f>
        <v>107415170.9</v>
      </c>
      <c r="I48" s="46">
        <f t="shared" si="5"/>
        <v>0.4894287175264026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15.75">
      <c r="A49" s="38">
        <f>'Variable Input'!A45</f>
        <v>210012</v>
      </c>
      <c r="B49" s="38" t="str">
        <f>'Variable Input'!B45</f>
        <v>Sinai Hospital</v>
      </c>
      <c r="C49" s="38">
        <f>'Variable Input'!C45</f>
        <v>4</v>
      </c>
      <c r="D49" s="38">
        <f>'Variable Input'!D45</f>
        <v>4</v>
      </c>
      <c r="E49" s="40">
        <f>'Variable Input'!E45</f>
        <v>34153.229550566</v>
      </c>
      <c r="F49" s="40">
        <f>'Variable Input'!F45</f>
        <v>14684.9480508846</v>
      </c>
      <c r="G49" s="40">
        <f t="shared" si="4"/>
        <v>501538401.71999854</v>
      </c>
      <c r="H49" s="40">
        <f>'Variable Input'!I45</f>
        <v>169182475.88</v>
      </c>
      <c r="I49" s="46">
        <f t="shared" si="5"/>
        <v>0.33732706269310175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15.75">
      <c r="A50" s="38">
        <f>'Variable Input'!A46</f>
        <v>210024</v>
      </c>
      <c r="B50" s="38" t="str">
        <f>'Variable Input'!B46</f>
        <v>Union Memorial Hospital</v>
      </c>
      <c r="C50" s="38">
        <f>'Variable Input'!C46</f>
        <v>4</v>
      </c>
      <c r="D50" s="38">
        <f>'Variable Input'!D46</f>
        <v>4</v>
      </c>
      <c r="E50" s="40">
        <f>'Variable Input'!E46</f>
        <v>28117.9706246315</v>
      </c>
      <c r="F50" s="40">
        <f>'Variable Input'!F46</f>
        <v>13963.2179146693</v>
      </c>
      <c r="G50" s="40">
        <f t="shared" si="4"/>
        <v>392617351.1499997</v>
      </c>
      <c r="H50" s="40">
        <f>'Variable Input'!I46</f>
        <v>95759838.84</v>
      </c>
      <c r="I50" s="46">
        <f t="shared" si="5"/>
        <v>0.24390118918461884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15.75">
      <c r="A51" s="38"/>
      <c r="B51" s="5"/>
      <c r="C51" s="5"/>
      <c r="D51" s="5"/>
      <c r="E51" s="40"/>
      <c r="F51" s="40"/>
      <c r="G51" s="40">
        <f>SUM(G43:G50)</f>
        <v>2312079721.709999</v>
      </c>
      <c r="H51" s="40">
        <f>SUM(H43:H50)</f>
        <v>871011437.28</v>
      </c>
      <c r="I51" s="46">
        <f t="shared" si="5"/>
        <v>0.37672206070636943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15.75">
      <c r="A52" s="38"/>
      <c r="B52" s="5"/>
      <c r="C52" s="5"/>
      <c r="D52" s="5"/>
      <c r="E52" s="40"/>
      <c r="F52" s="40"/>
      <c r="G52" s="40"/>
      <c r="H52" s="40"/>
      <c r="I52" s="4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15.75">
      <c r="A53" s="38">
        <f>'Variable Input'!A47</f>
        <v>910029</v>
      </c>
      <c r="B53" s="38" t="str">
        <f>'Variable Input'!B47</f>
        <v>Johns Hopkins Bayview Medical Center</v>
      </c>
      <c r="C53" s="38">
        <f>'Variable Input'!C47</f>
        <v>5</v>
      </c>
      <c r="D53" s="38">
        <f>'Variable Input'!D47</f>
        <v>5</v>
      </c>
      <c r="E53" s="40">
        <f>'Variable Input'!E47</f>
        <v>40194.5114023962</v>
      </c>
      <c r="F53" s="40">
        <f>'Variable Input'!F47</f>
        <v>9873.11620502351</v>
      </c>
      <c r="G53" s="40">
        <f aca="true" t="shared" si="6" ref="G53:G59">F53*E53</f>
        <v>396845081.88000023</v>
      </c>
      <c r="H53" s="40">
        <f>'Variable Input'!I47</f>
        <v>148895617.26</v>
      </c>
      <c r="I53" s="46">
        <f aca="true" t="shared" si="7" ref="I53:I60">H53/G53</f>
        <v>0.37519834327951607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15.75">
      <c r="A54" s="38">
        <f>'Variable Input'!A48</f>
        <v>210009</v>
      </c>
      <c r="B54" s="38" t="str">
        <f>'Variable Input'!B48</f>
        <v>Johns Hopkins Hospital</v>
      </c>
      <c r="C54" s="38">
        <f>'Variable Input'!C48</f>
        <v>5</v>
      </c>
      <c r="D54" s="38">
        <f>'Variable Input'!D48</f>
        <v>5</v>
      </c>
      <c r="E54" s="40">
        <f>'Variable Input'!E48</f>
        <v>73582.8806336355</v>
      </c>
      <c r="F54" s="40">
        <f>'Variable Input'!F48</f>
        <v>16078.232881239</v>
      </c>
      <c r="G54" s="40">
        <f t="shared" si="6"/>
        <v>1183082690.9000027</v>
      </c>
      <c r="H54" s="40">
        <f>'Variable Input'!I48</f>
        <v>344508095.1</v>
      </c>
      <c r="I54" s="46">
        <f t="shared" si="7"/>
        <v>0.2911952797128014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15.75">
      <c r="A55" s="38">
        <f>'Variable Input'!A49</f>
        <v>910008</v>
      </c>
      <c r="B55" s="38" t="str">
        <f>'Variable Input'!B49</f>
        <v>Mercy Medical Center                </v>
      </c>
      <c r="C55" s="38">
        <f>'Variable Input'!C49</f>
        <v>5</v>
      </c>
      <c r="D55" s="38">
        <f>'Variable Input'!D49</f>
        <v>5</v>
      </c>
      <c r="E55" s="40">
        <f>'Variable Input'!E49</f>
        <v>34612.335987894</v>
      </c>
      <c r="F55" s="40">
        <f>'Variable Input'!F49</f>
        <v>9481.31244203746</v>
      </c>
      <c r="G55" s="40">
        <f t="shared" si="6"/>
        <v>328170371.8500004</v>
      </c>
      <c r="H55" s="40">
        <f>'Variable Input'!I49</f>
        <v>99049373.92</v>
      </c>
      <c r="I55" s="46">
        <f t="shared" si="7"/>
        <v>0.301823023698414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5.75">
      <c r="A56" s="38">
        <f>'Variable Input'!A50</f>
        <v>910003</v>
      </c>
      <c r="B56" s="38" t="str">
        <f>'Variable Input'!B50</f>
        <v>Prince Georges Hospital Center      </v>
      </c>
      <c r="C56" s="38">
        <f>'Variable Input'!C50</f>
        <v>5</v>
      </c>
      <c r="D56" s="38">
        <f>'Variable Input'!D50</f>
        <v>5</v>
      </c>
      <c r="E56" s="40">
        <f>'Variable Input'!E50</f>
        <v>19396.046802809</v>
      </c>
      <c r="F56" s="40">
        <f>'Variable Input'!F50</f>
        <v>11315.2186923067</v>
      </c>
      <c r="G56" s="40">
        <f t="shared" si="6"/>
        <v>219470511.34</v>
      </c>
      <c r="H56" s="40">
        <f>'Variable Input'!I50</f>
        <v>107415170.9</v>
      </c>
      <c r="I56" s="46">
        <f t="shared" si="7"/>
        <v>0.4894287175264026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ht="15.75">
      <c r="A57" s="38">
        <f>'Variable Input'!A51</f>
        <v>910012</v>
      </c>
      <c r="B57" s="38" t="str">
        <f>'Variable Input'!B51</f>
        <v>Sinai Hospital                      </v>
      </c>
      <c r="C57" s="38">
        <f>'Variable Input'!C51</f>
        <v>5</v>
      </c>
      <c r="D57" s="38">
        <f>'Variable Input'!D51</f>
        <v>5</v>
      </c>
      <c r="E57" s="40">
        <f>'Variable Input'!E51</f>
        <v>34153.229550566</v>
      </c>
      <c r="F57" s="40">
        <f>'Variable Input'!F51</f>
        <v>14684.9480508846</v>
      </c>
      <c r="G57" s="40">
        <f t="shared" si="6"/>
        <v>501538401.71999854</v>
      </c>
      <c r="H57" s="40">
        <f>'Variable Input'!I51</f>
        <v>169182475.88</v>
      </c>
      <c r="I57" s="46">
        <f t="shared" si="7"/>
        <v>0.33732706269310175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5.75">
      <c r="A58" s="38">
        <f>'Variable Input'!A52</f>
        <v>910024</v>
      </c>
      <c r="B58" s="38" t="str">
        <f>'Variable Input'!B52</f>
        <v>Union Memorial Hospital             </v>
      </c>
      <c r="C58" s="38">
        <f>'Variable Input'!C52</f>
        <v>5</v>
      </c>
      <c r="D58" s="38">
        <f>'Variable Input'!D52</f>
        <v>5</v>
      </c>
      <c r="E58" s="40">
        <f>'Variable Input'!E52</f>
        <v>28117.9706246315</v>
      </c>
      <c r="F58" s="40">
        <f>'Variable Input'!F52</f>
        <v>13963.2179146693</v>
      </c>
      <c r="G58" s="40">
        <f t="shared" si="6"/>
        <v>392617351.1499997</v>
      </c>
      <c r="H58" s="40">
        <f>'Variable Input'!I52</f>
        <v>95759838.84</v>
      </c>
      <c r="I58" s="46">
        <f t="shared" si="7"/>
        <v>0.24390118918461884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15.75">
      <c r="A59" s="38">
        <f>'Variable Input'!A53</f>
        <v>210002</v>
      </c>
      <c r="B59" s="38" t="str">
        <f>'Variable Input'!B53</f>
        <v>University of Maryland Hospital</v>
      </c>
      <c r="C59" s="38">
        <f>'Variable Input'!C53</f>
        <v>5</v>
      </c>
      <c r="D59" s="38">
        <f>'Variable Input'!D53</f>
        <v>5</v>
      </c>
      <c r="E59" s="40">
        <f>'Variable Input'!E53</f>
        <v>38205.3090732882</v>
      </c>
      <c r="F59" s="40">
        <f>'Variable Input'!F53</f>
        <v>18413.5886970709</v>
      </c>
      <c r="G59" s="40">
        <f t="shared" si="6"/>
        <v>703496847.3199998</v>
      </c>
      <c r="H59" s="40">
        <f>'Variable Input'!I53</f>
        <v>276127162.58</v>
      </c>
      <c r="I59" s="46">
        <f t="shared" si="7"/>
        <v>0.39250660984753205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15.75">
      <c r="A60" s="38"/>
      <c r="B60" s="5"/>
      <c r="C60" s="5"/>
      <c r="D60" s="5"/>
      <c r="E60" s="40"/>
      <c r="F60" s="40"/>
      <c r="G60" s="40">
        <f>SUM(G53:G59)</f>
        <v>3725221256.1600013</v>
      </c>
      <c r="H60" s="40">
        <f>SUM(H53:H59)</f>
        <v>1240937734.48</v>
      </c>
      <c r="I60" s="46">
        <f t="shared" si="7"/>
        <v>0.33311786042989894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15.75">
      <c r="A61" s="38"/>
      <c r="B61" s="5"/>
      <c r="C61" s="5"/>
      <c r="D61" s="5"/>
      <c r="E61" s="40"/>
      <c r="F61" s="40"/>
      <c r="G61" s="40"/>
      <c r="H61" s="40"/>
      <c r="I61" s="46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ht="15.75">
      <c r="A62" s="5"/>
      <c r="B62" s="5"/>
      <c r="C62" s="5"/>
      <c r="D62" s="5"/>
      <c r="E62" s="5"/>
      <c r="F62" s="5"/>
      <c r="G62" s="40">
        <f>SUM(G59,G54,G51,G41,G11)</f>
        <v>11126920249.070004</v>
      </c>
      <c r="H62" s="40">
        <f>SUM(H59,H54,H51,H41,H11)</f>
        <v>2959910449.36</v>
      </c>
      <c r="I62" s="46">
        <f>H62/G62</f>
        <v>0.26601345054193154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="5" customFormat="1" ht="15.75"/>
    <row r="64" s="5" customFormat="1" ht="15.75"/>
    <row r="65" s="5" customFormat="1" ht="15.75"/>
    <row r="66" s="5" customFormat="1" ht="15.75"/>
    <row r="67" s="5" customFormat="1" ht="15.75"/>
    <row r="68" s="5" customFormat="1" ht="15.75"/>
    <row r="69" s="5" customFormat="1" ht="15.75"/>
    <row r="70" s="5" customFormat="1" ht="15.75"/>
    <row r="71" s="5" customFormat="1" ht="15.75"/>
    <row r="72" s="5" customFormat="1" ht="15.75"/>
    <row r="73" s="5" customFormat="1" ht="15.75"/>
    <row r="74" s="5" customFormat="1" ht="15.75"/>
    <row r="75" s="5" customFormat="1" ht="15.75"/>
    <row r="76" s="5" customFormat="1" ht="15.75"/>
    <row r="77" s="5" customFormat="1" ht="15.75"/>
    <row r="78" s="5" customFormat="1" ht="15.75"/>
    <row r="79" s="5" customFormat="1" ht="15.75"/>
    <row r="80" s="5" customFormat="1" ht="15.75"/>
    <row r="81" s="5" customFormat="1" ht="15.75"/>
    <row r="82" s="5" customFormat="1" ht="15.75"/>
    <row r="83" s="5" customFormat="1" ht="15.75"/>
    <row r="84" s="5" customFormat="1" ht="15.75"/>
    <row r="85" s="5" customFormat="1" ht="15.75"/>
    <row r="86" s="5" customFormat="1" ht="15.75"/>
    <row r="87" s="5" customFormat="1" ht="15.75"/>
    <row r="88" s="5" customFormat="1" ht="15.75"/>
    <row r="89" s="5" customFormat="1" ht="15.75"/>
    <row r="90" s="5" customFormat="1" ht="15.75"/>
    <row r="91" s="5" customFormat="1" ht="15.75"/>
    <row r="92" s="5" customFormat="1" ht="15.75"/>
    <row r="93" s="5" customFormat="1" ht="15.75"/>
    <row r="94" s="5" customFormat="1" ht="15.75"/>
    <row r="95" s="5" customFormat="1" ht="15.75"/>
    <row r="96" s="5" customFormat="1" ht="15.75"/>
    <row r="97" s="5" customFormat="1" ht="15.75"/>
    <row r="98" s="5" customFormat="1" ht="15.75"/>
    <row r="99" s="5" customFormat="1" ht="15.75"/>
    <row r="100" s="5" customFormat="1" ht="15.75"/>
    <row r="101" s="5" customFormat="1" ht="15.75"/>
    <row r="102" s="5" customFormat="1" ht="15.75"/>
    <row r="103" s="5" customFormat="1" ht="15.75"/>
    <row r="104" s="5" customFormat="1" ht="15.75"/>
    <row r="105" s="5" customFormat="1" ht="15.75"/>
    <row r="106" s="5" customFormat="1" ht="15.75"/>
    <row r="107" s="5" customFormat="1" ht="15.75"/>
    <row r="108" s="5" customFormat="1" ht="15.75"/>
    <row r="109" s="5" customFormat="1" ht="15.75"/>
    <row r="110" s="5" customFormat="1" ht="15.75"/>
    <row r="111" s="5" customFormat="1" ht="15.75"/>
    <row r="112" s="5" customFormat="1" ht="15.75"/>
  </sheetData>
  <sheetProtection/>
  <printOptions horizontalCentered="1"/>
  <pageMargins left="0.25" right="0.25" top="0.55" bottom="0.2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112"/>
  <sheetViews>
    <sheetView zoomScale="87" zoomScaleNormal="87" zoomScalePageLayoutView="0" workbookViewId="0" topLeftCell="A1">
      <selection activeCell="F62" sqref="F62"/>
    </sheetView>
  </sheetViews>
  <sheetFormatPr defaultColWidth="9.6640625" defaultRowHeight="15"/>
  <cols>
    <col min="1" max="1" width="9.6640625" style="1" customWidth="1"/>
    <col min="2" max="2" width="25.6640625" style="1" customWidth="1"/>
    <col min="3" max="4" width="9.6640625" style="1" customWidth="1"/>
    <col min="5" max="6" width="11.6640625" style="1" customWidth="1"/>
    <col min="7" max="16384" width="9.6640625" style="1" customWidth="1"/>
  </cols>
  <sheetData>
    <row r="1" spans="1:252" ht="26.25">
      <c r="A1" s="30" t="s">
        <v>80</v>
      </c>
      <c r="B1" s="30"/>
      <c r="C1" s="30"/>
      <c r="D1" s="30"/>
      <c r="E1" s="30"/>
      <c r="F1" s="30"/>
      <c r="G1" s="30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</row>
    <row r="2" spans="1:252" ht="31.5">
      <c r="A2" s="31" t="s">
        <v>1</v>
      </c>
      <c r="B2" s="5" t="s">
        <v>54</v>
      </c>
      <c r="C2" s="31" t="s">
        <v>55</v>
      </c>
      <c r="D2" s="31" t="s">
        <v>56</v>
      </c>
      <c r="E2" s="34" t="s">
        <v>81</v>
      </c>
      <c r="F2" s="34" t="s">
        <v>82</v>
      </c>
      <c r="G2" s="44" t="s">
        <v>83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pans="1:252" ht="15.75">
      <c r="A3" s="38">
        <f>'Variable Input'!A3</f>
        <v>210043</v>
      </c>
      <c r="B3" s="38" t="str">
        <f>'Variable Input'!B3</f>
        <v>Baltimore Washington Medical Center</v>
      </c>
      <c r="C3" s="38">
        <f>'Variable Input'!C3</f>
        <v>1</v>
      </c>
      <c r="D3" s="38">
        <f>'Variable Input'!D3</f>
        <v>1</v>
      </c>
      <c r="E3" s="40">
        <f>'Variable Input'!S3</f>
        <v>-182268</v>
      </c>
      <c r="F3" s="40">
        <f>'Variable Input'!R3</f>
        <v>263301691</v>
      </c>
      <c r="G3" s="46">
        <f aca="true" t="shared" si="0" ref="G3:G11">E3/F3</f>
        <v>-0.0006922401421265464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</row>
    <row r="4" spans="1:252" ht="15.75">
      <c r="A4" s="38">
        <f>'Variable Input'!A4</f>
        <v>210015</v>
      </c>
      <c r="B4" s="38" t="str">
        <f>'Variable Input'!B4</f>
        <v>Franklin Square Hospital Center</v>
      </c>
      <c r="C4" s="38">
        <f>'Variable Input'!C4</f>
        <v>1</v>
      </c>
      <c r="D4" s="38">
        <f>'Variable Input'!D4</f>
        <v>1</v>
      </c>
      <c r="E4" s="40">
        <f>'Variable Input'!S4</f>
        <v>35529662</v>
      </c>
      <c r="F4" s="40">
        <f>'Variable Input'!R4</f>
        <v>357895394</v>
      </c>
      <c r="G4" s="46">
        <f t="shared" si="0"/>
        <v>0.09927387330388499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</row>
    <row r="5" spans="1:252" ht="15.75">
      <c r="A5" s="38">
        <f>'Variable Input'!A5</f>
        <v>210044</v>
      </c>
      <c r="B5" s="38" t="str">
        <f>'Variable Input'!B5</f>
        <v>GBMC</v>
      </c>
      <c r="C5" s="38">
        <f>'Variable Input'!C5</f>
        <v>1</v>
      </c>
      <c r="D5" s="38">
        <f>'Variable Input'!D5</f>
        <v>1</v>
      </c>
      <c r="E5" s="40">
        <f>'Variable Input'!S5</f>
        <v>29780518</v>
      </c>
      <c r="F5" s="40">
        <f>'Variable Input'!R5</f>
        <v>355552503</v>
      </c>
      <c r="G5" s="46">
        <f t="shared" si="0"/>
        <v>0.08375842596726144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</row>
    <row r="6" spans="1:252" ht="15.75">
      <c r="A6" s="38">
        <f>'Variable Input'!A6</f>
        <v>210056</v>
      </c>
      <c r="B6" s="38" t="str">
        <f>'Variable Input'!B6</f>
        <v>Good Samaritan Hospital</v>
      </c>
      <c r="C6" s="38">
        <f>'Variable Input'!C6</f>
        <v>1</v>
      </c>
      <c r="D6" s="38">
        <f>'Variable Input'!D6</f>
        <v>1</v>
      </c>
      <c r="E6" s="40">
        <f>'Variable Input'!S6</f>
        <v>19993436</v>
      </c>
      <c r="F6" s="40">
        <f>'Variable Input'!R6</f>
        <v>247846688</v>
      </c>
      <c r="G6" s="46">
        <f t="shared" si="0"/>
        <v>0.08066856233317914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</row>
    <row r="7" spans="1:252" ht="15.75">
      <c r="A7" s="38">
        <f>'Variable Input'!A7</f>
        <v>210004</v>
      </c>
      <c r="B7" s="38" t="str">
        <f>'Variable Input'!B7</f>
        <v>Holy Cross Hospital</v>
      </c>
      <c r="C7" s="38">
        <f>'Variable Input'!C7</f>
        <v>1</v>
      </c>
      <c r="D7" s="38">
        <f>'Variable Input'!D7</f>
        <v>1</v>
      </c>
      <c r="E7" s="40">
        <f>'Variable Input'!S7</f>
        <v>25703268</v>
      </c>
      <c r="F7" s="40">
        <f>'Variable Input'!R7</f>
        <v>335161284</v>
      </c>
      <c r="G7" s="46">
        <f t="shared" si="0"/>
        <v>0.07668925149481168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</row>
    <row r="8" spans="1:252" ht="15.75">
      <c r="A8" s="38">
        <f>'Variable Input'!A8</f>
        <v>210058</v>
      </c>
      <c r="B8" s="38" t="str">
        <f>'Variable Input'!B8</f>
        <v>James Lawrence Kernan Hospital</v>
      </c>
      <c r="C8" s="38">
        <f>'Variable Input'!C8</f>
        <v>1</v>
      </c>
      <c r="D8" s="38">
        <f>'Variable Input'!D8</f>
        <v>1</v>
      </c>
      <c r="E8" s="40">
        <f>'Variable Input'!S8</f>
        <v>2486578</v>
      </c>
      <c r="F8" s="40">
        <f>'Variable Input'!R8</f>
        <v>94113760</v>
      </c>
      <c r="G8" s="46">
        <f t="shared" si="0"/>
        <v>0.02642098243657463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1:252" ht="15.75">
      <c r="A9" s="38">
        <f>'Variable Input'!A9</f>
        <v>210011</v>
      </c>
      <c r="B9" s="38" t="str">
        <f>'Variable Input'!B9</f>
        <v>St. Agnes Hospital</v>
      </c>
      <c r="C9" s="38">
        <f>'Variable Input'!C9</f>
        <v>1</v>
      </c>
      <c r="D9" s="38">
        <f>'Variable Input'!D9</f>
        <v>1</v>
      </c>
      <c r="E9" s="40">
        <f>'Variable Input'!S9</f>
        <v>42073306</v>
      </c>
      <c r="F9" s="40">
        <f>'Variable Input'!R9</f>
        <v>310846734</v>
      </c>
      <c r="G9" s="46">
        <f t="shared" si="0"/>
        <v>0.1353506451832304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1:252" ht="15.75">
      <c r="A10" s="38">
        <f>'Variable Input'!A10</f>
        <v>210022</v>
      </c>
      <c r="B10" s="38" t="str">
        <f>'Variable Input'!B10</f>
        <v>Suburban Hospital</v>
      </c>
      <c r="C10" s="38">
        <f>'Variable Input'!C10</f>
        <v>1</v>
      </c>
      <c r="D10" s="38">
        <f>'Variable Input'!D10</f>
        <v>1</v>
      </c>
      <c r="E10" s="40">
        <f>'Variable Input'!S10</f>
        <v>8837807</v>
      </c>
      <c r="F10" s="40">
        <f>'Variable Input'!R10</f>
        <v>204241200</v>
      </c>
      <c r="G10" s="46">
        <f t="shared" si="0"/>
        <v>0.043271421241159964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</row>
    <row r="11" spans="1:252" ht="15.75">
      <c r="A11" s="38"/>
      <c r="B11" s="38"/>
      <c r="C11" s="38"/>
      <c r="D11" s="38"/>
      <c r="E11" s="40">
        <f>SUM(E3:E10)</f>
        <v>164222307</v>
      </c>
      <c r="F11" s="40">
        <f>SUM(F3:F10)</f>
        <v>2168959254</v>
      </c>
      <c r="G11" s="46">
        <f t="shared" si="0"/>
        <v>0.07571479579302415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1:252" ht="15.75">
      <c r="A12" s="38"/>
      <c r="B12" s="38"/>
      <c r="C12" s="38"/>
      <c r="D12" s="38"/>
      <c r="E12" s="40"/>
      <c r="F12" s="40"/>
      <c r="G12" s="4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</row>
    <row r="13" spans="1:252" ht="15.75">
      <c r="A13" s="38">
        <f>'Variable Input'!A11</f>
        <v>210023</v>
      </c>
      <c r="B13" s="38" t="str">
        <f>'Variable Input'!B11</f>
        <v>Anne Arundel Medical Center</v>
      </c>
      <c r="C13" s="38">
        <f>'Variable Input'!C11</f>
        <v>3</v>
      </c>
      <c r="D13" s="38">
        <f>'Variable Input'!D11</f>
        <v>3</v>
      </c>
      <c r="E13" s="40">
        <f>'Variable Input'!S11</f>
        <v>25642864</v>
      </c>
      <c r="F13" s="40">
        <f>'Variable Input'!R11</f>
        <v>349124785</v>
      </c>
      <c r="G13" s="46">
        <f aca="true" t="shared" si="1" ref="G13:G41">E13/F13</f>
        <v>0.07344899331624365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</row>
    <row r="14" spans="1:252" ht="15.75">
      <c r="A14" s="38">
        <f>'Variable Input'!A12</f>
        <v>210061</v>
      </c>
      <c r="B14" s="38" t="str">
        <f>'Variable Input'!B12</f>
        <v>Atlantic General Hospital</v>
      </c>
      <c r="C14" s="38">
        <f>'Variable Input'!C12</f>
        <v>3</v>
      </c>
      <c r="D14" s="38">
        <f>'Variable Input'!D12</f>
        <v>3</v>
      </c>
      <c r="E14" s="40">
        <f>'Variable Input'!S12</f>
        <v>6827139</v>
      </c>
      <c r="F14" s="40">
        <f>'Variable Input'!R12</f>
        <v>66165700</v>
      </c>
      <c r="G14" s="46">
        <f t="shared" si="1"/>
        <v>0.1031824495168947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</row>
    <row r="15" spans="1:252" ht="15.75">
      <c r="A15" s="38">
        <f>'Variable Input'!A13</f>
        <v>210039</v>
      </c>
      <c r="B15" s="38" t="str">
        <f>'Variable Input'!B13</f>
        <v>Calvert Memorial Hospital</v>
      </c>
      <c r="C15" s="38">
        <f>'Variable Input'!C13</f>
        <v>3</v>
      </c>
      <c r="D15" s="38">
        <f>'Variable Input'!D13</f>
        <v>3</v>
      </c>
      <c r="E15" s="40">
        <f>'Variable Input'!S13</f>
        <v>8070510</v>
      </c>
      <c r="F15" s="40">
        <f>'Variable Input'!R13</f>
        <v>98913228</v>
      </c>
      <c r="G15" s="46">
        <f t="shared" si="1"/>
        <v>0.08159181702168289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</row>
    <row r="16" spans="1:252" ht="15.75">
      <c r="A16" s="38">
        <f>'Variable Input'!A14</f>
        <v>210033</v>
      </c>
      <c r="B16" s="38" t="str">
        <f>'Variable Input'!B14</f>
        <v>Carroll Hospital Center</v>
      </c>
      <c r="C16" s="38">
        <f>'Variable Input'!C14</f>
        <v>3</v>
      </c>
      <c r="D16" s="38">
        <f>'Variable Input'!D14</f>
        <v>3</v>
      </c>
      <c r="E16" s="40">
        <f>'Variable Input'!S14</f>
        <v>12053197</v>
      </c>
      <c r="F16" s="40">
        <f>'Variable Input'!R14</f>
        <v>173755553</v>
      </c>
      <c r="G16" s="46">
        <f t="shared" si="1"/>
        <v>0.06936870098189035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</row>
    <row r="17" spans="1:252" ht="15.75">
      <c r="A17" s="38">
        <f>'Variable Input'!A15</f>
        <v>210030</v>
      </c>
      <c r="B17" s="38" t="str">
        <f>'Variable Input'!B15</f>
        <v>Chester River Hospital Center</v>
      </c>
      <c r="C17" s="38">
        <f>'Variable Input'!C15</f>
        <v>3</v>
      </c>
      <c r="D17" s="38">
        <f>'Variable Input'!D15</f>
        <v>3</v>
      </c>
      <c r="E17" s="40">
        <f>'Variable Input'!S15</f>
        <v>-562554</v>
      </c>
      <c r="F17" s="40">
        <f>'Variable Input'!R15</f>
        <v>50448562</v>
      </c>
      <c r="G17" s="46">
        <f t="shared" si="1"/>
        <v>-0.011151041331961058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</row>
    <row r="18" spans="1:252" ht="15.75">
      <c r="A18" s="38">
        <f>'Variable Input'!A16</f>
        <v>210035</v>
      </c>
      <c r="B18" s="38" t="str">
        <f>'Variable Input'!B16</f>
        <v>Civista Medical Center</v>
      </c>
      <c r="C18" s="38">
        <f>'Variable Input'!C16</f>
        <v>3</v>
      </c>
      <c r="D18" s="38">
        <f>'Variable Input'!D16</f>
        <v>3</v>
      </c>
      <c r="E18" s="40">
        <f>'Variable Input'!S16</f>
        <v>-96885</v>
      </c>
      <c r="F18" s="40">
        <f>'Variable Input'!R16</f>
        <v>88714018</v>
      </c>
      <c r="G18" s="46">
        <f t="shared" si="1"/>
        <v>-0.0010921047449344477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</row>
    <row r="19" spans="1:252" ht="15.75">
      <c r="A19" s="38">
        <f>'Variable Input'!A17</f>
        <v>210051</v>
      </c>
      <c r="B19" s="38" t="str">
        <f>'Variable Input'!B17</f>
        <v>Doctors Community Hospital</v>
      </c>
      <c r="C19" s="38">
        <f>'Variable Input'!C17</f>
        <v>3</v>
      </c>
      <c r="D19" s="38">
        <f>'Variable Input'!D17</f>
        <v>3</v>
      </c>
      <c r="E19" s="40">
        <f>'Variable Input'!S17</f>
        <v>4469526</v>
      </c>
      <c r="F19" s="40">
        <f>'Variable Input'!R17</f>
        <v>157974419</v>
      </c>
      <c r="G19" s="46">
        <f t="shared" si="1"/>
        <v>0.02829271997512458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</row>
    <row r="20" spans="1:252" ht="15.75">
      <c r="A20" s="38">
        <f>'Variable Input'!A18</f>
        <v>210010</v>
      </c>
      <c r="B20" s="38" t="str">
        <f>'Variable Input'!B18</f>
        <v>Dorchester General Hospital</v>
      </c>
      <c r="C20" s="38">
        <f>'Variable Input'!C18</f>
        <v>3</v>
      </c>
      <c r="D20" s="38">
        <f>'Variable Input'!D18</f>
        <v>3</v>
      </c>
      <c r="E20" s="40">
        <f>'Variable Input'!S18</f>
        <v>1974709</v>
      </c>
      <c r="F20" s="40">
        <f>'Variable Input'!R18</f>
        <v>45070325</v>
      </c>
      <c r="G20" s="46">
        <f t="shared" si="1"/>
        <v>0.0438139507536278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</row>
    <row r="21" spans="1:252" ht="15.75">
      <c r="A21" s="38">
        <f>'Variable Input'!A19</f>
        <v>210060</v>
      </c>
      <c r="B21" s="38" t="str">
        <f>'Variable Input'!B19</f>
        <v>Fort Washington Medical Center</v>
      </c>
      <c r="C21" s="38">
        <f>'Variable Input'!C19</f>
        <v>3</v>
      </c>
      <c r="D21" s="38">
        <f>'Variable Input'!D19</f>
        <v>3</v>
      </c>
      <c r="E21" s="40">
        <f>'Variable Input'!S19</f>
        <v>1762620</v>
      </c>
      <c r="F21" s="40">
        <f>'Variable Input'!R19</f>
        <v>38687792</v>
      </c>
      <c r="G21" s="46">
        <f t="shared" si="1"/>
        <v>0.045560108470392935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</row>
    <row r="22" spans="1:252" ht="15.75">
      <c r="A22" s="38">
        <f>'Variable Input'!A20</f>
        <v>210005</v>
      </c>
      <c r="B22" s="38" t="str">
        <f>'Variable Input'!B20</f>
        <v>Frederick Memorial Hospital</v>
      </c>
      <c r="C22" s="38">
        <f>'Variable Input'!C20</f>
        <v>3</v>
      </c>
      <c r="D22" s="38">
        <f>'Variable Input'!D20</f>
        <v>3</v>
      </c>
      <c r="E22" s="40">
        <f>'Variable Input'!S20</f>
        <v>12333922</v>
      </c>
      <c r="F22" s="40">
        <f>'Variable Input'!R20</f>
        <v>233970884</v>
      </c>
      <c r="G22" s="46">
        <f t="shared" si="1"/>
        <v>0.05271562764194198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</row>
    <row r="23" spans="1:252" ht="15.75">
      <c r="A23" s="38">
        <f>'Variable Input'!A21</f>
        <v>210017</v>
      </c>
      <c r="B23" s="38" t="str">
        <f>'Variable Input'!B21</f>
        <v>Garrett County Memorial Hospital</v>
      </c>
      <c r="C23" s="38">
        <f>'Variable Input'!C21</f>
        <v>3</v>
      </c>
      <c r="D23" s="38">
        <f>'Variable Input'!D21</f>
        <v>3</v>
      </c>
      <c r="E23" s="40">
        <f>'Variable Input'!S21</f>
        <v>1618633</v>
      </c>
      <c r="F23" s="40">
        <f>'Variable Input'!R21</f>
        <v>31369000</v>
      </c>
      <c r="G23" s="46">
        <f t="shared" si="1"/>
        <v>0.05159976409831362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</row>
    <row r="24" spans="1:252" ht="15.75">
      <c r="A24" s="38">
        <f>'Variable Input'!A22</f>
        <v>210006</v>
      </c>
      <c r="B24" s="38" t="str">
        <f>'Variable Input'!B22</f>
        <v>Harford Memorial Hospital</v>
      </c>
      <c r="C24" s="38">
        <f>'Variable Input'!C22</f>
        <v>3</v>
      </c>
      <c r="D24" s="38">
        <f>'Variable Input'!D22</f>
        <v>3</v>
      </c>
      <c r="E24" s="40">
        <f>'Variable Input'!S22</f>
        <v>3278870</v>
      </c>
      <c r="F24" s="40">
        <f>'Variable Input'!R22</f>
        <v>79082621</v>
      </c>
      <c r="G24" s="46">
        <f t="shared" si="1"/>
        <v>0.04146132182442461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</row>
    <row r="25" spans="1:252" ht="15.75">
      <c r="A25" s="38">
        <f>'Variable Input'!A23</f>
        <v>210048</v>
      </c>
      <c r="B25" s="38" t="str">
        <f>'Variable Input'!B23</f>
        <v>Howard County General Hospital</v>
      </c>
      <c r="C25" s="38">
        <f>'Variable Input'!C23</f>
        <v>3</v>
      </c>
      <c r="D25" s="38">
        <f>'Variable Input'!D23</f>
        <v>3</v>
      </c>
      <c r="E25" s="40">
        <f>'Variable Input'!S23</f>
        <v>15200067</v>
      </c>
      <c r="F25" s="40">
        <f>'Variable Input'!R23</f>
        <v>202898123</v>
      </c>
      <c r="G25" s="46">
        <f t="shared" si="1"/>
        <v>0.07491477385426577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</row>
    <row r="26" spans="1:252" ht="15.75">
      <c r="A26" s="38">
        <f>'Variable Input'!A24</f>
        <v>210055</v>
      </c>
      <c r="B26" s="38" t="str">
        <f>'Variable Input'!B24</f>
        <v>Laurel Regional Hospital</v>
      </c>
      <c r="C26" s="38">
        <f>'Variable Input'!C24</f>
        <v>3</v>
      </c>
      <c r="D26" s="38">
        <f>'Variable Input'!D24</f>
        <v>3</v>
      </c>
      <c r="E26" s="40">
        <f>'Variable Input'!S24</f>
        <v>-6056718</v>
      </c>
      <c r="F26" s="40">
        <f>'Variable Input'!R24</f>
        <v>77224783</v>
      </c>
      <c r="G26" s="46">
        <f t="shared" si="1"/>
        <v>-0.07842971860471269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</row>
    <row r="27" spans="1:252" ht="15.75">
      <c r="A27" s="38">
        <f>'Variable Input'!A25</f>
        <v>210045</v>
      </c>
      <c r="B27" s="38" t="str">
        <f>'Variable Input'!B25</f>
        <v>McCready Memorial Hospital</v>
      </c>
      <c r="C27" s="38">
        <f>'Variable Input'!C25</f>
        <v>3</v>
      </c>
      <c r="D27" s="38">
        <f>'Variable Input'!D25</f>
        <v>3</v>
      </c>
      <c r="E27" s="40">
        <f>'Variable Input'!S25</f>
        <v>3797366</v>
      </c>
      <c r="F27" s="40">
        <f>'Variable Input'!R25</f>
        <v>13688901</v>
      </c>
      <c r="G27" s="46">
        <f t="shared" si="1"/>
        <v>0.2774047383350935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</row>
    <row r="28" spans="1:252" ht="15.75">
      <c r="A28" s="38">
        <f>'Variable Input'!A26</f>
        <v>210037</v>
      </c>
      <c r="B28" s="38" t="str">
        <f>'Variable Input'!B26</f>
        <v>Memorial Hospital at Easton</v>
      </c>
      <c r="C28" s="38">
        <f>'Variable Input'!C26</f>
        <v>3</v>
      </c>
      <c r="D28" s="38">
        <f>'Variable Input'!D26</f>
        <v>3</v>
      </c>
      <c r="E28" s="40">
        <f>'Variable Input'!S26</f>
        <v>6908669</v>
      </c>
      <c r="F28" s="40">
        <f>'Variable Input'!R26</f>
        <v>141015514</v>
      </c>
      <c r="G28" s="46">
        <f t="shared" si="1"/>
        <v>0.0489922619436043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</row>
    <row r="29" spans="1:252" ht="15.75">
      <c r="A29" s="38">
        <f>'Variable Input'!A27</f>
        <v>210018</v>
      </c>
      <c r="B29" s="38" t="str">
        <f>'Variable Input'!B27</f>
        <v>Montgomery General Hospital</v>
      </c>
      <c r="C29" s="38">
        <f>'Variable Input'!C27</f>
        <v>3</v>
      </c>
      <c r="D29" s="38">
        <f>'Variable Input'!D27</f>
        <v>3</v>
      </c>
      <c r="E29" s="40">
        <f>'Variable Input'!S27</f>
        <v>7398642</v>
      </c>
      <c r="F29" s="40">
        <f>'Variable Input'!R27</f>
        <v>123134800</v>
      </c>
      <c r="G29" s="46">
        <f t="shared" si="1"/>
        <v>0.06008571094442838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</row>
    <row r="30" spans="1:252" ht="15.75">
      <c r="A30" s="38">
        <f>'Variable Input'!A28</f>
        <v>210040</v>
      </c>
      <c r="B30" s="38" t="str">
        <f>'Variable Input'!B28</f>
        <v>Northwest Hospital Center</v>
      </c>
      <c r="C30" s="38">
        <f>'Variable Input'!C28</f>
        <v>3</v>
      </c>
      <c r="D30" s="38">
        <f>'Variable Input'!D28</f>
        <v>3</v>
      </c>
      <c r="E30" s="40">
        <f>'Variable Input'!S28</f>
        <v>20229457</v>
      </c>
      <c r="F30" s="40">
        <f>'Variable Input'!R28</f>
        <v>179366557</v>
      </c>
      <c r="G30" s="46">
        <f t="shared" si="1"/>
        <v>0.11278276919816217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</row>
    <row r="31" spans="1:252" ht="15.75">
      <c r="A31" s="38">
        <f>'Variable Input'!A29</f>
        <v>210019</v>
      </c>
      <c r="B31" s="38" t="str">
        <f>'Variable Input'!B29</f>
        <v>Peninsula Regional Medical Center</v>
      </c>
      <c r="C31" s="38">
        <f>'Variable Input'!C29</f>
        <v>3</v>
      </c>
      <c r="D31" s="38">
        <f>'Variable Input'!D29</f>
        <v>3</v>
      </c>
      <c r="E31" s="40">
        <f>'Variable Input'!S29</f>
        <v>29458447</v>
      </c>
      <c r="F31" s="40">
        <f>'Variable Input'!R29</f>
        <v>332602500</v>
      </c>
      <c r="G31" s="46">
        <f t="shared" si="1"/>
        <v>0.08856952969385377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</row>
    <row r="32" spans="1:252" ht="15.75">
      <c r="A32" s="38">
        <f>'Variable Input'!A30</f>
        <v>210057</v>
      </c>
      <c r="B32" s="38" t="str">
        <f>'Variable Input'!B30</f>
        <v>Shady Grove Adventist Hospital</v>
      </c>
      <c r="C32" s="38">
        <f>'Variable Input'!C30</f>
        <v>3</v>
      </c>
      <c r="D32" s="38">
        <f>'Variable Input'!D30</f>
        <v>3</v>
      </c>
      <c r="E32" s="40">
        <f>'Variable Input'!S30</f>
        <v>16073349</v>
      </c>
      <c r="F32" s="40">
        <f>'Variable Input'!R30</f>
        <v>286491123</v>
      </c>
      <c r="G32" s="46">
        <f t="shared" si="1"/>
        <v>0.056104178138880766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</row>
    <row r="33" spans="1:252" ht="15.75">
      <c r="A33" s="38">
        <f>'Variable Input'!A31</f>
        <v>210054</v>
      </c>
      <c r="B33" s="38" t="str">
        <f>'Variable Input'!B31</f>
        <v>Southern Maryland Hospital Center</v>
      </c>
      <c r="C33" s="38">
        <f>'Variable Input'!C31</f>
        <v>3</v>
      </c>
      <c r="D33" s="38">
        <f>'Variable Input'!D31</f>
        <v>3</v>
      </c>
      <c r="E33" s="40">
        <f>'Variable Input'!S31</f>
        <v>8919906</v>
      </c>
      <c r="F33" s="40">
        <f>'Variable Input'!R31</f>
        <v>187380552</v>
      </c>
      <c r="G33" s="46">
        <f t="shared" si="1"/>
        <v>0.04760315787734471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</row>
    <row r="34" spans="1:252" ht="15.75">
      <c r="A34" s="38">
        <f>'Variable Input'!A32</f>
        <v>210007</v>
      </c>
      <c r="B34" s="38" t="str">
        <f>'Variable Input'!B32</f>
        <v>St. Joseph Medical Center</v>
      </c>
      <c r="C34" s="38">
        <f>'Variable Input'!C32</f>
        <v>3</v>
      </c>
      <c r="D34" s="38">
        <f>'Variable Input'!D32</f>
        <v>3</v>
      </c>
      <c r="E34" s="40">
        <f>'Variable Input'!S32</f>
        <v>17082200</v>
      </c>
      <c r="F34" s="40">
        <f>'Variable Input'!R32</f>
        <v>330596900</v>
      </c>
      <c r="G34" s="46">
        <f t="shared" si="1"/>
        <v>0.05167078094198706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</row>
    <row r="35" spans="1:252" ht="15.75">
      <c r="A35" s="38">
        <f>'Variable Input'!A33</f>
        <v>210028</v>
      </c>
      <c r="B35" s="38" t="str">
        <f>'Variable Input'!B33</f>
        <v>St. Mary's Hospital</v>
      </c>
      <c r="C35" s="38">
        <f>'Variable Input'!C33</f>
        <v>3</v>
      </c>
      <c r="D35" s="38">
        <f>'Variable Input'!D33</f>
        <v>3</v>
      </c>
      <c r="E35" s="40">
        <f>'Variable Input'!S33</f>
        <v>7910813</v>
      </c>
      <c r="F35" s="40">
        <f>'Variable Input'!R33</f>
        <v>105738046</v>
      </c>
      <c r="G35" s="46">
        <f t="shared" si="1"/>
        <v>0.07481519944107913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</row>
    <row r="36" spans="1:252" ht="15.75">
      <c r="A36" s="38">
        <f>'Variable Input'!A34</f>
        <v>210032</v>
      </c>
      <c r="B36" s="38" t="str">
        <f>'Variable Input'!B34</f>
        <v>Union of Cecil</v>
      </c>
      <c r="C36" s="38">
        <f>'Variable Input'!C34</f>
        <v>3</v>
      </c>
      <c r="D36" s="38">
        <f>'Variable Input'!D34</f>
        <v>3</v>
      </c>
      <c r="E36" s="40">
        <f>'Variable Input'!S34</f>
        <v>6895100</v>
      </c>
      <c r="F36" s="40">
        <f>'Variable Input'!R34</f>
        <v>106494800</v>
      </c>
      <c r="G36" s="46">
        <f t="shared" si="1"/>
        <v>0.06474588430608819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</row>
    <row r="37" spans="1:252" ht="15.75">
      <c r="A37" s="38">
        <f>'Variable Input'!A35</f>
        <v>210049</v>
      </c>
      <c r="B37" s="38" t="str">
        <f>'Variable Input'!B35</f>
        <v>Upper Chesapeake Medical Center</v>
      </c>
      <c r="C37" s="38">
        <f>'Variable Input'!C35</f>
        <v>3</v>
      </c>
      <c r="D37" s="38">
        <f>'Variable Input'!D35</f>
        <v>3</v>
      </c>
      <c r="E37" s="40">
        <f>'Variable Input'!S35</f>
        <v>16700301</v>
      </c>
      <c r="F37" s="40">
        <f>'Variable Input'!R35</f>
        <v>187905400</v>
      </c>
      <c r="G37" s="46">
        <f t="shared" si="1"/>
        <v>0.08887611000003193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</row>
    <row r="38" spans="1:252" ht="15.75">
      <c r="A38" s="38">
        <f>'Variable Input'!A36</f>
        <v>210016</v>
      </c>
      <c r="B38" s="38" t="str">
        <f>'Variable Input'!B36</f>
        <v>Washington Adventist Hospital</v>
      </c>
      <c r="C38" s="38">
        <f>'Variable Input'!C36</f>
        <v>3</v>
      </c>
      <c r="D38" s="38">
        <f>'Variable Input'!D36</f>
        <v>3</v>
      </c>
      <c r="E38" s="40">
        <f>'Variable Input'!S36</f>
        <v>-589166</v>
      </c>
      <c r="F38" s="40">
        <f>'Variable Input'!R36</f>
        <v>236361478</v>
      </c>
      <c r="G38" s="46">
        <f t="shared" si="1"/>
        <v>-0.0024926481463278037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</row>
    <row r="39" spans="1:252" ht="15.75">
      <c r="A39" s="38">
        <f>'Variable Input'!A37</f>
        <v>210001</v>
      </c>
      <c r="B39" s="38" t="str">
        <f>'Variable Input'!B37</f>
        <v>Washington County Hospital</v>
      </c>
      <c r="C39" s="38">
        <f>'Variable Input'!C37</f>
        <v>3</v>
      </c>
      <c r="D39" s="38">
        <f>'Variable Input'!D37</f>
        <v>3</v>
      </c>
      <c r="E39" s="40">
        <f>'Variable Input'!S37</f>
        <v>4634953</v>
      </c>
      <c r="F39" s="40">
        <f>'Variable Input'!R37</f>
        <v>205595800</v>
      </c>
      <c r="G39" s="46">
        <f t="shared" si="1"/>
        <v>0.022544006249154896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</row>
    <row r="40" spans="1:252" ht="15.75">
      <c r="A40" s="38">
        <f>'Variable Input'!A38</f>
        <v>210027</v>
      </c>
      <c r="B40" s="38" t="str">
        <f>'Variable Input'!B38</f>
        <v>Western Maryland Regional Medical Center</v>
      </c>
      <c r="C40" s="38">
        <f>'Variable Input'!C38</f>
        <v>3</v>
      </c>
      <c r="D40" s="38">
        <f>'Variable Input'!D38</f>
        <v>3</v>
      </c>
      <c r="E40" s="40">
        <f>'Variable Input'!S38</f>
        <v>14824492</v>
      </c>
      <c r="F40" s="40">
        <f>'Variable Input'!R38</f>
        <v>230739000</v>
      </c>
      <c r="G40" s="46">
        <f t="shared" si="1"/>
        <v>0.0642478818058499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</row>
    <row r="41" spans="1:252" ht="15.75">
      <c r="A41" s="5"/>
      <c r="B41" s="5"/>
      <c r="C41" s="5"/>
      <c r="D41" s="5"/>
      <c r="E41" s="40">
        <f>SUM(E13:E40)</f>
        <v>246760429</v>
      </c>
      <c r="F41" s="40">
        <f>SUM(F13:F40)</f>
        <v>4360511164</v>
      </c>
      <c r="G41" s="46">
        <f t="shared" si="1"/>
        <v>0.05658979411341326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</row>
    <row r="42" spans="1:252" ht="15.75">
      <c r="A42" s="17"/>
      <c r="B42" s="17"/>
      <c r="C42" s="17"/>
      <c r="D42" s="17"/>
      <c r="E42" s="17"/>
      <c r="F42" s="17"/>
      <c r="G42" s="17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</row>
    <row r="43" spans="1:252" ht="15.75">
      <c r="A43" s="38">
        <f>'Variable Input'!A39</f>
        <v>210013</v>
      </c>
      <c r="B43" s="38" t="str">
        <f>'Variable Input'!B39</f>
        <v>Bon Secours Hospital</v>
      </c>
      <c r="C43" s="38">
        <f>'Variable Input'!C39</f>
        <v>4</v>
      </c>
      <c r="D43" s="38">
        <f>'Variable Input'!D39</f>
        <v>4</v>
      </c>
      <c r="E43" s="40">
        <f>'Variable Input'!S39</f>
        <v>6478252</v>
      </c>
      <c r="F43" s="40">
        <f>'Variable Input'!R39</f>
        <v>93804271</v>
      </c>
      <c r="G43" s="46">
        <f aca="true" t="shared" si="2" ref="G43:G51">E43/F43</f>
        <v>0.06906137568085786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</row>
    <row r="44" spans="1:252" ht="15.75">
      <c r="A44" s="38">
        <f>'Variable Input'!A40</f>
        <v>210034</v>
      </c>
      <c r="B44" s="38" t="str">
        <f>'Variable Input'!B40</f>
        <v>Harbor Hospital Center</v>
      </c>
      <c r="C44" s="38">
        <f>'Variable Input'!C40</f>
        <v>4</v>
      </c>
      <c r="D44" s="38">
        <f>'Variable Input'!D40</f>
        <v>4</v>
      </c>
      <c r="E44" s="40">
        <f>'Variable Input'!S40</f>
        <v>7291012</v>
      </c>
      <c r="F44" s="40">
        <f>'Variable Input'!R40</f>
        <v>172363135</v>
      </c>
      <c r="G44" s="46">
        <f t="shared" si="2"/>
        <v>0.04230029814670057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</row>
    <row r="45" spans="1:252" ht="15.75">
      <c r="A45" s="38">
        <f>'Variable Input'!A41</f>
        <v>210029</v>
      </c>
      <c r="B45" s="38" t="str">
        <f>'Variable Input'!B41</f>
        <v>Johns Hopkins Bayview Medical Center</v>
      </c>
      <c r="C45" s="38">
        <f>'Variable Input'!C41</f>
        <v>4</v>
      </c>
      <c r="D45" s="38">
        <f>'Variable Input'!D41</f>
        <v>4</v>
      </c>
      <c r="E45" s="40">
        <f>'Variable Input'!S41</f>
        <v>11351851</v>
      </c>
      <c r="F45" s="40">
        <f>'Variable Input'!R41</f>
        <v>441163400</v>
      </c>
      <c r="G45" s="46">
        <f t="shared" si="2"/>
        <v>0.025731624608931747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</row>
    <row r="46" spans="1:252" ht="15.75">
      <c r="A46" s="38">
        <f>'Variable Input'!A42</f>
        <v>210038</v>
      </c>
      <c r="B46" s="38" t="str">
        <f>'Variable Input'!B42</f>
        <v>Maryland General Hospital</v>
      </c>
      <c r="C46" s="38">
        <f>'Variable Input'!C42</f>
        <v>4</v>
      </c>
      <c r="D46" s="38">
        <f>'Variable Input'!D42</f>
        <v>4</v>
      </c>
      <c r="E46" s="40">
        <f>'Variable Input'!S42</f>
        <v>15732329</v>
      </c>
      <c r="F46" s="40">
        <f>'Variable Input'!R42</f>
        <v>158094097</v>
      </c>
      <c r="G46" s="46">
        <f t="shared" si="2"/>
        <v>0.0995124378363096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</row>
    <row r="47" spans="1:252" ht="15.75">
      <c r="A47" s="38">
        <f>'Variable Input'!A43</f>
        <v>210008</v>
      </c>
      <c r="B47" s="38" t="str">
        <f>'Variable Input'!B43</f>
        <v>Mercy Medical Center</v>
      </c>
      <c r="C47" s="38">
        <f>'Variable Input'!C43</f>
        <v>4</v>
      </c>
      <c r="D47" s="38">
        <f>'Variable Input'!D43</f>
        <v>4</v>
      </c>
      <c r="E47" s="40">
        <f>'Variable Input'!S43</f>
        <v>33930600</v>
      </c>
      <c r="F47" s="40">
        <f>'Variable Input'!R43</f>
        <v>337994222</v>
      </c>
      <c r="G47" s="46">
        <f t="shared" si="2"/>
        <v>0.1003881066345566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</row>
    <row r="48" spans="1:252" ht="15.75">
      <c r="A48" s="38">
        <f>'Variable Input'!A44</f>
        <v>210003</v>
      </c>
      <c r="B48" s="38" t="str">
        <f>'Variable Input'!B44</f>
        <v>Prince Georges Hospital Center</v>
      </c>
      <c r="C48" s="38">
        <f>'Variable Input'!C44</f>
        <v>4</v>
      </c>
      <c r="D48" s="38">
        <f>'Variable Input'!D44</f>
        <v>4</v>
      </c>
      <c r="E48" s="40">
        <f>'Variable Input'!S44</f>
        <v>-252691</v>
      </c>
      <c r="F48" s="40">
        <f>'Variable Input'!R44</f>
        <v>211849168</v>
      </c>
      <c r="G48" s="46">
        <f t="shared" si="2"/>
        <v>-0.0011927873136608211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</row>
    <row r="49" spans="1:252" ht="15.75">
      <c r="A49" s="38">
        <f>'Variable Input'!A45</f>
        <v>210012</v>
      </c>
      <c r="B49" s="38" t="str">
        <f>'Variable Input'!B45</f>
        <v>Sinai Hospital</v>
      </c>
      <c r="C49" s="38">
        <f>'Variable Input'!C45</f>
        <v>4</v>
      </c>
      <c r="D49" s="38">
        <f>'Variable Input'!D45</f>
        <v>4</v>
      </c>
      <c r="E49" s="40">
        <f>'Variable Input'!S45</f>
        <v>46631815</v>
      </c>
      <c r="F49" s="40">
        <f>'Variable Input'!R45</f>
        <v>547144141</v>
      </c>
      <c r="G49" s="46">
        <f t="shared" si="2"/>
        <v>0.08522766032872496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</row>
    <row r="50" spans="1:252" ht="15.75">
      <c r="A50" s="38">
        <f>'Variable Input'!A46</f>
        <v>210024</v>
      </c>
      <c r="B50" s="38" t="str">
        <f>'Variable Input'!B46</f>
        <v>Union Memorial Hospital</v>
      </c>
      <c r="C50" s="38">
        <f>'Variable Input'!C46</f>
        <v>4</v>
      </c>
      <c r="D50" s="38">
        <f>'Variable Input'!D46</f>
        <v>4</v>
      </c>
      <c r="E50" s="40">
        <f>'Variable Input'!S46</f>
        <v>27895727</v>
      </c>
      <c r="F50" s="40">
        <f>'Variable Input'!R46</f>
        <v>353485406</v>
      </c>
      <c r="G50" s="46">
        <f t="shared" si="2"/>
        <v>0.07891620566649363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</row>
    <row r="51" spans="1:252" ht="15.75">
      <c r="A51" s="5"/>
      <c r="B51" s="5"/>
      <c r="C51" s="5"/>
      <c r="D51" s="5"/>
      <c r="E51" s="40">
        <f>SUM(E43:E50)</f>
        <v>149058895</v>
      </c>
      <c r="F51" s="40">
        <f>SUM(F43:F50)</f>
        <v>2315897840</v>
      </c>
      <c r="G51" s="46">
        <f t="shared" si="2"/>
        <v>0.06436332916999482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</row>
    <row r="52" spans="1:252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</row>
    <row r="53" spans="1:252" ht="15.75">
      <c r="A53" s="38">
        <f>'Variable Input'!A47</f>
        <v>910029</v>
      </c>
      <c r="B53" s="38" t="str">
        <f>'Variable Input'!B47</f>
        <v>Johns Hopkins Bayview Medical Center</v>
      </c>
      <c r="C53" s="38">
        <f>'Variable Input'!C47</f>
        <v>5</v>
      </c>
      <c r="D53" s="38">
        <f>'Variable Input'!D47</f>
        <v>5</v>
      </c>
      <c r="E53" s="40">
        <f>'Variable Input'!S47</f>
        <v>11351851</v>
      </c>
      <c r="F53" s="40">
        <f>'Variable Input'!R47</f>
        <v>441163400</v>
      </c>
      <c r="G53" s="46">
        <f aca="true" t="shared" si="3" ref="G53:G60">E53/F53</f>
        <v>0.025731624608931747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</row>
    <row r="54" spans="1:252" ht="15.75">
      <c r="A54" s="38">
        <f>'Variable Input'!A48</f>
        <v>210009</v>
      </c>
      <c r="B54" s="38" t="str">
        <f>'Variable Input'!B48</f>
        <v>Johns Hopkins Hospital</v>
      </c>
      <c r="C54" s="38">
        <f>'Variable Input'!C48</f>
        <v>5</v>
      </c>
      <c r="D54" s="38">
        <f>'Variable Input'!D48</f>
        <v>5</v>
      </c>
      <c r="E54" s="40">
        <f>'Variable Input'!S48</f>
        <v>50390364</v>
      </c>
      <c r="F54" s="40">
        <f>'Variable Input'!R48</f>
        <v>1425445076</v>
      </c>
      <c r="G54" s="46">
        <f t="shared" si="3"/>
        <v>0.03535061774628488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</row>
    <row r="55" spans="1:252" ht="15.75">
      <c r="A55" s="38">
        <f>'Variable Input'!A49</f>
        <v>910008</v>
      </c>
      <c r="B55" s="38" t="str">
        <f>'Variable Input'!B49</f>
        <v>Mercy Medical Center                </v>
      </c>
      <c r="C55" s="38">
        <f>'Variable Input'!C49</f>
        <v>5</v>
      </c>
      <c r="D55" s="38">
        <f>'Variable Input'!D49</f>
        <v>5</v>
      </c>
      <c r="E55" s="40">
        <f>'Variable Input'!S49</f>
        <v>33930600</v>
      </c>
      <c r="F55" s="40">
        <f>'Variable Input'!R49</f>
        <v>337994222</v>
      </c>
      <c r="G55" s="46">
        <f t="shared" si="3"/>
        <v>0.1003881066345566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</row>
    <row r="56" spans="1:252" ht="15.75">
      <c r="A56" s="38">
        <f>'Variable Input'!A50</f>
        <v>910003</v>
      </c>
      <c r="B56" s="38" t="str">
        <f>'Variable Input'!B50</f>
        <v>Prince Georges Hospital Center      </v>
      </c>
      <c r="C56" s="38">
        <f>'Variable Input'!C50</f>
        <v>5</v>
      </c>
      <c r="D56" s="38">
        <f>'Variable Input'!D50</f>
        <v>5</v>
      </c>
      <c r="E56" s="40">
        <f>'Variable Input'!S50</f>
        <v>-252691</v>
      </c>
      <c r="F56" s="40">
        <f>'Variable Input'!R50</f>
        <v>211849168</v>
      </c>
      <c r="G56" s="46">
        <f t="shared" si="3"/>
        <v>-0.0011927873136608211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</row>
    <row r="57" spans="1:252" ht="15.75">
      <c r="A57" s="38">
        <f>'Variable Input'!A51</f>
        <v>910012</v>
      </c>
      <c r="B57" s="38" t="str">
        <f>'Variable Input'!B51</f>
        <v>Sinai Hospital                      </v>
      </c>
      <c r="C57" s="38">
        <f>'Variable Input'!C51</f>
        <v>5</v>
      </c>
      <c r="D57" s="38">
        <f>'Variable Input'!D51</f>
        <v>5</v>
      </c>
      <c r="E57" s="40">
        <f>'Variable Input'!S51</f>
        <v>46631815</v>
      </c>
      <c r="F57" s="40">
        <f>'Variable Input'!R51</f>
        <v>547144141</v>
      </c>
      <c r="G57" s="46">
        <f t="shared" si="3"/>
        <v>0.08522766032872496</v>
      </c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</row>
    <row r="58" spans="1:252" ht="15.75">
      <c r="A58" s="38">
        <f>'Variable Input'!A52</f>
        <v>910024</v>
      </c>
      <c r="B58" s="38" t="str">
        <f>'Variable Input'!B52</f>
        <v>Union Memorial Hospital             </v>
      </c>
      <c r="C58" s="38">
        <f>'Variable Input'!C52</f>
        <v>5</v>
      </c>
      <c r="D58" s="38">
        <f>'Variable Input'!D52</f>
        <v>5</v>
      </c>
      <c r="E58" s="40">
        <f>'Variable Input'!S52</f>
        <v>27895727</v>
      </c>
      <c r="F58" s="40">
        <f>'Variable Input'!R52</f>
        <v>353485406</v>
      </c>
      <c r="G58" s="46">
        <f t="shared" si="3"/>
        <v>0.07891620566649363</v>
      </c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</row>
    <row r="59" spans="1:252" ht="15.75">
      <c r="A59" s="38">
        <f>'Variable Input'!A53</f>
        <v>210002</v>
      </c>
      <c r="B59" s="38" t="str">
        <f>'Variable Input'!B53</f>
        <v>University of Maryland Hospital</v>
      </c>
      <c r="C59" s="38">
        <f>'Variable Input'!C53</f>
        <v>5</v>
      </c>
      <c r="D59" s="38">
        <f>'Variable Input'!D53</f>
        <v>5</v>
      </c>
      <c r="E59" s="40">
        <f>'Variable Input'!S53</f>
        <v>78252327</v>
      </c>
      <c r="F59" s="40">
        <f>'Variable Input'!R53</f>
        <v>838431058</v>
      </c>
      <c r="G59" s="46">
        <f t="shared" si="3"/>
        <v>0.09333185627291016</v>
      </c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</row>
    <row r="60" spans="1:252" ht="15.75">
      <c r="A60" s="38"/>
      <c r="B60" s="38"/>
      <c r="C60" s="38"/>
      <c r="D60" s="38"/>
      <c r="E60" s="40">
        <f>SUM(E53:E59)</f>
        <v>248199993</v>
      </c>
      <c r="F60" s="40">
        <f>SUM(F53:F59)</f>
        <v>4155512471</v>
      </c>
      <c r="G60" s="46">
        <f t="shared" si="3"/>
        <v>0.05972789029803395</v>
      </c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</row>
    <row r="61" spans="1:252" ht="15.75">
      <c r="A61" s="38"/>
      <c r="B61" s="38"/>
      <c r="C61" s="38"/>
      <c r="D61" s="38"/>
      <c r="E61" s="40"/>
      <c r="F61" s="40"/>
      <c r="G61" s="46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</row>
    <row r="62" spans="1:252" ht="15.75">
      <c r="A62" s="38"/>
      <c r="B62" s="38"/>
      <c r="C62" s="38"/>
      <c r="D62" s="38"/>
      <c r="E62" s="40">
        <f>SUM(E59,E54,E51,E41,E11)</f>
        <v>688684322</v>
      </c>
      <c r="F62" s="40">
        <f>SUM(F59,F54,F51,F41,F11)</f>
        <v>11109244392</v>
      </c>
      <c r="G62" s="46">
        <f>E62/F62</f>
        <v>0.06199200392926237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</row>
    <row r="63" spans="1:252" ht="15.75">
      <c r="A63" s="38"/>
      <c r="B63" s="38"/>
      <c r="C63" s="38"/>
      <c r="D63" s="38"/>
      <c r="E63" s="40"/>
      <c r="F63" s="40"/>
      <c r="G63" s="4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</row>
    <row r="64" spans="1:252" ht="15.75">
      <c r="A64" s="38"/>
      <c r="B64" s="38"/>
      <c r="C64" s="38"/>
      <c r="D64" s="38"/>
      <c r="E64" s="40"/>
      <c r="F64" s="40"/>
      <c r="G64" s="4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</row>
    <row r="65" spans="1:252" ht="15.75">
      <c r="A65" s="38"/>
      <c r="B65" s="38"/>
      <c r="C65" s="38"/>
      <c r="D65" s="38"/>
      <c r="E65" s="40"/>
      <c r="F65" s="40"/>
      <c r="G65" s="46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</row>
    <row r="66" spans="1:252" ht="15.75">
      <c r="A66" s="38"/>
      <c r="B66" s="38"/>
      <c r="C66" s="38"/>
      <c r="D66" s="38"/>
      <c r="E66" s="40"/>
      <c r="F66" s="40"/>
      <c r="G66" s="4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</row>
    <row r="67" spans="1:252" ht="15.75">
      <c r="A67" s="38"/>
      <c r="B67" s="38"/>
      <c r="C67" s="38"/>
      <c r="D67" s="38"/>
      <c r="E67" s="40"/>
      <c r="F67" s="40"/>
      <c r="G67" s="4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</row>
    <row r="68" spans="1:252" ht="15.75">
      <c r="A68" s="38"/>
      <c r="B68" s="38"/>
      <c r="C68" s="38"/>
      <c r="D68" s="38"/>
      <c r="E68" s="40"/>
      <c r="F68" s="40"/>
      <c r="G68" s="4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</row>
    <row r="69" spans="1:252" ht="15.75">
      <c r="A69" s="38"/>
      <c r="B69" s="38"/>
      <c r="C69" s="38"/>
      <c r="D69" s="38"/>
      <c r="E69" s="40"/>
      <c r="F69" s="40"/>
      <c r="G69" s="46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</row>
    <row r="70" spans="1:252" ht="15.75">
      <c r="A70" s="38"/>
      <c r="B70" s="38"/>
      <c r="C70" s="38"/>
      <c r="D70" s="38"/>
      <c r="E70" s="40"/>
      <c r="F70" s="40"/>
      <c r="G70" s="46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</row>
    <row r="71" spans="1:252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</row>
    <row r="72" spans="1:252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</row>
    <row r="73" spans="1:252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</row>
    <row r="74" spans="1:252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</row>
    <row r="75" spans="1:252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</row>
    <row r="76" spans="1:252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</row>
    <row r="77" spans="1:252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</row>
    <row r="78" spans="1:252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</row>
    <row r="79" spans="1:252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</row>
    <row r="80" spans="1:252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</row>
    <row r="81" spans="1:252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</row>
    <row r="82" spans="1:252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</row>
    <row r="83" spans="1:252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</row>
    <row r="84" spans="1:252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</row>
    <row r="85" spans="1:252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</row>
    <row r="86" spans="1:252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</row>
    <row r="87" spans="1:252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</row>
    <row r="88" spans="1:252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</row>
    <row r="89" spans="1:252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</row>
    <row r="90" spans="1:252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</row>
    <row r="91" spans="1:252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</row>
    <row r="92" spans="1:252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</row>
    <row r="93" spans="1:252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</row>
    <row r="94" spans="1:252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</row>
    <row r="95" spans="1:252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</row>
    <row r="96" spans="1:252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</row>
    <row r="97" spans="1:252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</row>
    <row r="98" spans="1:252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</row>
    <row r="99" spans="1:252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</row>
    <row r="100" spans="1:252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</row>
    <row r="101" spans="1:252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</row>
    <row r="102" spans="1:252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</row>
    <row r="103" spans="1:252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</row>
    <row r="104" spans="1:252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</row>
    <row r="105" spans="1:252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</row>
    <row r="106" spans="1:252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</row>
    <row r="107" spans="1:252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</row>
    <row r="108" spans="1:252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</row>
    <row r="109" spans="1:252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</row>
    <row r="110" spans="1:252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</row>
    <row r="111" spans="1:252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</row>
    <row r="112" spans="1:252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</row>
  </sheetData>
  <sheetProtection/>
  <printOptions horizontalCentered="1"/>
  <pageMargins left="0.25" right="0.25" top="0.55" bottom="0.2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2"/>
  <sheetViews>
    <sheetView zoomScale="87" zoomScaleNormal="87" zoomScalePageLayoutView="0" workbookViewId="0" topLeftCell="A1">
      <selection activeCell="H62" sqref="H62"/>
    </sheetView>
  </sheetViews>
  <sheetFormatPr defaultColWidth="9.6640625" defaultRowHeight="15"/>
  <cols>
    <col min="1" max="1" width="7.6640625" style="1" customWidth="1"/>
    <col min="2" max="2" width="28.6640625" style="1" customWidth="1"/>
    <col min="3" max="3" width="5.6640625" style="1" customWidth="1"/>
    <col min="4" max="4" width="9.6640625" style="1" customWidth="1"/>
    <col min="5" max="6" width="8.6640625" style="1" customWidth="1"/>
    <col min="7" max="7" width="10.6640625" style="1" customWidth="1"/>
    <col min="8" max="16384" width="9.6640625" style="1" customWidth="1"/>
  </cols>
  <sheetData>
    <row r="1" spans="1:256" ht="52.5">
      <c r="A1" s="30" t="s">
        <v>84</v>
      </c>
      <c r="B1" s="50"/>
      <c r="C1" s="50"/>
      <c r="D1" s="50"/>
      <c r="E1" s="50"/>
      <c r="F1" s="50"/>
      <c r="G1" s="50"/>
      <c r="H1" s="50"/>
      <c r="I1" s="5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5.75">
      <c r="A2" s="31" t="s">
        <v>1</v>
      </c>
      <c r="B2" s="5" t="s">
        <v>54</v>
      </c>
      <c r="C2" s="32" t="s">
        <v>55</v>
      </c>
      <c r="D2" s="32" t="s">
        <v>56</v>
      </c>
      <c r="E2" s="34" t="s">
        <v>21</v>
      </c>
      <c r="F2" s="51" t="s">
        <v>32</v>
      </c>
      <c r="G2" s="51" t="s">
        <v>85</v>
      </c>
      <c r="H2" s="34" t="s">
        <v>86</v>
      </c>
      <c r="I2" s="52" t="s">
        <v>58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.75">
      <c r="A3" s="38">
        <f>'Variable Input'!A3</f>
        <v>210043</v>
      </c>
      <c r="B3" s="38" t="str">
        <f>'Variable Input'!B3</f>
        <v>Baltimore Washington Medical Center</v>
      </c>
      <c r="C3" s="38">
        <f>'Variable Input'!C3</f>
        <v>1</v>
      </c>
      <c r="D3" s="38">
        <f>'Variable Input'!D3</f>
        <v>1</v>
      </c>
      <c r="E3" s="40">
        <f>'Variable Input'!E3</f>
        <v>27824.407906914</v>
      </c>
      <c r="F3" s="53">
        <f>'Variable Input'!G3</f>
        <v>1.07113278685668</v>
      </c>
      <c r="G3" s="54">
        <f aca="true" t="shared" si="0" ref="G3:G10">F3*E3</f>
        <v>29803.635583969834</v>
      </c>
      <c r="H3" s="40">
        <f>'Variable Input'!T3</f>
        <v>8</v>
      </c>
      <c r="I3" s="55">
        <f aca="true" t="shared" si="1" ref="I3:I11">H3/G3</f>
        <v>0.0002684236283006653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.75">
      <c r="A4" s="38">
        <f>'Variable Input'!A4</f>
        <v>210015</v>
      </c>
      <c r="B4" s="38" t="str">
        <f>'Variable Input'!B4</f>
        <v>Franklin Square Hospital Center</v>
      </c>
      <c r="C4" s="38">
        <f>'Variable Input'!C4</f>
        <v>1</v>
      </c>
      <c r="D4" s="38">
        <f>'Variable Input'!D4</f>
        <v>1</v>
      </c>
      <c r="E4" s="40">
        <f>'Variable Input'!E4</f>
        <v>39542.0273355072</v>
      </c>
      <c r="F4" s="53">
        <f>'Variable Input'!G4</f>
        <v>0.908146479398887</v>
      </c>
      <c r="G4" s="54">
        <f t="shared" si="0"/>
        <v>35909.95291303541</v>
      </c>
      <c r="H4" s="40">
        <f>'Variable Input'!T4</f>
        <v>76</v>
      </c>
      <c r="I4" s="55">
        <f t="shared" si="1"/>
        <v>0.00211640489153668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15.75">
      <c r="A5" s="38">
        <f>'Variable Input'!A5</f>
        <v>210044</v>
      </c>
      <c r="B5" s="38" t="str">
        <f>'Variable Input'!B5</f>
        <v>GBMC</v>
      </c>
      <c r="C5" s="38">
        <f>'Variable Input'!C5</f>
        <v>1</v>
      </c>
      <c r="D5" s="38">
        <f>'Variable Input'!D5</f>
        <v>1</v>
      </c>
      <c r="E5" s="40">
        <f>'Variable Input'!E5</f>
        <v>34952.9609030539</v>
      </c>
      <c r="F5" s="53">
        <f>'Variable Input'!G5</f>
        <v>1.01206595337349</v>
      </c>
      <c r="G5" s="54">
        <f t="shared" si="0"/>
        <v>35374.70169957556</v>
      </c>
      <c r="H5" s="40">
        <f>'Variable Input'!T5</f>
        <v>62</v>
      </c>
      <c r="I5" s="55">
        <f t="shared" si="1"/>
        <v>0.001752664956062199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5.75">
      <c r="A6" s="38">
        <f>'Variable Input'!A6</f>
        <v>210056</v>
      </c>
      <c r="B6" s="38" t="str">
        <f>'Variable Input'!B6</f>
        <v>Good Samaritan Hospital</v>
      </c>
      <c r="C6" s="38">
        <f>'Variable Input'!C6</f>
        <v>1</v>
      </c>
      <c r="D6" s="38">
        <f>'Variable Input'!D6</f>
        <v>1</v>
      </c>
      <c r="E6" s="40">
        <f>'Variable Input'!E6</f>
        <v>22941.907170059</v>
      </c>
      <c r="F6" s="53">
        <f>'Variable Input'!G6</f>
        <v>1.0844214924563</v>
      </c>
      <c r="G6" s="54">
        <f t="shared" si="0"/>
        <v>24878.69721314927</v>
      </c>
      <c r="H6" s="40">
        <f>'Variable Input'!T6</f>
        <v>40</v>
      </c>
      <c r="I6" s="55">
        <f t="shared" si="1"/>
        <v>0.0016078012307999226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5.75">
      <c r="A7" s="38">
        <f>'Variable Input'!A7</f>
        <v>210004</v>
      </c>
      <c r="B7" s="38" t="str">
        <f>'Variable Input'!B7</f>
        <v>Holy Cross Hospital</v>
      </c>
      <c r="C7" s="38">
        <f>'Variable Input'!C7</f>
        <v>1</v>
      </c>
      <c r="D7" s="38">
        <f>'Variable Input'!D7</f>
        <v>1</v>
      </c>
      <c r="E7" s="40">
        <f>'Variable Input'!E7</f>
        <v>43848.3629749397</v>
      </c>
      <c r="F7" s="53">
        <f>'Variable Input'!G7</f>
        <v>0.866087619600804</v>
      </c>
      <c r="G7" s="54">
        <f t="shared" si="0"/>
        <v>37976.52431235756</v>
      </c>
      <c r="H7" s="40">
        <f>'Variable Input'!T7</f>
        <v>22</v>
      </c>
      <c r="I7" s="55">
        <f t="shared" si="1"/>
        <v>0.0005793052523461502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5.75">
      <c r="A8" s="38">
        <f>'Variable Input'!A8</f>
        <v>210058</v>
      </c>
      <c r="B8" s="38" t="str">
        <f>'Variable Input'!B8</f>
        <v>James Lawrence Kernan Hospital</v>
      </c>
      <c r="C8" s="38">
        <f>'Variable Input'!C8</f>
        <v>1</v>
      </c>
      <c r="D8" s="38">
        <f>'Variable Input'!D8</f>
        <v>1</v>
      </c>
      <c r="E8" s="40">
        <f>'Variable Input'!E8</f>
        <v>5182.91005172314</v>
      </c>
      <c r="F8" s="53">
        <f>'Variable Input'!G8</f>
        <v>1.45659824449617</v>
      </c>
      <c r="G8" s="54">
        <f t="shared" si="0"/>
        <v>7549.41768272148</v>
      </c>
      <c r="H8" s="40">
        <f>'Variable Input'!T8</f>
        <v>13</v>
      </c>
      <c r="I8" s="55">
        <f t="shared" si="1"/>
        <v>0.0017219871182585897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5.75">
      <c r="A9" s="38">
        <f>'Variable Input'!A9</f>
        <v>210011</v>
      </c>
      <c r="B9" s="38" t="str">
        <f>'Variable Input'!B9</f>
        <v>St. Agnes Hospital</v>
      </c>
      <c r="C9" s="38">
        <f>'Variable Input'!C9</f>
        <v>1</v>
      </c>
      <c r="D9" s="38">
        <f>'Variable Input'!D9</f>
        <v>1</v>
      </c>
      <c r="E9" s="40">
        <f>'Variable Input'!E9</f>
        <v>32114.4357179301</v>
      </c>
      <c r="F9" s="53">
        <f>'Variable Input'!G9</f>
        <v>0.951404346932327</v>
      </c>
      <c r="G9" s="54">
        <f t="shared" si="0"/>
        <v>30553.813741317485</v>
      </c>
      <c r="H9" s="40">
        <f>'Variable Input'!T9</f>
        <v>74</v>
      </c>
      <c r="I9" s="55">
        <f t="shared" si="1"/>
        <v>0.002421956245021251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5.75">
      <c r="A10" s="38">
        <f>'Variable Input'!A10</f>
        <v>210022</v>
      </c>
      <c r="B10" s="38" t="str">
        <f>'Variable Input'!B10</f>
        <v>Suburban Hospital</v>
      </c>
      <c r="C10" s="38">
        <f>'Variable Input'!C10</f>
        <v>1</v>
      </c>
      <c r="D10" s="38">
        <f>'Variable Input'!D10</f>
        <v>1</v>
      </c>
      <c r="E10" s="40">
        <f>'Variable Input'!E10</f>
        <v>18059.935937667</v>
      </c>
      <c r="F10" s="53">
        <f>'Variable Input'!G10</f>
        <v>1.21318443641509</v>
      </c>
      <c r="G10" s="54">
        <f t="shared" si="0"/>
        <v>21910.03320223117</v>
      </c>
      <c r="H10" s="40">
        <f>'Variable Input'!T10</f>
        <v>2</v>
      </c>
      <c r="I10" s="55">
        <f t="shared" si="1"/>
        <v>9.128238106897681E-05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.75">
      <c r="A11" s="38"/>
      <c r="B11" s="38"/>
      <c r="C11" s="38"/>
      <c r="D11" s="38"/>
      <c r="E11" s="40"/>
      <c r="F11" s="53"/>
      <c r="G11" s="54">
        <f>SUM(G3:G10)</f>
        <v>223956.77634835776</v>
      </c>
      <c r="H11" s="54">
        <f>SUM(H3:H10)</f>
        <v>297</v>
      </c>
      <c r="I11" s="55">
        <f t="shared" si="1"/>
        <v>0.0013261487544276214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5.75">
      <c r="A12" s="38"/>
      <c r="B12" s="38"/>
      <c r="C12" s="38"/>
      <c r="D12" s="38"/>
      <c r="E12" s="40"/>
      <c r="F12" s="53"/>
      <c r="G12" s="54"/>
      <c r="H12" s="40"/>
      <c r="I12" s="5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.75">
      <c r="A13" s="38">
        <f>'Variable Input'!A11</f>
        <v>210023</v>
      </c>
      <c r="B13" s="38" t="str">
        <f>'Variable Input'!B11</f>
        <v>Anne Arundel Medical Center</v>
      </c>
      <c r="C13" s="38">
        <f>'Variable Input'!C11</f>
        <v>3</v>
      </c>
      <c r="D13" s="38">
        <f>'Variable Input'!D11</f>
        <v>3</v>
      </c>
      <c r="E13" s="40">
        <f>'Variable Input'!E11</f>
        <v>37006.838938841</v>
      </c>
      <c r="F13" s="53">
        <f>'Variable Input'!G11</f>
        <v>1.0544957991873</v>
      </c>
      <c r="G13" s="54">
        <f aca="true" t="shared" si="2" ref="G13:G40">F13*E13</f>
        <v>39023.556202208834</v>
      </c>
      <c r="H13" s="40">
        <f>'Variable Input'!T11</f>
        <v>0</v>
      </c>
      <c r="I13" s="55">
        <f aca="true" t="shared" si="3" ref="I13:I41">H13/G13</f>
        <v>0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5.75">
      <c r="A14" s="38">
        <f>'Variable Input'!A12</f>
        <v>210061</v>
      </c>
      <c r="B14" s="38" t="str">
        <f>'Variable Input'!B12</f>
        <v>Atlantic General Hospital</v>
      </c>
      <c r="C14" s="38">
        <f>'Variable Input'!C12</f>
        <v>3</v>
      </c>
      <c r="D14" s="38">
        <f>'Variable Input'!D12</f>
        <v>3</v>
      </c>
      <c r="E14" s="40">
        <f>'Variable Input'!E12</f>
        <v>8864.50468916014</v>
      </c>
      <c r="F14" s="53">
        <f>'Variable Input'!G12</f>
        <v>0.844655509058707</v>
      </c>
      <c r="G14" s="54">
        <f t="shared" si="2"/>
        <v>7487.452720775853</v>
      </c>
      <c r="H14" s="40">
        <f>'Variable Input'!T12</f>
        <v>0</v>
      </c>
      <c r="I14" s="55">
        <f t="shared" si="3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.75">
      <c r="A15" s="38">
        <f>'Variable Input'!A13</f>
        <v>210039</v>
      </c>
      <c r="B15" s="38" t="str">
        <f>'Variable Input'!B13</f>
        <v>Calvert Memorial Hospital</v>
      </c>
      <c r="C15" s="38">
        <f>'Variable Input'!C13</f>
        <v>3</v>
      </c>
      <c r="D15" s="38">
        <f>'Variable Input'!D13</f>
        <v>3</v>
      </c>
      <c r="E15" s="40">
        <f>'Variable Input'!E13</f>
        <v>12969.2025698345</v>
      </c>
      <c r="F15" s="53">
        <f>'Variable Input'!G13</f>
        <v>0.85347559556643</v>
      </c>
      <c r="G15" s="54">
        <f t="shared" si="2"/>
        <v>11068.897887311176</v>
      </c>
      <c r="H15" s="40">
        <f>'Variable Input'!T13</f>
        <v>0</v>
      </c>
      <c r="I15" s="55">
        <f t="shared" si="3"/>
        <v>0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5.75">
      <c r="A16" s="38">
        <f>'Variable Input'!A14</f>
        <v>210033</v>
      </c>
      <c r="B16" s="38" t="str">
        <f>'Variable Input'!B14</f>
        <v>Carroll Hospital Center</v>
      </c>
      <c r="C16" s="38">
        <f>'Variable Input'!C14</f>
        <v>3</v>
      </c>
      <c r="D16" s="38">
        <f>'Variable Input'!D14</f>
        <v>3</v>
      </c>
      <c r="E16" s="40">
        <f>'Variable Input'!E14</f>
        <v>21477.6240666729</v>
      </c>
      <c r="F16" s="53">
        <f>'Variable Input'!G14</f>
        <v>0.888128696916932</v>
      </c>
      <c r="G16" s="54">
        <f t="shared" si="2"/>
        <v>19074.894275205937</v>
      </c>
      <c r="H16" s="40">
        <f>'Variable Input'!T14</f>
        <v>0</v>
      </c>
      <c r="I16" s="55">
        <f t="shared" si="3"/>
        <v>0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.75">
      <c r="A17" s="38">
        <f>'Variable Input'!A15</f>
        <v>210030</v>
      </c>
      <c r="B17" s="38" t="str">
        <f>'Variable Input'!B15</f>
        <v>Chester River Hospital Center</v>
      </c>
      <c r="C17" s="38">
        <f>'Variable Input'!C15</f>
        <v>3</v>
      </c>
      <c r="D17" s="38">
        <f>'Variable Input'!D15</f>
        <v>3</v>
      </c>
      <c r="E17" s="40">
        <f>'Variable Input'!E15</f>
        <v>5942.27005509627</v>
      </c>
      <c r="F17" s="53">
        <f>'Variable Input'!G15</f>
        <v>0.870340353872894</v>
      </c>
      <c r="G17" s="54">
        <f t="shared" si="2"/>
        <v>5171.797422560789</v>
      </c>
      <c r="H17" s="40">
        <f>'Variable Input'!T15</f>
        <v>0</v>
      </c>
      <c r="I17" s="55">
        <f t="shared" si="3"/>
        <v>0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5.75">
      <c r="A18" s="38">
        <f>'Variable Input'!A16</f>
        <v>210035</v>
      </c>
      <c r="B18" s="38" t="str">
        <f>'Variable Input'!B16</f>
        <v>Civista Medical Center</v>
      </c>
      <c r="C18" s="38">
        <f>'Variable Input'!C16</f>
        <v>3</v>
      </c>
      <c r="D18" s="38">
        <f>'Variable Input'!D16</f>
        <v>3</v>
      </c>
      <c r="E18" s="40">
        <f>'Variable Input'!E16</f>
        <v>11996.931991306</v>
      </c>
      <c r="F18" s="53">
        <f>'Variable Input'!G16</f>
        <v>0.832688047377991</v>
      </c>
      <c r="G18" s="54">
        <f t="shared" si="2"/>
        <v>9989.701874367147</v>
      </c>
      <c r="H18" s="40">
        <f>'Variable Input'!T16</f>
        <v>0</v>
      </c>
      <c r="I18" s="55">
        <f t="shared" si="3"/>
        <v>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5.75">
      <c r="A19" s="38">
        <f>'Variable Input'!A17</f>
        <v>210051</v>
      </c>
      <c r="B19" s="38" t="str">
        <f>'Variable Input'!B17</f>
        <v>Doctors Community Hospital</v>
      </c>
      <c r="C19" s="38">
        <f>'Variable Input'!C17</f>
        <v>3</v>
      </c>
      <c r="D19" s="38">
        <f>'Variable Input'!D17</f>
        <v>3</v>
      </c>
      <c r="E19" s="40">
        <f>'Variable Input'!E17</f>
        <v>16861.6808377302</v>
      </c>
      <c r="F19" s="53">
        <f>'Variable Input'!G17</f>
        <v>1.01164883544236</v>
      </c>
      <c r="G19" s="54">
        <f t="shared" si="2"/>
        <v>17058.099783090514</v>
      </c>
      <c r="H19" s="40">
        <f>'Variable Input'!T17</f>
        <v>0</v>
      </c>
      <c r="I19" s="55">
        <f t="shared" si="3"/>
        <v>0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5.75">
      <c r="A20" s="38">
        <f>'Variable Input'!A18</f>
        <v>210010</v>
      </c>
      <c r="B20" s="38" t="str">
        <f>'Variable Input'!B18</f>
        <v>Dorchester General Hospital</v>
      </c>
      <c r="C20" s="38">
        <f>'Variable Input'!C18</f>
        <v>3</v>
      </c>
      <c r="D20" s="38">
        <f>'Variable Input'!D18</f>
        <v>3</v>
      </c>
      <c r="E20" s="40">
        <f>'Variable Input'!E18</f>
        <v>5712.61256453307</v>
      </c>
      <c r="F20" s="53">
        <f>'Variable Input'!G18</f>
        <v>0.85444119940811</v>
      </c>
      <c r="G20" s="54">
        <f t="shared" si="2"/>
        <v>4881.091531393476</v>
      </c>
      <c r="H20" s="40">
        <f>'Variable Input'!T18</f>
        <v>0</v>
      </c>
      <c r="I20" s="55">
        <f t="shared" si="3"/>
        <v>0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5.75">
      <c r="A21" s="38">
        <f>'Variable Input'!A19</f>
        <v>210060</v>
      </c>
      <c r="B21" s="38" t="str">
        <f>'Variable Input'!B19</f>
        <v>Fort Washington Medical Center</v>
      </c>
      <c r="C21" s="38">
        <f>'Variable Input'!C19</f>
        <v>3</v>
      </c>
      <c r="D21" s="38">
        <f>'Variable Input'!D19</f>
        <v>3</v>
      </c>
      <c r="E21" s="40">
        <f>'Variable Input'!E19</f>
        <v>6296.82681110816</v>
      </c>
      <c r="F21" s="53">
        <f>'Variable Input'!G19</f>
        <v>0.663083122871504</v>
      </c>
      <c r="G21" s="54">
        <f t="shared" si="2"/>
        <v>4175.319586090613</v>
      </c>
      <c r="H21" s="40">
        <f>'Variable Input'!T19</f>
        <v>0</v>
      </c>
      <c r="I21" s="55">
        <f t="shared" si="3"/>
        <v>0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5.75">
      <c r="A22" s="38">
        <f>'Variable Input'!A20</f>
        <v>210005</v>
      </c>
      <c r="B22" s="38" t="str">
        <f>'Variable Input'!B20</f>
        <v>Frederick Memorial Hospital</v>
      </c>
      <c r="C22" s="38">
        <f>'Variable Input'!C20</f>
        <v>3</v>
      </c>
      <c r="D22" s="38">
        <f>'Variable Input'!D20</f>
        <v>3</v>
      </c>
      <c r="E22" s="40">
        <f>'Variable Input'!E20</f>
        <v>25991.6372773051</v>
      </c>
      <c r="F22" s="53">
        <f>'Variable Input'!G20</f>
        <v>1.00854105254544</v>
      </c>
      <c r="G22" s="54">
        <f t="shared" si="2"/>
        <v>26213.633217032577</v>
      </c>
      <c r="H22" s="40">
        <f>'Variable Input'!T20</f>
        <v>0</v>
      </c>
      <c r="I22" s="55">
        <f t="shared" si="3"/>
        <v>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5.75">
      <c r="A23" s="38">
        <f>'Variable Input'!A21</f>
        <v>210017</v>
      </c>
      <c r="B23" s="38" t="str">
        <f>'Variable Input'!B21</f>
        <v>Garrett County Memorial Hospital</v>
      </c>
      <c r="C23" s="38">
        <f>'Variable Input'!C21</f>
        <v>3</v>
      </c>
      <c r="D23" s="38">
        <f>'Variable Input'!D21</f>
        <v>3</v>
      </c>
      <c r="E23" s="40">
        <f>'Variable Input'!E21</f>
        <v>5092.68406228167</v>
      </c>
      <c r="F23" s="53">
        <f>'Variable Input'!G21</f>
        <v>0.765809367771312</v>
      </c>
      <c r="G23" s="54">
        <f t="shared" si="2"/>
        <v>3900.0251619949627</v>
      </c>
      <c r="H23" s="40">
        <f>'Variable Input'!T21</f>
        <v>0</v>
      </c>
      <c r="I23" s="55">
        <f t="shared" si="3"/>
        <v>0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5.75">
      <c r="A24" s="38">
        <f>'Variable Input'!A22</f>
        <v>210006</v>
      </c>
      <c r="B24" s="38" t="str">
        <f>'Variable Input'!B22</f>
        <v>Harford Memorial Hospital</v>
      </c>
      <c r="C24" s="38">
        <f>'Variable Input'!C22</f>
        <v>3</v>
      </c>
      <c r="D24" s="38">
        <f>'Variable Input'!D22</f>
        <v>3</v>
      </c>
      <c r="E24" s="40">
        <f>'Variable Input'!E22</f>
        <v>11098.1988400534</v>
      </c>
      <c r="F24" s="53">
        <f>'Variable Input'!G22</f>
        <v>0.809694221616281</v>
      </c>
      <c r="G24" s="54">
        <f t="shared" si="2"/>
        <v>8986.14747113975</v>
      </c>
      <c r="H24" s="40">
        <f>'Variable Input'!T22</f>
        <v>0</v>
      </c>
      <c r="I24" s="55">
        <f t="shared" si="3"/>
        <v>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5.75">
      <c r="A25" s="38">
        <f>'Variable Input'!A23</f>
        <v>210048</v>
      </c>
      <c r="B25" s="38" t="str">
        <f>'Variable Input'!B23</f>
        <v>Howard County General Hospital</v>
      </c>
      <c r="C25" s="38">
        <f>'Variable Input'!C23</f>
        <v>3</v>
      </c>
      <c r="D25" s="38">
        <f>'Variable Input'!D23</f>
        <v>3</v>
      </c>
      <c r="E25" s="40">
        <f>'Variable Input'!E23</f>
        <v>24003.517556905</v>
      </c>
      <c r="F25" s="53">
        <f>'Variable Input'!G23</f>
        <v>0.920976855958659</v>
      </c>
      <c r="G25" s="54">
        <f t="shared" si="2"/>
        <v>22106.684131506838</v>
      </c>
      <c r="H25" s="40">
        <f>'Variable Input'!T23</f>
        <v>0</v>
      </c>
      <c r="I25" s="55">
        <f t="shared" si="3"/>
        <v>0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5.75">
      <c r="A26" s="38">
        <f>'Variable Input'!A24</f>
        <v>210055</v>
      </c>
      <c r="B26" s="38" t="str">
        <f>'Variable Input'!B24</f>
        <v>Laurel Regional Hospital</v>
      </c>
      <c r="C26" s="38">
        <f>'Variable Input'!C24</f>
        <v>3</v>
      </c>
      <c r="D26" s="38">
        <f>'Variable Input'!D24</f>
        <v>3</v>
      </c>
      <c r="E26" s="40">
        <f>'Variable Input'!E24</f>
        <v>9884.57279407074</v>
      </c>
      <c r="F26" s="53">
        <f>'Variable Input'!G24</f>
        <v>0.893482994312</v>
      </c>
      <c r="G26" s="54">
        <f t="shared" si="2"/>
        <v>8831.697697541256</v>
      </c>
      <c r="H26" s="40">
        <f>'Variable Input'!T24</f>
        <v>0</v>
      </c>
      <c r="I26" s="55">
        <f t="shared" si="3"/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5.75">
      <c r="A27" s="38">
        <f>'Variable Input'!A25</f>
        <v>210045</v>
      </c>
      <c r="B27" s="38" t="str">
        <f>'Variable Input'!B25</f>
        <v>McCready Memorial Hospital</v>
      </c>
      <c r="C27" s="38">
        <f>'Variable Input'!C25</f>
        <v>3</v>
      </c>
      <c r="D27" s="38">
        <f>'Variable Input'!D25</f>
        <v>3</v>
      </c>
      <c r="E27" s="40">
        <f>'Variable Input'!E25</f>
        <v>2142.52754929997</v>
      </c>
      <c r="F27" s="53">
        <f>'Variable Input'!G25</f>
        <v>0.534395388904338</v>
      </c>
      <c r="G27" s="54">
        <f t="shared" si="2"/>
        <v>1144.9568429464157</v>
      </c>
      <c r="H27" s="40">
        <f>'Variable Input'!T25</f>
        <v>0</v>
      </c>
      <c r="I27" s="55">
        <f t="shared" si="3"/>
        <v>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5.75">
      <c r="A28" s="38">
        <f>'Variable Input'!A26</f>
        <v>210037</v>
      </c>
      <c r="B28" s="38" t="str">
        <f>'Variable Input'!B26</f>
        <v>Memorial Hospital at Easton</v>
      </c>
      <c r="C28" s="38">
        <f>'Variable Input'!C26</f>
        <v>3</v>
      </c>
      <c r="D28" s="38">
        <f>'Variable Input'!D26</f>
        <v>3</v>
      </c>
      <c r="E28" s="40">
        <f>'Variable Input'!E26</f>
        <v>15390.179390954</v>
      </c>
      <c r="F28" s="53">
        <f>'Variable Input'!G26</f>
        <v>0.989188307744966</v>
      </c>
      <c r="G28" s="54">
        <f t="shared" si="2"/>
        <v>15223.785507629238</v>
      </c>
      <c r="H28" s="40">
        <f>'Variable Input'!T26</f>
        <v>0</v>
      </c>
      <c r="I28" s="55">
        <f t="shared" si="3"/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5.75">
      <c r="A29" s="38">
        <f>'Variable Input'!A27</f>
        <v>210018</v>
      </c>
      <c r="B29" s="38" t="str">
        <f>'Variable Input'!B27</f>
        <v>Montgomery General Hospital</v>
      </c>
      <c r="C29" s="38">
        <f>'Variable Input'!C27</f>
        <v>3</v>
      </c>
      <c r="D29" s="38">
        <f>'Variable Input'!D27</f>
        <v>3</v>
      </c>
      <c r="E29" s="40">
        <f>'Variable Input'!E27</f>
        <v>13946.2773582603</v>
      </c>
      <c r="F29" s="53">
        <f>'Variable Input'!G27</f>
        <v>0.964264113091191</v>
      </c>
      <c r="G29" s="54">
        <f t="shared" si="2"/>
        <v>13447.894767786627</v>
      </c>
      <c r="H29" s="40">
        <f>'Variable Input'!T27</f>
        <v>0</v>
      </c>
      <c r="I29" s="55">
        <f t="shared" si="3"/>
        <v>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5.75">
      <c r="A30" s="38">
        <f>'Variable Input'!A28</f>
        <v>210040</v>
      </c>
      <c r="B30" s="38" t="str">
        <f>'Variable Input'!B28</f>
        <v>Northwest Hospital Center</v>
      </c>
      <c r="C30" s="38">
        <f>'Variable Input'!C28</f>
        <v>3</v>
      </c>
      <c r="D30" s="38">
        <f>'Variable Input'!D28</f>
        <v>3</v>
      </c>
      <c r="E30" s="40">
        <f>'Variable Input'!E28</f>
        <v>17740.112525341</v>
      </c>
      <c r="F30" s="53">
        <f>'Variable Input'!G28</f>
        <v>1.01886610546252</v>
      </c>
      <c r="G30" s="54">
        <f t="shared" si="2"/>
        <v>18074.799359161058</v>
      </c>
      <c r="H30" s="40">
        <f>'Variable Input'!T28</f>
        <v>0</v>
      </c>
      <c r="I30" s="55">
        <f t="shared" si="3"/>
        <v>0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5.75">
      <c r="A31" s="38">
        <f>'Variable Input'!A29</f>
        <v>210019</v>
      </c>
      <c r="B31" s="38" t="str">
        <f>'Variable Input'!B29</f>
        <v>Peninsula Regional Medical Center</v>
      </c>
      <c r="C31" s="38">
        <f>'Variable Input'!C29</f>
        <v>3</v>
      </c>
      <c r="D31" s="38">
        <f>'Variable Input'!D29</f>
        <v>3</v>
      </c>
      <c r="E31" s="40">
        <f>'Variable Input'!E29</f>
        <v>31619.9525110464</v>
      </c>
      <c r="F31" s="53">
        <f>'Variable Input'!G29</f>
        <v>1.11034676761265</v>
      </c>
      <c r="G31" s="54">
        <f t="shared" si="2"/>
        <v>35109.11206270586</v>
      </c>
      <c r="H31" s="40">
        <f>'Variable Input'!T29</f>
        <v>0</v>
      </c>
      <c r="I31" s="55">
        <f t="shared" si="3"/>
        <v>0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5.75">
      <c r="A32" s="38">
        <f>'Variable Input'!A30</f>
        <v>210057</v>
      </c>
      <c r="B32" s="38" t="str">
        <f>'Variable Input'!B30</f>
        <v>Shady Grove Adventist Hospital</v>
      </c>
      <c r="C32" s="38">
        <f>'Variable Input'!C30</f>
        <v>3</v>
      </c>
      <c r="D32" s="38">
        <f>'Variable Input'!D30</f>
        <v>3</v>
      </c>
      <c r="E32" s="40">
        <f>'Variable Input'!E30</f>
        <v>33461.2768708631</v>
      </c>
      <c r="F32" s="53">
        <f>'Variable Input'!G30</f>
        <v>0.917518061059438</v>
      </c>
      <c r="G32" s="54">
        <f t="shared" si="2"/>
        <v>30701.325875127328</v>
      </c>
      <c r="H32" s="40">
        <f>'Variable Input'!T30</f>
        <v>0</v>
      </c>
      <c r="I32" s="55">
        <f t="shared" si="3"/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5.75">
      <c r="A33" s="38">
        <f>'Variable Input'!A31</f>
        <v>210054</v>
      </c>
      <c r="B33" s="38" t="str">
        <f>'Variable Input'!B31</f>
        <v>Southern Maryland Hospital Center</v>
      </c>
      <c r="C33" s="38">
        <f>'Variable Input'!C31</f>
        <v>3</v>
      </c>
      <c r="D33" s="38">
        <f>'Variable Input'!D31</f>
        <v>3</v>
      </c>
      <c r="E33" s="40">
        <f>'Variable Input'!E31</f>
        <v>23782.8361054702</v>
      </c>
      <c r="F33" s="53">
        <f>'Variable Input'!G31</f>
        <v>0.879593627338638</v>
      </c>
      <c r="G33" s="54">
        <f t="shared" si="2"/>
        <v>20919.23107841086</v>
      </c>
      <c r="H33" s="40">
        <f>'Variable Input'!T31</f>
        <v>0</v>
      </c>
      <c r="I33" s="55">
        <f t="shared" si="3"/>
        <v>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5.75">
      <c r="A34" s="38">
        <f>'Variable Input'!A32</f>
        <v>210007</v>
      </c>
      <c r="B34" s="38" t="str">
        <f>'Variable Input'!B32</f>
        <v>St. Joseph Medical Center</v>
      </c>
      <c r="C34" s="38">
        <f>'Variable Input'!C32</f>
        <v>3</v>
      </c>
      <c r="D34" s="38">
        <f>'Variable Input'!D32</f>
        <v>3</v>
      </c>
      <c r="E34" s="40">
        <f>'Variable Input'!E32</f>
        <v>31755.1971074144</v>
      </c>
      <c r="F34" s="53">
        <f>'Variable Input'!G32</f>
        <v>1.2037963244997</v>
      </c>
      <c r="G34" s="54">
        <f t="shared" si="2"/>
        <v>38226.789561668964</v>
      </c>
      <c r="H34" s="40">
        <f>'Variable Input'!T32</f>
        <v>0</v>
      </c>
      <c r="I34" s="55">
        <f t="shared" si="3"/>
        <v>0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5.75">
      <c r="A35" s="38">
        <f>'Variable Input'!A33</f>
        <v>210028</v>
      </c>
      <c r="B35" s="38" t="str">
        <f>'Variable Input'!B33</f>
        <v>St. Mary's Hospital</v>
      </c>
      <c r="C35" s="38">
        <f>'Variable Input'!C33</f>
        <v>3</v>
      </c>
      <c r="D35" s="38">
        <f>'Variable Input'!D33</f>
        <v>3</v>
      </c>
      <c r="E35" s="40">
        <f>'Variable Input'!E33</f>
        <v>15694.7826611251</v>
      </c>
      <c r="F35" s="53">
        <f>'Variable Input'!G33</f>
        <v>0.740690541493699</v>
      </c>
      <c r="G35" s="54">
        <f t="shared" si="2"/>
        <v>11624.977067894668</v>
      </c>
      <c r="H35" s="40">
        <f>'Variable Input'!T33</f>
        <v>0</v>
      </c>
      <c r="I35" s="55">
        <f t="shared" si="3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5.75">
      <c r="A36" s="38">
        <f>'Variable Input'!A34</f>
        <v>210032</v>
      </c>
      <c r="B36" s="38" t="str">
        <f>'Variable Input'!B34</f>
        <v>Union of Cecil</v>
      </c>
      <c r="C36" s="38">
        <f>'Variable Input'!C34</f>
        <v>3</v>
      </c>
      <c r="D36" s="38">
        <f>'Variable Input'!D34</f>
        <v>3</v>
      </c>
      <c r="E36" s="40">
        <f>'Variable Input'!E34</f>
        <v>14493.9512297696</v>
      </c>
      <c r="F36" s="53">
        <f>'Variable Input'!G34</f>
        <v>0.836102431914928</v>
      </c>
      <c r="G36" s="54">
        <f t="shared" si="2"/>
        <v>12118.427871266724</v>
      </c>
      <c r="H36" s="40">
        <f>'Variable Input'!T34</f>
        <v>0</v>
      </c>
      <c r="I36" s="55">
        <f t="shared" si="3"/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5.75">
      <c r="A37" s="38">
        <f>'Variable Input'!A35</f>
        <v>210049</v>
      </c>
      <c r="B37" s="38" t="str">
        <f>'Variable Input'!B35</f>
        <v>Upper Chesapeake Medical Center</v>
      </c>
      <c r="C37" s="38">
        <f>'Variable Input'!C35</f>
        <v>3</v>
      </c>
      <c r="D37" s="38">
        <f>'Variable Input'!D35</f>
        <v>3</v>
      </c>
      <c r="E37" s="40">
        <f>'Variable Input'!E35</f>
        <v>23458.8520172216</v>
      </c>
      <c r="F37" s="53">
        <f>'Variable Input'!G35</f>
        <v>0.89086056521664</v>
      </c>
      <c r="G37" s="54">
        <f t="shared" si="2"/>
        <v>20898.56616739555</v>
      </c>
      <c r="H37" s="40">
        <f>'Variable Input'!T35</f>
        <v>0</v>
      </c>
      <c r="I37" s="55">
        <f t="shared" si="3"/>
        <v>0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5.75">
      <c r="A38" s="38">
        <f>'Variable Input'!A36</f>
        <v>210016</v>
      </c>
      <c r="B38" s="38" t="str">
        <f>'Variable Input'!B36</f>
        <v>Washington Adventist Hospital</v>
      </c>
      <c r="C38" s="38">
        <f>'Variable Input'!C36</f>
        <v>3</v>
      </c>
      <c r="D38" s="38">
        <f>'Variable Input'!D36</f>
        <v>3</v>
      </c>
      <c r="E38" s="40">
        <f>'Variable Input'!E36</f>
        <v>23344.1739526806</v>
      </c>
      <c r="F38" s="53">
        <f>'Variable Input'!G36</f>
        <v>1.09360406635708</v>
      </c>
      <c r="G38" s="54">
        <f t="shared" si="2"/>
        <v>25529.283560398537</v>
      </c>
      <c r="H38" s="40">
        <f>'Variable Input'!T36</f>
        <v>0</v>
      </c>
      <c r="I38" s="55">
        <f t="shared" si="3"/>
        <v>0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5.75">
      <c r="A39" s="38">
        <f>'Variable Input'!A37</f>
        <v>210001</v>
      </c>
      <c r="B39" s="38" t="str">
        <f>'Variable Input'!B37</f>
        <v>Washington County Hospital</v>
      </c>
      <c r="C39" s="38">
        <f>'Variable Input'!C37</f>
        <v>3</v>
      </c>
      <c r="D39" s="38">
        <f>'Variable Input'!D37</f>
        <v>3</v>
      </c>
      <c r="E39" s="40">
        <f>'Variable Input'!E37</f>
        <v>23903.3529647123</v>
      </c>
      <c r="F39" s="53">
        <f>'Variable Input'!G37</f>
        <v>1.02417163623381</v>
      </c>
      <c r="G39" s="54">
        <f t="shared" si="2"/>
        <v>24481.13611734369</v>
      </c>
      <c r="H39" s="40">
        <f>'Variable Input'!T37</f>
        <v>0</v>
      </c>
      <c r="I39" s="55">
        <f t="shared" si="3"/>
        <v>0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5.75">
      <c r="A40" s="38">
        <f>'Variable Input'!A38</f>
        <v>210027</v>
      </c>
      <c r="B40" s="38" t="str">
        <f>'Variable Input'!B38</f>
        <v>Western Maryland Regional Medical Center</v>
      </c>
      <c r="C40" s="38">
        <f>'Variable Input'!C38</f>
        <v>3</v>
      </c>
      <c r="D40" s="38">
        <f>'Variable Input'!D38</f>
        <v>3</v>
      </c>
      <c r="E40" s="40">
        <f>'Variable Input'!E38</f>
        <v>25221.6658041866</v>
      </c>
      <c r="F40" s="53">
        <f>'Variable Input'!G38</f>
        <v>0.94311357597014</v>
      </c>
      <c r="G40" s="54">
        <f t="shared" si="2"/>
        <v>23786.89542851022</v>
      </c>
      <c r="H40" s="40">
        <f>'Variable Input'!T38</f>
        <v>0</v>
      </c>
      <c r="I40" s="55">
        <f t="shared" si="3"/>
        <v>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5.75">
      <c r="A41" s="38"/>
      <c r="B41" s="5"/>
      <c r="C41" s="5"/>
      <c r="D41" s="5"/>
      <c r="E41" s="40"/>
      <c r="F41" s="53"/>
      <c r="G41" s="54">
        <f>SUM(G13:G40)</f>
        <v>479256.1802304655</v>
      </c>
      <c r="H41" s="54">
        <f>SUM(H13:H40)</f>
        <v>0</v>
      </c>
      <c r="I41" s="55">
        <f t="shared" si="3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5.75">
      <c r="A42" s="17"/>
      <c r="B42" s="17"/>
      <c r="C42" s="17"/>
      <c r="D42" s="17"/>
      <c r="E42" s="17"/>
      <c r="F42" s="17"/>
      <c r="G42" s="17"/>
      <c r="H42" s="17"/>
      <c r="I42" s="1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5.75">
      <c r="A43" s="38">
        <f>'Variable Input'!A39</f>
        <v>210013</v>
      </c>
      <c r="B43" s="38" t="str">
        <f>'Variable Input'!B39</f>
        <v>Bon Secours Hospital</v>
      </c>
      <c r="C43" s="38">
        <f>'Variable Input'!C39</f>
        <v>4</v>
      </c>
      <c r="D43" s="38">
        <f>'Variable Input'!D39</f>
        <v>4</v>
      </c>
      <c r="E43" s="40">
        <f>'Variable Input'!E39</f>
        <v>9505.46556249326</v>
      </c>
      <c r="F43" s="53">
        <f>'Variable Input'!G39</f>
        <v>0.938985056554314</v>
      </c>
      <c r="G43" s="54">
        <f aca="true" t="shared" si="4" ref="G43:G50">F43*E43</f>
        <v>8925.490118772817</v>
      </c>
      <c r="H43" s="40">
        <f>'Variable Input'!T39</f>
        <v>0</v>
      </c>
      <c r="I43" s="55">
        <f aca="true" t="shared" si="5" ref="I43:I51">H43/G43</f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5.75">
      <c r="A44" s="38">
        <f>'Variable Input'!A40</f>
        <v>210034</v>
      </c>
      <c r="B44" s="38" t="str">
        <f>'Variable Input'!B40</f>
        <v>Harbor Hospital Center</v>
      </c>
      <c r="C44" s="38">
        <f>'Variable Input'!C40</f>
        <v>4</v>
      </c>
      <c r="D44" s="38">
        <f>'Variable Input'!D40</f>
        <v>4</v>
      </c>
      <c r="E44" s="40">
        <f>'Variable Input'!E40</f>
        <v>20086.3139041712</v>
      </c>
      <c r="F44" s="53">
        <f>'Variable Input'!G40</f>
        <v>0.888290929408913</v>
      </c>
      <c r="G44" s="54">
        <f t="shared" si="4"/>
        <v>17842.490446335403</v>
      </c>
      <c r="H44" s="40">
        <f>'Variable Input'!T40</f>
        <v>47</v>
      </c>
      <c r="I44" s="55">
        <f t="shared" si="5"/>
        <v>0.002634161421655862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5.75">
      <c r="A45" s="38">
        <f>'Variable Input'!A41</f>
        <v>210029</v>
      </c>
      <c r="B45" s="38" t="str">
        <f>'Variable Input'!B41</f>
        <v>Johns Hopkins Bayview Medical Center</v>
      </c>
      <c r="C45" s="38">
        <f>'Variable Input'!C41</f>
        <v>4</v>
      </c>
      <c r="D45" s="38">
        <f>'Variable Input'!D41</f>
        <v>4</v>
      </c>
      <c r="E45" s="40">
        <f>'Variable Input'!E41</f>
        <v>40194.5114023962</v>
      </c>
      <c r="F45" s="53">
        <f>'Variable Input'!G41</f>
        <v>0.809573389087477</v>
      </c>
      <c r="G45" s="54">
        <f t="shared" si="4"/>
        <v>32540.40681875313</v>
      </c>
      <c r="H45" s="40">
        <f>'Variable Input'!T41</f>
        <v>141</v>
      </c>
      <c r="I45" s="55">
        <f t="shared" si="5"/>
        <v>0.004333074284699517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5.75">
      <c r="A46" s="38">
        <f>'Variable Input'!A42</f>
        <v>210038</v>
      </c>
      <c r="B46" s="38" t="str">
        <f>'Variable Input'!B42</f>
        <v>Maryland General Hospital</v>
      </c>
      <c r="C46" s="38">
        <f>'Variable Input'!C42</f>
        <v>4</v>
      </c>
      <c r="D46" s="38">
        <f>'Variable Input'!D42</f>
        <v>4</v>
      </c>
      <c r="E46" s="40">
        <f>'Variable Input'!E42</f>
        <v>15903.0164771628</v>
      </c>
      <c r="F46" s="53">
        <f>'Variable Input'!G42</f>
        <v>0.896696261688653</v>
      </c>
      <c r="G46" s="54">
        <f t="shared" si="4"/>
        <v>14260.175424644936</v>
      </c>
      <c r="H46" s="40">
        <f>'Variable Input'!T42</f>
        <v>45</v>
      </c>
      <c r="I46" s="55">
        <f t="shared" si="5"/>
        <v>0.0031556414041183124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15.75">
      <c r="A47" s="38">
        <f>'Variable Input'!A43</f>
        <v>210008</v>
      </c>
      <c r="B47" s="38" t="str">
        <f>'Variable Input'!B43</f>
        <v>Mercy Medical Center</v>
      </c>
      <c r="C47" s="38">
        <f>'Variable Input'!C43</f>
        <v>4</v>
      </c>
      <c r="D47" s="38">
        <f>'Variable Input'!D43</f>
        <v>4</v>
      </c>
      <c r="E47" s="40">
        <f>'Variable Input'!E43</f>
        <v>34612.335987894</v>
      </c>
      <c r="F47" s="53">
        <f>'Variable Input'!G43</f>
        <v>0.891020807399604</v>
      </c>
      <c r="G47" s="54">
        <f t="shared" si="4"/>
        <v>30840.311557919686</v>
      </c>
      <c r="H47" s="40">
        <f>'Variable Input'!T43</f>
        <v>63</v>
      </c>
      <c r="I47" s="55">
        <f t="shared" si="5"/>
        <v>0.002042780919436653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15.75">
      <c r="A48" s="38">
        <f>'Variable Input'!A44</f>
        <v>210003</v>
      </c>
      <c r="B48" s="38" t="str">
        <f>'Variable Input'!B44</f>
        <v>Prince Georges Hospital Center</v>
      </c>
      <c r="C48" s="38">
        <f>'Variable Input'!C44</f>
        <v>4</v>
      </c>
      <c r="D48" s="38">
        <f>'Variable Input'!D44</f>
        <v>4</v>
      </c>
      <c r="E48" s="40">
        <f>'Variable Input'!E44</f>
        <v>19396.046802809</v>
      </c>
      <c r="F48" s="53">
        <f>'Variable Input'!G44</f>
        <v>0.945967814550002</v>
      </c>
      <c r="G48" s="54">
        <f t="shared" si="4"/>
        <v>18348.03600496278</v>
      </c>
      <c r="H48" s="40">
        <f>'Variable Input'!T44</f>
        <v>46</v>
      </c>
      <c r="I48" s="55">
        <f t="shared" si="5"/>
        <v>0.0025070803211612353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15.75">
      <c r="A49" s="38">
        <f>'Variable Input'!A45</f>
        <v>210012</v>
      </c>
      <c r="B49" s="38" t="str">
        <f>'Variable Input'!B45</f>
        <v>Sinai Hospital</v>
      </c>
      <c r="C49" s="38">
        <f>'Variable Input'!C45</f>
        <v>4</v>
      </c>
      <c r="D49" s="38">
        <f>'Variable Input'!D45</f>
        <v>4</v>
      </c>
      <c r="E49" s="40">
        <f>'Variable Input'!E45</f>
        <v>34153.229550566</v>
      </c>
      <c r="F49" s="53">
        <f>'Variable Input'!G45</f>
        <v>1.22798662466602</v>
      </c>
      <c r="G49" s="54">
        <f t="shared" si="4"/>
        <v>41939.709077243315</v>
      </c>
      <c r="H49" s="40">
        <f>'Variable Input'!T45</f>
        <v>129</v>
      </c>
      <c r="I49" s="55">
        <f t="shared" si="5"/>
        <v>0.0030758439397472123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15.75">
      <c r="A50" s="38">
        <f>'Variable Input'!A46</f>
        <v>210024</v>
      </c>
      <c r="B50" s="38" t="str">
        <f>'Variable Input'!B46</f>
        <v>Union Memorial Hospital</v>
      </c>
      <c r="C50" s="38">
        <f>'Variable Input'!C46</f>
        <v>4</v>
      </c>
      <c r="D50" s="38">
        <f>'Variable Input'!D46</f>
        <v>4</v>
      </c>
      <c r="E50" s="40">
        <f>'Variable Input'!E46</f>
        <v>28117.9706246315</v>
      </c>
      <c r="F50" s="53">
        <f>'Variable Input'!G46</f>
        <v>1.25755697302522</v>
      </c>
      <c r="G50" s="54">
        <f t="shared" si="4"/>
        <v>35359.95002632365</v>
      </c>
      <c r="H50" s="40">
        <f>'Variable Input'!T46</f>
        <v>88</v>
      </c>
      <c r="I50" s="55">
        <f t="shared" si="5"/>
        <v>0.0024886913000297956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15.75">
      <c r="A51" s="38"/>
      <c r="B51" s="5"/>
      <c r="C51" s="5"/>
      <c r="D51" s="5"/>
      <c r="E51" s="40"/>
      <c r="F51" s="53"/>
      <c r="G51" s="54">
        <f>SUM(G43:G50)</f>
        <v>200056.5694749557</v>
      </c>
      <c r="H51" s="54">
        <f>SUM(H43:H50)</f>
        <v>559</v>
      </c>
      <c r="I51" s="55">
        <f t="shared" si="5"/>
        <v>0.0027942096651316366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15.75">
      <c r="A52" s="17"/>
      <c r="B52" s="17"/>
      <c r="C52" s="17"/>
      <c r="D52" s="17"/>
      <c r="E52" s="17"/>
      <c r="F52" s="17"/>
      <c r="G52" s="17"/>
      <c r="H52" s="17"/>
      <c r="I52" s="1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15.75">
      <c r="A53" s="38">
        <f>'Variable Input'!A47</f>
        <v>910029</v>
      </c>
      <c r="B53" s="38" t="str">
        <f>'Variable Input'!B47</f>
        <v>Johns Hopkins Bayview Medical Center</v>
      </c>
      <c r="C53" s="38">
        <f>'Variable Input'!C47</f>
        <v>5</v>
      </c>
      <c r="D53" s="38">
        <f>'Variable Input'!D47</f>
        <v>5</v>
      </c>
      <c r="E53" s="40">
        <f>'Variable Input'!E47</f>
        <v>40194.5114023962</v>
      </c>
      <c r="F53" s="53">
        <f>'Variable Input'!G47</f>
        <v>0.809573389087477</v>
      </c>
      <c r="G53" s="54">
        <f aca="true" t="shared" si="6" ref="G53:G59">F53*E53</f>
        <v>32540.40681875313</v>
      </c>
      <c r="H53" s="40">
        <f>'Variable Input'!T47</f>
        <v>141</v>
      </c>
      <c r="I53" s="55">
        <f aca="true" t="shared" si="7" ref="I53:I60">H53/G53</f>
        <v>0.004333074284699517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15.75">
      <c r="A54" s="38">
        <f>'Variable Input'!A48</f>
        <v>210009</v>
      </c>
      <c r="B54" s="38" t="str">
        <f>'Variable Input'!B48</f>
        <v>Johns Hopkins Hospital</v>
      </c>
      <c r="C54" s="38">
        <f>'Variable Input'!C48</f>
        <v>5</v>
      </c>
      <c r="D54" s="38">
        <f>'Variable Input'!D48</f>
        <v>5</v>
      </c>
      <c r="E54" s="40">
        <f>'Variable Input'!E48</f>
        <v>73582.8806336355</v>
      </c>
      <c r="F54" s="53">
        <f>'Variable Input'!G48</f>
        <v>1.12563731487293</v>
      </c>
      <c r="G54" s="54">
        <f t="shared" si="6"/>
        <v>82827.63617706079</v>
      </c>
      <c r="H54" s="40">
        <f>'Variable Input'!T48</f>
        <v>848</v>
      </c>
      <c r="I54" s="55">
        <f t="shared" si="7"/>
        <v>0.010238128710895827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15.75">
      <c r="A55" s="38">
        <f>'Variable Input'!A49</f>
        <v>910008</v>
      </c>
      <c r="B55" s="38" t="str">
        <f>'Variable Input'!B49</f>
        <v>Mercy Medical Center                </v>
      </c>
      <c r="C55" s="38">
        <f>'Variable Input'!C49</f>
        <v>5</v>
      </c>
      <c r="D55" s="38">
        <f>'Variable Input'!D49</f>
        <v>5</v>
      </c>
      <c r="E55" s="40">
        <f>'Variable Input'!E49</f>
        <v>34612.335987894</v>
      </c>
      <c r="F55" s="53">
        <f>'Variable Input'!G49</f>
        <v>0.891020807399604</v>
      </c>
      <c r="G55" s="54">
        <f t="shared" si="6"/>
        <v>30840.311557919686</v>
      </c>
      <c r="H55" s="40">
        <f>'Variable Input'!T49</f>
        <v>63</v>
      </c>
      <c r="I55" s="55">
        <f t="shared" si="7"/>
        <v>0.002042780919436653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5.75">
      <c r="A56" s="38">
        <f>'Variable Input'!A50</f>
        <v>910003</v>
      </c>
      <c r="B56" s="38" t="str">
        <f>'Variable Input'!B50</f>
        <v>Prince Georges Hospital Center      </v>
      </c>
      <c r="C56" s="38">
        <f>'Variable Input'!C50</f>
        <v>5</v>
      </c>
      <c r="D56" s="38">
        <f>'Variable Input'!D50</f>
        <v>5</v>
      </c>
      <c r="E56" s="40">
        <f>'Variable Input'!E50</f>
        <v>19396.046802809</v>
      </c>
      <c r="F56" s="53">
        <f>'Variable Input'!G50</f>
        <v>0.945967814550002</v>
      </c>
      <c r="G56" s="54">
        <f t="shared" si="6"/>
        <v>18348.03600496278</v>
      </c>
      <c r="H56" s="40">
        <f>'Variable Input'!T50</f>
        <v>46</v>
      </c>
      <c r="I56" s="55">
        <f t="shared" si="7"/>
        <v>0.0025070803211612353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ht="15.75">
      <c r="A57" s="38">
        <f>'Variable Input'!A51</f>
        <v>910012</v>
      </c>
      <c r="B57" s="38" t="str">
        <f>'Variable Input'!B51</f>
        <v>Sinai Hospital                      </v>
      </c>
      <c r="C57" s="38">
        <f>'Variable Input'!C51</f>
        <v>5</v>
      </c>
      <c r="D57" s="38">
        <f>'Variable Input'!D51</f>
        <v>5</v>
      </c>
      <c r="E57" s="40">
        <f>'Variable Input'!E51</f>
        <v>34153.229550566</v>
      </c>
      <c r="F57" s="53">
        <f>'Variable Input'!G51</f>
        <v>1.22798662466602</v>
      </c>
      <c r="G57" s="54">
        <f t="shared" si="6"/>
        <v>41939.709077243315</v>
      </c>
      <c r="H57" s="40">
        <f>'Variable Input'!T51</f>
        <v>129</v>
      </c>
      <c r="I57" s="55">
        <f t="shared" si="7"/>
        <v>0.0030758439397472123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5.75">
      <c r="A58" s="38">
        <f>'Variable Input'!A52</f>
        <v>910024</v>
      </c>
      <c r="B58" s="38" t="str">
        <f>'Variable Input'!B52</f>
        <v>Union Memorial Hospital             </v>
      </c>
      <c r="C58" s="38">
        <f>'Variable Input'!C52</f>
        <v>5</v>
      </c>
      <c r="D58" s="38">
        <f>'Variable Input'!D52</f>
        <v>5</v>
      </c>
      <c r="E58" s="40">
        <f>'Variable Input'!E52</f>
        <v>28117.9706246315</v>
      </c>
      <c r="F58" s="53">
        <f>'Variable Input'!G52</f>
        <v>1.25755697302522</v>
      </c>
      <c r="G58" s="54">
        <f t="shared" si="6"/>
        <v>35359.95002632365</v>
      </c>
      <c r="H58" s="40">
        <f>'Variable Input'!T52</f>
        <v>88</v>
      </c>
      <c r="I58" s="55">
        <f t="shared" si="7"/>
        <v>0.0024886913000297956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15.75">
      <c r="A59" s="38">
        <f>'Variable Input'!A53</f>
        <v>210002</v>
      </c>
      <c r="B59" s="38" t="str">
        <f>'Variable Input'!B53</f>
        <v>University of Maryland Hospital</v>
      </c>
      <c r="C59" s="38">
        <f>'Variable Input'!C53</f>
        <v>5</v>
      </c>
      <c r="D59" s="38">
        <f>'Variable Input'!D53</f>
        <v>5</v>
      </c>
      <c r="E59" s="40">
        <f>'Variable Input'!E53</f>
        <v>38205.3090732882</v>
      </c>
      <c r="F59" s="53">
        <f>'Variable Input'!G53</f>
        <v>1.18228689346077</v>
      </c>
      <c r="G59" s="54">
        <f t="shared" si="6"/>
        <v>45169.63617796647</v>
      </c>
      <c r="H59" s="40">
        <f>'Variable Input'!T53</f>
        <v>570</v>
      </c>
      <c r="I59" s="55">
        <f t="shared" si="7"/>
        <v>0.012619096548713031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15.75">
      <c r="A60" s="38"/>
      <c r="B60" s="5"/>
      <c r="C60" s="5"/>
      <c r="D60" s="5"/>
      <c r="E60" s="40"/>
      <c r="F60" s="53"/>
      <c r="G60" s="54">
        <f>SUM(G53:G59)</f>
        <v>287025.6858402298</v>
      </c>
      <c r="H60" s="54">
        <f>SUM(H53:H59)</f>
        <v>1885</v>
      </c>
      <c r="I60" s="55">
        <f t="shared" si="7"/>
        <v>0.006567356487562816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15.75">
      <c r="A61" s="38"/>
      <c r="B61" s="5"/>
      <c r="C61" s="5"/>
      <c r="D61" s="5"/>
      <c r="E61" s="40"/>
      <c r="F61" s="53"/>
      <c r="G61" s="54"/>
      <c r="H61" s="40"/>
      <c r="I61" s="5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ht="15.75">
      <c r="A62" s="5"/>
      <c r="B62" s="5"/>
      <c r="C62" s="5"/>
      <c r="D62" s="5"/>
      <c r="E62" s="5"/>
      <c r="F62" s="5"/>
      <c r="G62" s="40">
        <f>SUM(G11,G41,G51,G54,G59)</f>
        <v>1031266.7984088062</v>
      </c>
      <c r="H62" s="40">
        <f>SUM(H11,H41,H51,H54,H59)</f>
        <v>2274</v>
      </c>
      <c r="I62" s="55">
        <f>H62/G62</f>
        <v>0.0022050549901428706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15.75">
      <c r="A63" s="5"/>
      <c r="B63" s="5"/>
      <c r="C63" s="5"/>
      <c r="D63" s="5"/>
      <c r="E63" s="5"/>
      <c r="F63" s="5"/>
      <c r="G63" s="5"/>
      <c r="H63" s="5"/>
      <c r="I63" s="5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ht="15.75">
      <c r="A64" s="5"/>
      <c r="B64" s="5"/>
      <c r="C64" s="5"/>
      <c r="D64" s="5"/>
      <c r="E64" s="5"/>
      <c r="F64" s="5"/>
      <c r="G64" s="5"/>
      <c r="H64" s="5"/>
      <c r="I64" s="5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ht="15.75">
      <c r="A65" s="5"/>
      <c r="B65" s="5"/>
      <c r="C65" s="5"/>
      <c r="D65" s="5"/>
      <c r="E65" s="5"/>
      <c r="F65" s="5"/>
      <c r="G65" s="5"/>
      <c r="H65" s="5"/>
      <c r="I65" s="5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ht="15.75">
      <c r="A66" s="5"/>
      <c r="B66" s="5"/>
      <c r="C66" s="5"/>
      <c r="D66" s="5"/>
      <c r="E66" s="5"/>
      <c r="F66" s="5"/>
      <c r="G66" s="5"/>
      <c r="H66" s="5"/>
      <c r="I66" s="5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ht="15.75">
      <c r="A67" s="5"/>
      <c r="B67" s="5"/>
      <c r="C67" s="5"/>
      <c r="D67" s="5"/>
      <c r="E67" s="5"/>
      <c r="F67" s="5"/>
      <c r="G67" s="5"/>
      <c r="H67" s="5"/>
      <c r="I67" s="5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ht="15.75">
      <c r="A68" s="5"/>
      <c r="B68" s="5"/>
      <c r="C68" s="5"/>
      <c r="D68" s="5"/>
      <c r="E68" s="5"/>
      <c r="F68" s="5"/>
      <c r="G68" s="5"/>
      <c r="H68" s="5"/>
      <c r="I68" s="5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ht="15.75">
      <c r="A69" s="5"/>
      <c r="B69" s="5"/>
      <c r="C69" s="5"/>
      <c r="D69" s="5"/>
      <c r="E69" s="5"/>
      <c r="F69" s="5"/>
      <c r="G69" s="5"/>
      <c r="H69" s="5"/>
      <c r="I69" s="5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ht="15.75">
      <c r="A70" s="5"/>
      <c r="B70" s="5"/>
      <c r="C70" s="5"/>
      <c r="D70" s="5"/>
      <c r="E70" s="5"/>
      <c r="F70" s="5"/>
      <c r="G70" s="5"/>
      <c r="H70" s="5"/>
      <c r="I70" s="5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ht="15.75">
      <c r="A71" s="5"/>
      <c r="B71" s="5"/>
      <c r="C71" s="5"/>
      <c r="D71" s="5"/>
      <c r="E71" s="5"/>
      <c r="F71" s="5"/>
      <c r="G71" s="5"/>
      <c r="H71" s="5"/>
      <c r="I71" s="5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ht="15.75">
      <c r="A72" s="5"/>
      <c r="B72" s="5"/>
      <c r="C72" s="5"/>
      <c r="D72" s="5"/>
      <c r="E72" s="5"/>
      <c r="F72" s="5"/>
      <c r="G72" s="5"/>
      <c r="H72" s="5"/>
      <c r="I72" s="5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ht="15.75">
      <c r="A73" s="5"/>
      <c r="B73" s="5"/>
      <c r="C73" s="5"/>
      <c r="D73" s="5"/>
      <c r="E73" s="5"/>
      <c r="F73" s="5"/>
      <c r="G73" s="5"/>
      <c r="H73" s="5"/>
      <c r="I73" s="5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ht="15.75">
      <c r="A74" s="5"/>
      <c r="B74" s="5"/>
      <c r="C74" s="5"/>
      <c r="D74" s="5"/>
      <c r="E74" s="5"/>
      <c r="F74" s="5"/>
      <c r="G74" s="5"/>
      <c r="H74" s="5"/>
      <c r="I74" s="5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ht="15.75">
      <c r="A75" s="5"/>
      <c r="B75" s="5"/>
      <c r="C75" s="5"/>
      <c r="D75" s="5"/>
      <c r="E75" s="5"/>
      <c r="F75" s="5"/>
      <c r="G75" s="5"/>
      <c r="H75" s="5"/>
      <c r="I75" s="5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ht="15.75">
      <c r="A76" s="5"/>
      <c r="B76" s="5"/>
      <c r="C76" s="5"/>
      <c r="D76" s="5"/>
      <c r="E76" s="5"/>
      <c r="F76" s="5"/>
      <c r="G76" s="5"/>
      <c r="H76" s="5"/>
      <c r="I76" s="5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ht="15.75">
      <c r="A77" s="5"/>
      <c r="B77" s="5"/>
      <c r="C77" s="5"/>
      <c r="D77" s="5"/>
      <c r="E77" s="5"/>
      <c r="F77" s="5"/>
      <c r="G77" s="5"/>
      <c r="H77" s="5"/>
      <c r="I77" s="5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ht="15.75">
      <c r="A78" s="5"/>
      <c r="B78" s="5"/>
      <c r="C78" s="5"/>
      <c r="D78" s="5"/>
      <c r="E78" s="5"/>
      <c r="F78" s="5"/>
      <c r="G78" s="5"/>
      <c r="H78" s="5"/>
      <c r="I78" s="5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ht="15.75">
      <c r="A79" s="5"/>
      <c r="B79" s="5"/>
      <c r="C79" s="5"/>
      <c r="D79" s="5"/>
      <c r="E79" s="5"/>
      <c r="F79" s="5"/>
      <c r="G79" s="5"/>
      <c r="H79" s="5"/>
      <c r="I79" s="5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ht="15.75">
      <c r="A80" s="5"/>
      <c r="B80" s="5"/>
      <c r="C80" s="5"/>
      <c r="D80" s="5"/>
      <c r="E80" s="5"/>
      <c r="F80" s="5"/>
      <c r="G80" s="5"/>
      <c r="H80" s="5"/>
      <c r="I80" s="5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ht="15.75">
      <c r="A81" s="5"/>
      <c r="B81" s="5"/>
      <c r="C81" s="5"/>
      <c r="D81" s="5"/>
      <c r="E81" s="5"/>
      <c r="F81" s="5"/>
      <c r="G81" s="5"/>
      <c r="H81" s="5"/>
      <c r="I81" s="5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ht="15.75">
      <c r="A82" s="5"/>
      <c r="B82" s="5"/>
      <c r="C82" s="5"/>
      <c r="D82" s="5"/>
      <c r="E82" s="5"/>
      <c r="F82" s="5"/>
      <c r="G82" s="5"/>
      <c r="H82" s="5"/>
      <c r="I82" s="5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ht="15.75">
      <c r="A83" s="5"/>
      <c r="B83" s="5"/>
      <c r="C83" s="5"/>
      <c r="D83" s="5"/>
      <c r="E83" s="5"/>
      <c r="F83" s="5"/>
      <c r="G83" s="5"/>
      <c r="H83" s="5"/>
      <c r="I83" s="5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ht="15.75">
      <c r="A84" s="5"/>
      <c r="B84" s="5"/>
      <c r="C84" s="5"/>
      <c r="D84" s="5"/>
      <c r="E84" s="5"/>
      <c r="F84" s="5"/>
      <c r="G84" s="5"/>
      <c r="H84" s="5"/>
      <c r="I84" s="5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ht="15.75">
      <c r="A85" s="5"/>
      <c r="B85" s="5"/>
      <c r="C85" s="5"/>
      <c r="D85" s="5"/>
      <c r="E85" s="5"/>
      <c r="F85" s="5"/>
      <c r="G85" s="5"/>
      <c r="H85" s="5"/>
      <c r="I85" s="5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ht="15.75">
      <c r="A86" s="5"/>
      <c r="B86" s="5"/>
      <c r="C86" s="5"/>
      <c r="D86" s="5"/>
      <c r="E86" s="5"/>
      <c r="F86" s="5"/>
      <c r="G86" s="5"/>
      <c r="H86" s="5"/>
      <c r="I86" s="5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ht="15.75">
      <c r="A87" s="5"/>
      <c r="B87" s="5"/>
      <c r="C87" s="5"/>
      <c r="D87" s="5"/>
      <c r="E87" s="5"/>
      <c r="F87" s="5"/>
      <c r="G87" s="5"/>
      <c r="H87" s="5"/>
      <c r="I87" s="5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ht="15.75">
      <c r="A88" s="5"/>
      <c r="B88" s="5"/>
      <c r="C88" s="5"/>
      <c r="D88" s="5"/>
      <c r="E88" s="5"/>
      <c r="F88" s="5"/>
      <c r="G88" s="5"/>
      <c r="H88" s="5"/>
      <c r="I88" s="5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ht="15.75">
      <c r="A89" s="5"/>
      <c r="B89" s="5"/>
      <c r="C89" s="5"/>
      <c r="D89" s="5"/>
      <c r="E89" s="5"/>
      <c r="F89" s="5"/>
      <c r="G89" s="5"/>
      <c r="H89" s="5"/>
      <c r="I89" s="5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ht="15.75">
      <c r="A90" s="5"/>
      <c r="B90" s="5"/>
      <c r="C90" s="5"/>
      <c r="D90" s="5"/>
      <c r="E90" s="5"/>
      <c r="F90" s="5"/>
      <c r="G90" s="5"/>
      <c r="H90" s="5"/>
      <c r="I90" s="5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ht="15.75">
      <c r="A91" s="5"/>
      <c r="B91" s="5"/>
      <c r="C91" s="5"/>
      <c r="D91" s="5"/>
      <c r="E91" s="5"/>
      <c r="F91" s="5"/>
      <c r="G91" s="5"/>
      <c r="H91" s="5"/>
      <c r="I91" s="5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ht="15.75">
      <c r="A92" s="5"/>
      <c r="B92" s="5"/>
      <c r="C92" s="5"/>
      <c r="D92" s="5"/>
      <c r="E92" s="5"/>
      <c r="F92" s="5"/>
      <c r="G92" s="5"/>
      <c r="H92" s="5"/>
      <c r="I92" s="5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ht="15.75">
      <c r="A93" s="5"/>
      <c r="B93" s="5"/>
      <c r="C93" s="5"/>
      <c r="D93" s="5"/>
      <c r="E93" s="5"/>
      <c r="F93" s="5"/>
      <c r="G93" s="5"/>
      <c r="H93" s="5"/>
      <c r="I93" s="5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ht="15.75">
      <c r="A94" s="5"/>
      <c r="B94" s="5"/>
      <c r="C94" s="5"/>
      <c r="D94" s="5"/>
      <c r="E94" s="5"/>
      <c r="F94" s="5"/>
      <c r="G94" s="5"/>
      <c r="H94" s="5"/>
      <c r="I94" s="5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ht="15.75">
      <c r="A95" s="5"/>
      <c r="B95" s="5"/>
      <c r="C95" s="5"/>
      <c r="D95" s="5"/>
      <c r="E95" s="5"/>
      <c r="F95" s="5"/>
      <c r="G95" s="5"/>
      <c r="H95" s="5"/>
      <c r="I95" s="5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ht="15.75">
      <c r="A96" s="5"/>
      <c r="B96" s="5"/>
      <c r="C96" s="5"/>
      <c r="D96" s="5"/>
      <c r="E96" s="5"/>
      <c r="F96" s="5"/>
      <c r="G96" s="5"/>
      <c r="H96" s="5"/>
      <c r="I96" s="5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ht="15.75">
      <c r="A97" s="5"/>
      <c r="B97" s="5"/>
      <c r="C97" s="5"/>
      <c r="D97" s="5"/>
      <c r="E97" s="5"/>
      <c r="F97" s="5"/>
      <c r="G97" s="5"/>
      <c r="H97" s="5"/>
      <c r="I97" s="5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ht="15.75">
      <c r="A98" s="5"/>
      <c r="B98" s="5"/>
      <c r="C98" s="5"/>
      <c r="D98" s="5"/>
      <c r="E98" s="5"/>
      <c r="F98" s="5"/>
      <c r="G98" s="5"/>
      <c r="H98" s="5"/>
      <c r="I98" s="5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ht="15.75">
      <c r="A99" s="5"/>
      <c r="B99" s="5"/>
      <c r="C99" s="5"/>
      <c r="D99" s="5"/>
      <c r="E99" s="5"/>
      <c r="F99" s="5"/>
      <c r="G99" s="5"/>
      <c r="H99" s="5"/>
      <c r="I99" s="5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ht="15.75">
      <c r="A100" s="5"/>
      <c r="B100" s="5"/>
      <c r="C100" s="5"/>
      <c r="D100" s="5"/>
      <c r="E100" s="5"/>
      <c r="F100" s="5"/>
      <c r="G100" s="5"/>
      <c r="H100" s="5"/>
      <c r="I100" s="5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ht="15.75">
      <c r="A101" s="5"/>
      <c r="B101" s="5"/>
      <c r="C101" s="5"/>
      <c r="D101" s="5"/>
      <c r="E101" s="5"/>
      <c r="F101" s="5"/>
      <c r="G101" s="5"/>
      <c r="H101" s="5"/>
      <c r="I101" s="5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ht="15.75">
      <c r="A102" s="5"/>
      <c r="B102" s="5"/>
      <c r="C102" s="5"/>
      <c r="D102" s="5"/>
      <c r="E102" s="5"/>
      <c r="F102" s="5"/>
      <c r="G102" s="5"/>
      <c r="H102" s="5"/>
      <c r="I102" s="5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ht="15.75">
      <c r="A103" s="5"/>
      <c r="B103" s="5"/>
      <c r="C103" s="5"/>
      <c r="D103" s="5"/>
      <c r="E103" s="5"/>
      <c r="F103" s="5"/>
      <c r="G103" s="5"/>
      <c r="H103" s="5"/>
      <c r="I103" s="5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ht="15.75">
      <c r="A104" s="5"/>
      <c r="B104" s="5"/>
      <c r="C104" s="5"/>
      <c r="D104" s="5"/>
      <c r="E104" s="5"/>
      <c r="F104" s="5"/>
      <c r="G104" s="5"/>
      <c r="H104" s="5"/>
      <c r="I104" s="5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ht="15.75">
      <c r="A105" s="5"/>
      <c r="B105" s="5"/>
      <c r="C105" s="5"/>
      <c r="D105" s="5"/>
      <c r="E105" s="5"/>
      <c r="F105" s="5"/>
      <c r="G105" s="5"/>
      <c r="H105" s="5"/>
      <c r="I105" s="5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ht="15.75">
      <c r="A106" s="5"/>
      <c r="B106" s="5"/>
      <c r="C106" s="5"/>
      <c r="D106" s="5"/>
      <c r="E106" s="5"/>
      <c r="F106" s="5"/>
      <c r="G106" s="5"/>
      <c r="H106" s="5"/>
      <c r="I106" s="5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ht="15.75">
      <c r="A107" s="5"/>
      <c r="B107" s="5"/>
      <c r="C107" s="5"/>
      <c r="D107" s="5"/>
      <c r="E107" s="5"/>
      <c r="F107" s="5"/>
      <c r="G107" s="5"/>
      <c r="H107" s="5"/>
      <c r="I107" s="5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ht="15.75">
      <c r="A108" s="5"/>
      <c r="B108" s="5"/>
      <c r="C108" s="5"/>
      <c r="D108" s="5"/>
      <c r="E108" s="5"/>
      <c r="F108" s="5"/>
      <c r="G108" s="5"/>
      <c r="H108" s="5"/>
      <c r="I108" s="5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ht="15.75">
      <c r="A109" s="5"/>
      <c r="B109" s="5"/>
      <c r="C109" s="5"/>
      <c r="D109" s="5"/>
      <c r="E109" s="5"/>
      <c r="F109" s="5"/>
      <c r="G109" s="5"/>
      <c r="H109" s="5"/>
      <c r="I109" s="5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ht="15.75">
      <c r="A110" s="5"/>
      <c r="B110" s="5"/>
      <c r="C110" s="5"/>
      <c r="D110" s="5"/>
      <c r="E110" s="5"/>
      <c r="F110" s="5"/>
      <c r="G110" s="5"/>
      <c r="H110" s="5"/>
      <c r="I110" s="5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ht="15.75">
      <c r="A111" s="5"/>
      <c r="B111" s="5"/>
      <c r="C111" s="5"/>
      <c r="D111" s="5"/>
      <c r="E111" s="5"/>
      <c r="F111" s="5"/>
      <c r="G111" s="5"/>
      <c r="H111" s="5"/>
      <c r="I111" s="5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ht="15.75">
      <c r="A112" s="5"/>
      <c r="B112" s="5"/>
      <c r="C112" s="5"/>
      <c r="D112" s="5"/>
      <c r="E112" s="5"/>
      <c r="F112" s="5"/>
      <c r="G112" s="5"/>
      <c r="H112" s="5"/>
      <c r="I112" s="5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</sheetData>
  <sheetProtection/>
  <printOptions horizontalCentered="1"/>
  <pageMargins left="0.25" right="0.25" top="0.55" bottom="0.2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E103"/>
  <sheetViews>
    <sheetView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7.6640625" style="1" customWidth="1"/>
    <col min="2" max="2" width="28.6640625" style="1" customWidth="1"/>
    <col min="3" max="3" width="5.6640625" style="1" customWidth="1"/>
    <col min="4" max="4" width="9.6640625" style="1" customWidth="1"/>
    <col min="5" max="6" width="6.6640625" style="1" customWidth="1"/>
    <col min="7" max="7" width="7.6640625" style="1" customWidth="1"/>
    <col min="8" max="12" width="9.6640625" style="1" customWidth="1"/>
    <col min="13" max="13" width="11.6640625" style="1" customWidth="1"/>
    <col min="14" max="14" width="9.6640625" style="1" customWidth="1"/>
    <col min="15" max="15" width="8.6640625" style="1" customWidth="1"/>
    <col min="16" max="16" width="9.6640625" style="1" customWidth="1"/>
    <col min="17" max="17" width="8.6640625" style="1" customWidth="1"/>
    <col min="18" max="18" width="11.6640625" style="1" customWidth="1"/>
    <col min="19" max="21" width="9.6640625" style="1" customWidth="1"/>
    <col min="22" max="22" width="8.6640625" style="1" customWidth="1"/>
    <col min="23" max="23" width="7.6640625" style="1" customWidth="1"/>
    <col min="24" max="16384" width="9.6640625" style="1" customWidth="1"/>
  </cols>
  <sheetData>
    <row r="1" spans="1:239" ht="75">
      <c r="A1" s="56" t="s">
        <v>87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7"/>
      <c r="W1" s="56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</row>
    <row r="2" spans="1:239" ht="15.75">
      <c r="A2" s="58" t="s">
        <v>1</v>
      </c>
      <c r="B2" s="58" t="s">
        <v>54</v>
      </c>
      <c r="C2" s="58" t="s">
        <v>55</v>
      </c>
      <c r="D2" s="58" t="s">
        <v>56</v>
      </c>
      <c r="E2" s="59" t="s">
        <v>21</v>
      </c>
      <c r="F2" s="59" t="s">
        <v>20</v>
      </c>
      <c r="G2" s="60" t="s">
        <v>138</v>
      </c>
      <c r="H2" s="60" t="s">
        <v>139</v>
      </c>
      <c r="I2" s="59" t="s">
        <v>140</v>
      </c>
      <c r="J2" s="59" t="s">
        <v>70</v>
      </c>
      <c r="K2" s="59" t="s">
        <v>71</v>
      </c>
      <c r="L2" s="59" t="s">
        <v>72</v>
      </c>
      <c r="M2" s="59" t="s">
        <v>73</v>
      </c>
      <c r="N2" s="59" t="s">
        <v>141</v>
      </c>
      <c r="O2" s="59" t="s">
        <v>142</v>
      </c>
      <c r="P2" s="59" t="s">
        <v>143</v>
      </c>
      <c r="Q2" s="59" t="s">
        <v>144</v>
      </c>
      <c r="R2" s="59" t="s">
        <v>82</v>
      </c>
      <c r="S2" s="59" t="s">
        <v>81</v>
      </c>
      <c r="T2" s="59" t="s">
        <v>86</v>
      </c>
      <c r="U2" s="59" t="s">
        <v>145</v>
      </c>
      <c r="V2" s="61" t="s">
        <v>146</v>
      </c>
      <c r="W2" s="62" t="s">
        <v>29</v>
      </c>
      <c r="X2" s="63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</row>
    <row r="3" spans="1:239" ht="15.75">
      <c r="A3" s="64">
        <v>210043</v>
      </c>
      <c r="B3" s="65" t="s">
        <v>88</v>
      </c>
      <c r="C3" s="66">
        <v>1</v>
      </c>
      <c r="D3" s="66">
        <v>1</v>
      </c>
      <c r="E3" s="67">
        <v>27824.407906914</v>
      </c>
      <c r="F3" s="67">
        <v>10345.496618042</v>
      </c>
      <c r="G3" s="68">
        <v>1.07113278685668</v>
      </c>
      <c r="H3" s="68">
        <v>1.1178</v>
      </c>
      <c r="I3" s="67">
        <v>55869698.18</v>
      </c>
      <c r="J3" s="69">
        <v>17357907</v>
      </c>
      <c r="K3" s="69">
        <v>6676600</v>
      </c>
      <c r="L3" s="69">
        <v>1899636</v>
      </c>
      <c r="M3" s="69">
        <v>263483958</v>
      </c>
      <c r="N3" s="69">
        <v>317300</v>
      </c>
      <c r="O3" s="69">
        <v>0</v>
      </c>
      <c r="P3" s="69">
        <v>0</v>
      </c>
      <c r="Q3" s="69">
        <v>0</v>
      </c>
      <c r="R3" s="69">
        <v>263301691</v>
      </c>
      <c r="S3" s="69">
        <v>-182268</v>
      </c>
      <c r="T3" s="69">
        <v>8</v>
      </c>
      <c r="U3" s="69">
        <v>317300</v>
      </c>
      <c r="V3" s="70">
        <v>0.4835</v>
      </c>
      <c r="W3" s="71">
        <v>1.00787</v>
      </c>
      <c r="X3" s="63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</row>
    <row r="4" spans="1:239" ht="15.75">
      <c r="A4" s="64">
        <v>210015</v>
      </c>
      <c r="B4" s="65" t="s">
        <v>89</v>
      </c>
      <c r="C4" s="66">
        <v>1</v>
      </c>
      <c r="D4" s="66">
        <v>1</v>
      </c>
      <c r="E4" s="67">
        <v>39542.0273355072</v>
      </c>
      <c r="F4" s="67">
        <v>9485.51162937456</v>
      </c>
      <c r="G4" s="68">
        <v>0.908146479398887</v>
      </c>
      <c r="H4" s="68">
        <v>1.1237</v>
      </c>
      <c r="I4" s="67">
        <v>102856731.27</v>
      </c>
      <c r="J4" s="69">
        <v>15022825</v>
      </c>
      <c r="K4" s="69">
        <v>4318901</v>
      </c>
      <c r="L4" s="69">
        <v>3285715</v>
      </c>
      <c r="M4" s="69">
        <v>322365732</v>
      </c>
      <c r="N4" s="69">
        <v>8230100</v>
      </c>
      <c r="O4" s="69">
        <v>0</v>
      </c>
      <c r="P4" s="69">
        <v>0</v>
      </c>
      <c r="Q4" s="69">
        <v>0</v>
      </c>
      <c r="R4" s="69">
        <v>357895394</v>
      </c>
      <c r="S4" s="69">
        <v>35529662</v>
      </c>
      <c r="T4" s="69">
        <v>76</v>
      </c>
      <c r="U4" s="69">
        <v>8230100</v>
      </c>
      <c r="V4" s="70">
        <v>0.567</v>
      </c>
      <c r="W4" s="71">
        <v>1.00573</v>
      </c>
      <c r="X4" s="63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</row>
    <row r="5" spans="1:239" ht="15.75">
      <c r="A5" s="64">
        <v>210044</v>
      </c>
      <c r="B5" s="65" t="s">
        <v>90</v>
      </c>
      <c r="C5" s="66">
        <v>1</v>
      </c>
      <c r="D5" s="66">
        <v>1</v>
      </c>
      <c r="E5" s="67">
        <v>34952.9609030539</v>
      </c>
      <c r="F5" s="67">
        <v>10181.9772896237</v>
      </c>
      <c r="G5" s="68">
        <v>1.01206595337349</v>
      </c>
      <c r="H5" s="68">
        <v>1.11534</v>
      </c>
      <c r="I5" s="67">
        <v>34278757.86</v>
      </c>
      <c r="J5" s="69">
        <v>20509182</v>
      </c>
      <c r="K5" s="69">
        <v>4794000</v>
      </c>
      <c r="L5" s="69">
        <v>4429588</v>
      </c>
      <c r="M5" s="69">
        <v>325772042</v>
      </c>
      <c r="N5" s="69">
        <v>4562300</v>
      </c>
      <c r="O5" s="69">
        <v>0</v>
      </c>
      <c r="P5" s="69">
        <v>0</v>
      </c>
      <c r="Q5" s="69">
        <v>0</v>
      </c>
      <c r="R5" s="69">
        <v>355552503</v>
      </c>
      <c r="S5" s="69">
        <v>29780518</v>
      </c>
      <c r="T5" s="69">
        <v>62</v>
      </c>
      <c r="U5" s="69">
        <v>4562300</v>
      </c>
      <c r="V5" s="70">
        <v>0.5323</v>
      </c>
      <c r="W5" s="71">
        <v>1.00321</v>
      </c>
      <c r="X5" s="63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239" ht="15.75">
      <c r="A6" s="64">
        <v>210056</v>
      </c>
      <c r="B6" s="65" t="s">
        <v>91</v>
      </c>
      <c r="C6" s="66">
        <v>1</v>
      </c>
      <c r="D6" s="66">
        <v>1</v>
      </c>
      <c r="E6" s="67">
        <v>22941.907170059</v>
      </c>
      <c r="F6" s="67">
        <v>11156.3327823082</v>
      </c>
      <c r="G6" s="68">
        <v>1.0844214924563</v>
      </c>
      <c r="H6" s="68">
        <v>1.1274</v>
      </c>
      <c r="I6" s="67">
        <v>65624246.5</v>
      </c>
      <c r="J6" s="69">
        <v>9834097</v>
      </c>
      <c r="K6" s="69">
        <v>2961362</v>
      </c>
      <c r="L6" s="69">
        <v>3924164</v>
      </c>
      <c r="M6" s="69">
        <v>227853252</v>
      </c>
      <c r="N6" s="69">
        <v>4813700</v>
      </c>
      <c r="O6" s="69">
        <v>0</v>
      </c>
      <c r="P6" s="69">
        <v>0</v>
      </c>
      <c r="Q6" s="69">
        <v>0</v>
      </c>
      <c r="R6" s="69">
        <v>247846688</v>
      </c>
      <c r="S6" s="69">
        <v>19993436</v>
      </c>
      <c r="T6" s="69">
        <v>40</v>
      </c>
      <c r="U6" s="69">
        <v>4813700</v>
      </c>
      <c r="V6" s="70">
        <v>0.5558</v>
      </c>
      <c r="W6" s="71">
        <v>1.00125</v>
      </c>
      <c r="X6" s="63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</row>
    <row r="7" spans="1:239" ht="15.75">
      <c r="A7" s="64">
        <v>210004</v>
      </c>
      <c r="B7" s="65" t="s">
        <v>92</v>
      </c>
      <c r="C7" s="66">
        <v>1</v>
      </c>
      <c r="D7" s="66">
        <v>1</v>
      </c>
      <c r="E7" s="67">
        <v>43848.3629749397</v>
      </c>
      <c r="F7" s="67">
        <v>8549.02443574099</v>
      </c>
      <c r="G7" s="68">
        <v>0.866087619600804</v>
      </c>
      <c r="H7" s="68">
        <v>1.1155</v>
      </c>
      <c r="I7" s="67">
        <v>83584579.1</v>
      </c>
      <c r="J7" s="69">
        <v>20363100</v>
      </c>
      <c r="K7" s="69">
        <v>3701800</v>
      </c>
      <c r="L7" s="69">
        <v>1596300</v>
      </c>
      <c r="M7" s="69">
        <v>309457987</v>
      </c>
      <c r="N7" s="69">
        <v>2365900</v>
      </c>
      <c r="O7" s="69">
        <v>0</v>
      </c>
      <c r="P7" s="69">
        <v>0</v>
      </c>
      <c r="Q7" s="69">
        <v>0</v>
      </c>
      <c r="R7" s="69">
        <v>335161284</v>
      </c>
      <c r="S7" s="69">
        <v>25703268</v>
      </c>
      <c r="T7" s="69">
        <v>22</v>
      </c>
      <c r="U7" s="69">
        <v>2365900</v>
      </c>
      <c r="V7" s="70">
        <v>0.5259</v>
      </c>
      <c r="W7" s="71">
        <v>1.01934</v>
      </c>
      <c r="X7" s="63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</row>
    <row r="8" spans="1:239" ht="15.75">
      <c r="A8" s="64">
        <v>210058</v>
      </c>
      <c r="B8" s="65" t="s">
        <v>93</v>
      </c>
      <c r="C8" s="72">
        <v>1</v>
      </c>
      <c r="D8" s="72">
        <v>1</v>
      </c>
      <c r="E8" s="67">
        <v>5182.91005172314</v>
      </c>
      <c r="F8" s="67">
        <v>15700.7791121023</v>
      </c>
      <c r="G8" s="68">
        <v>1.45659824449617</v>
      </c>
      <c r="H8" s="68">
        <v>1.1217</v>
      </c>
      <c r="I8" s="67">
        <v>18925819.74</v>
      </c>
      <c r="J8" s="69">
        <v>3415458</v>
      </c>
      <c r="K8" s="69">
        <v>606700</v>
      </c>
      <c r="L8" s="69">
        <v>729764</v>
      </c>
      <c r="M8" s="69">
        <v>91627182</v>
      </c>
      <c r="N8" s="69">
        <v>3068500</v>
      </c>
      <c r="O8" s="69">
        <v>0</v>
      </c>
      <c r="P8" s="69">
        <v>0</v>
      </c>
      <c r="Q8" s="69">
        <v>0</v>
      </c>
      <c r="R8" s="69">
        <v>94113760</v>
      </c>
      <c r="S8" s="69">
        <v>2486578</v>
      </c>
      <c r="T8" s="69">
        <v>13</v>
      </c>
      <c r="U8" s="69">
        <v>3068500</v>
      </c>
      <c r="V8" s="70">
        <v>0.5006</v>
      </c>
      <c r="W8" s="71">
        <v>1.00268</v>
      </c>
      <c r="X8" s="6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</row>
    <row r="9" spans="1:239" ht="15.75">
      <c r="A9" s="64">
        <v>210011</v>
      </c>
      <c r="B9" s="65" t="s">
        <v>94</v>
      </c>
      <c r="C9" s="66">
        <v>1</v>
      </c>
      <c r="D9" s="66">
        <v>1</v>
      </c>
      <c r="E9" s="67">
        <v>32114.4357179301</v>
      </c>
      <c r="F9" s="67">
        <v>10032.5032328099</v>
      </c>
      <c r="G9" s="68">
        <v>0.951404346932327</v>
      </c>
      <c r="H9" s="68">
        <v>1.1238</v>
      </c>
      <c r="I9" s="67">
        <v>96423336.45</v>
      </c>
      <c r="J9" s="69">
        <v>12814245</v>
      </c>
      <c r="K9" s="69">
        <v>1739900</v>
      </c>
      <c r="L9" s="69">
        <v>1439458</v>
      </c>
      <c r="M9" s="69">
        <v>275685037</v>
      </c>
      <c r="N9" s="69">
        <v>6722000</v>
      </c>
      <c r="O9" s="69">
        <v>0</v>
      </c>
      <c r="P9" s="69">
        <v>0</v>
      </c>
      <c r="Q9" s="69">
        <v>0</v>
      </c>
      <c r="R9" s="69">
        <v>310846734</v>
      </c>
      <c r="S9" s="69">
        <v>42073306</v>
      </c>
      <c r="T9" s="69">
        <v>74</v>
      </c>
      <c r="U9" s="69">
        <v>6722000</v>
      </c>
      <c r="V9" s="70">
        <v>0.5607</v>
      </c>
      <c r="W9" s="71">
        <v>1.0042</v>
      </c>
      <c r="X9" s="63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</row>
    <row r="10" spans="1:239" ht="15.75">
      <c r="A10" s="64">
        <v>210022</v>
      </c>
      <c r="B10" s="65" t="s">
        <v>95</v>
      </c>
      <c r="C10" s="66">
        <v>1</v>
      </c>
      <c r="D10" s="66">
        <v>1</v>
      </c>
      <c r="E10" s="67">
        <v>18059.935937667</v>
      </c>
      <c r="F10" s="67">
        <v>12378.5884480208</v>
      </c>
      <c r="G10" s="68">
        <v>1.21318443641509</v>
      </c>
      <c r="H10" s="68">
        <v>1.1209</v>
      </c>
      <c r="I10" s="67">
        <v>26733925.98</v>
      </c>
      <c r="J10" s="69">
        <v>12677500</v>
      </c>
      <c r="K10" s="69">
        <v>2635000</v>
      </c>
      <c r="L10" s="69">
        <v>2433100</v>
      </c>
      <c r="M10" s="69">
        <v>195403400</v>
      </c>
      <c r="N10" s="69">
        <v>195700.342061455</v>
      </c>
      <c r="O10" s="69">
        <v>0</v>
      </c>
      <c r="P10" s="69">
        <v>629377.870356735</v>
      </c>
      <c r="Q10" s="69">
        <v>2267947.78758181</v>
      </c>
      <c r="R10" s="69">
        <v>204241200</v>
      </c>
      <c r="S10" s="69">
        <v>8837807</v>
      </c>
      <c r="T10" s="69">
        <v>2</v>
      </c>
      <c r="U10" s="69">
        <v>3093026</v>
      </c>
      <c r="V10" s="70">
        <v>0.5075</v>
      </c>
      <c r="W10" s="71">
        <v>1.04054</v>
      </c>
      <c r="X10" s="63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</row>
    <row r="11" spans="1:239" ht="15.75">
      <c r="A11" s="64">
        <v>210023</v>
      </c>
      <c r="B11" s="65" t="s">
        <v>96</v>
      </c>
      <c r="C11" s="66">
        <v>3</v>
      </c>
      <c r="D11" s="66">
        <v>3</v>
      </c>
      <c r="E11" s="67">
        <v>37006.838938841</v>
      </c>
      <c r="F11" s="67">
        <v>9686.40314598096</v>
      </c>
      <c r="G11" s="68">
        <v>1.0544957991873</v>
      </c>
      <c r="H11" s="68">
        <v>1.11617</v>
      </c>
      <c r="I11" s="67">
        <v>44194638.47</v>
      </c>
      <c r="J11" s="69">
        <v>16851356</v>
      </c>
      <c r="K11" s="69">
        <v>11012100</v>
      </c>
      <c r="L11" s="69">
        <v>5120000</v>
      </c>
      <c r="M11" s="69">
        <v>323481900</v>
      </c>
      <c r="N11" s="69">
        <v>0</v>
      </c>
      <c r="O11" s="69">
        <v>0</v>
      </c>
      <c r="P11" s="69">
        <v>0</v>
      </c>
      <c r="Q11" s="69">
        <v>0</v>
      </c>
      <c r="R11" s="69">
        <v>349124785</v>
      </c>
      <c r="S11" s="69">
        <v>25642864</v>
      </c>
      <c r="T11" s="69">
        <v>0</v>
      </c>
      <c r="U11" s="69">
        <v>0</v>
      </c>
      <c r="V11" s="70">
        <v>0.5237</v>
      </c>
      <c r="W11" s="71">
        <v>1.03306</v>
      </c>
      <c r="X11" s="63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</row>
    <row r="12" spans="1:239" ht="15.75">
      <c r="A12" s="64">
        <v>210061</v>
      </c>
      <c r="B12" s="65" t="s">
        <v>97</v>
      </c>
      <c r="C12" s="66">
        <v>3</v>
      </c>
      <c r="D12" s="66">
        <v>3</v>
      </c>
      <c r="E12" s="67">
        <v>8864.50468916014</v>
      </c>
      <c r="F12" s="67">
        <v>8137.99664725935</v>
      </c>
      <c r="G12" s="68">
        <v>0.844655509058707</v>
      </c>
      <c r="H12" s="68">
        <v>1.12338</v>
      </c>
      <c r="I12" s="67">
        <v>10761851.82</v>
      </c>
      <c r="J12" s="69">
        <v>2819216</v>
      </c>
      <c r="K12" s="69">
        <v>902127</v>
      </c>
      <c r="L12" s="69">
        <v>936600</v>
      </c>
      <c r="M12" s="69">
        <v>59338561</v>
      </c>
      <c r="N12" s="69">
        <v>0</v>
      </c>
      <c r="O12" s="69">
        <v>0</v>
      </c>
      <c r="P12" s="69">
        <v>0</v>
      </c>
      <c r="Q12" s="69">
        <v>0</v>
      </c>
      <c r="R12" s="69">
        <v>66165700</v>
      </c>
      <c r="S12" s="69">
        <v>6827139</v>
      </c>
      <c r="T12" s="69">
        <v>0</v>
      </c>
      <c r="U12" s="69">
        <v>0</v>
      </c>
      <c r="V12" s="70">
        <v>0.4968</v>
      </c>
      <c r="W12" s="71">
        <v>0.9753</v>
      </c>
      <c r="X12" s="63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</row>
    <row r="13" spans="1:239" ht="15.75">
      <c r="A13" s="64">
        <v>210039</v>
      </c>
      <c r="B13" s="65" t="s">
        <v>98</v>
      </c>
      <c r="C13" s="66">
        <v>3</v>
      </c>
      <c r="D13" s="66">
        <v>3</v>
      </c>
      <c r="E13" s="67">
        <v>12969.2025698345</v>
      </c>
      <c r="F13" s="67">
        <v>7685.25040944534</v>
      </c>
      <c r="G13" s="68">
        <v>0.85347559556643</v>
      </c>
      <c r="H13" s="68">
        <v>1.11654</v>
      </c>
      <c r="I13" s="67">
        <v>20331061.94</v>
      </c>
      <c r="J13" s="69">
        <v>6168076</v>
      </c>
      <c r="K13" s="69">
        <v>2854345</v>
      </c>
      <c r="L13" s="69">
        <v>920127</v>
      </c>
      <c r="M13" s="69">
        <v>90842700</v>
      </c>
      <c r="N13" s="69">
        <v>0</v>
      </c>
      <c r="O13" s="69">
        <v>0</v>
      </c>
      <c r="P13" s="69">
        <v>0</v>
      </c>
      <c r="Q13" s="69">
        <v>0</v>
      </c>
      <c r="R13" s="69">
        <v>98913228</v>
      </c>
      <c r="S13" s="69">
        <v>8070510</v>
      </c>
      <c r="T13" s="69">
        <v>0</v>
      </c>
      <c r="U13" s="69">
        <v>0</v>
      </c>
      <c r="V13" s="70">
        <v>0.4991</v>
      </c>
      <c r="W13" s="71">
        <v>0.98029</v>
      </c>
      <c r="X13" s="63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</row>
    <row r="14" spans="1:239" ht="15.75">
      <c r="A14" s="64">
        <v>210033</v>
      </c>
      <c r="B14" s="65" t="s">
        <v>99</v>
      </c>
      <c r="C14" s="66">
        <v>3</v>
      </c>
      <c r="D14" s="66">
        <v>3</v>
      </c>
      <c r="E14" s="67">
        <v>21477.6240666729</v>
      </c>
      <c r="F14" s="67">
        <v>8593.81755668248</v>
      </c>
      <c r="G14" s="68">
        <v>0.888128696916932</v>
      </c>
      <c r="H14" s="68">
        <v>1.12062</v>
      </c>
      <c r="I14" s="67">
        <v>28941709.84</v>
      </c>
      <c r="J14" s="69">
        <v>11310050</v>
      </c>
      <c r="K14" s="69">
        <v>6470752</v>
      </c>
      <c r="L14" s="69">
        <v>2313172</v>
      </c>
      <c r="M14" s="69">
        <v>161702400</v>
      </c>
      <c r="N14" s="69">
        <v>0</v>
      </c>
      <c r="O14" s="69">
        <v>0</v>
      </c>
      <c r="P14" s="69">
        <v>0</v>
      </c>
      <c r="Q14" s="69">
        <v>0</v>
      </c>
      <c r="R14" s="69">
        <v>173755553</v>
      </c>
      <c r="S14" s="69">
        <v>12053197</v>
      </c>
      <c r="T14" s="69">
        <v>0</v>
      </c>
      <c r="U14" s="69">
        <v>0</v>
      </c>
      <c r="V14" s="70">
        <v>0.532</v>
      </c>
      <c r="W14" s="71">
        <v>1.0149</v>
      </c>
      <c r="X14" s="63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</row>
    <row r="15" spans="1:239" ht="15.75">
      <c r="A15" s="64">
        <v>210030</v>
      </c>
      <c r="B15" s="65" t="s">
        <v>100</v>
      </c>
      <c r="C15" s="66">
        <v>3</v>
      </c>
      <c r="D15" s="66">
        <v>3</v>
      </c>
      <c r="E15" s="67">
        <v>5942.27005509627</v>
      </c>
      <c r="F15" s="67">
        <v>8658.14687029845</v>
      </c>
      <c r="G15" s="68">
        <v>0.870340353872894</v>
      </c>
      <c r="H15" s="68">
        <v>1.1254</v>
      </c>
      <c r="I15" s="67">
        <v>10763010.58</v>
      </c>
      <c r="J15" s="69">
        <v>2955148</v>
      </c>
      <c r="K15" s="69">
        <v>476300</v>
      </c>
      <c r="L15" s="69">
        <v>108500</v>
      </c>
      <c r="M15" s="69">
        <v>51011117</v>
      </c>
      <c r="N15" s="69">
        <v>0</v>
      </c>
      <c r="O15" s="69">
        <v>0</v>
      </c>
      <c r="P15" s="69">
        <v>0</v>
      </c>
      <c r="Q15" s="69">
        <v>0</v>
      </c>
      <c r="R15" s="69">
        <v>50448562</v>
      </c>
      <c r="S15" s="69">
        <v>-562554</v>
      </c>
      <c r="T15" s="69">
        <v>0</v>
      </c>
      <c r="U15" s="69">
        <v>0</v>
      </c>
      <c r="V15" s="70">
        <v>0.5675</v>
      </c>
      <c r="W15" s="71">
        <v>0.99737</v>
      </c>
      <c r="X15" s="63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</row>
    <row r="16" spans="1:239" ht="15.75">
      <c r="A16" s="64">
        <v>210035</v>
      </c>
      <c r="B16" s="65" t="s">
        <v>101</v>
      </c>
      <c r="C16" s="66">
        <v>3</v>
      </c>
      <c r="D16" s="66">
        <v>3</v>
      </c>
      <c r="E16" s="67">
        <v>11996.931991306</v>
      </c>
      <c r="F16" s="67">
        <v>8143.23909569523</v>
      </c>
      <c r="G16" s="68">
        <v>0.832688047377991</v>
      </c>
      <c r="H16" s="68">
        <v>1.1211</v>
      </c>
      <c r="I16" s="67">
        <v>22115796.86</v>
      </c>
      <c r="J16" s="69">
        <v>5441551</v>
      </c>
      <c r="K16" s="69">
        <v>3188388</v>
      </c>
      <c r="L16" s="69">
        <v>2051165</v>
      </c>
      <c r="M16" s="69">
        <v>88810903</v>
      </c>
      <c r="N16" s="69">
        <v>0</v>
      </c>
      <c r="O16" s="69">
        <v>0</v>
      </c>
      <c r="P16" s="69">
        <v>0</v>
      </c>
      <c r="Q16" s="69">
        <v>0</v>
      </c>
      <c r="R16" s="69">
        <v>88714018</v>
      </c>
      <c r="S16" s="69">
        <v>-96885</v>
      </c>
      <c r="T16" s="69">
        <v>0</v>
      </c>
      <c r="U16" s="69">
        <v>0</v>
      </c>
      <c r="V16" s="70">
        <v>0.4849</v>
      </c>
      <c r="W16" s="71">
        <v>1.01086</v>
      </c>
      <c r="X16" s="63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</row>
    <row r="17" spans="1:239" ht="15.75">
      <c r="A17" s="64">
        <v>210051</v>
      </c>
      <c r="B17" s="65" t="s">
        <v>102</v>
      </c>
      <c r="C17" s="66">
        <v>3</v>
      </c>
      <c r="D17" s="66">
        <v>3</v>
      </c>
      <c r="E17" s="67">
        <v>16861.6808377302</v>
      </c>
      <c r="F17" s="67">
        <v>10439.1905050253</v>
      </c>
      <c r="G17" s="68">
        <v>1.01164883544236</v>
      </c>
      <c r="H17" s="68">
        <v>1.11734</v>
      </c>
      <c r="I17" s="67">
        <v>40766176.35</v>
      </c>
      <c r="J17" s="69">
        <v>5443976</v>
      </c>
      <c r="K17" s="69">
        <v>3786781</v>
      </c>
      <c r="L17" s="69">
        <v>2051694</v>
      </c>
      <c r="M17" s="69">
        <v>153504893</v>
      </c>
      <c r="N17" s="69">
        <v>0</v>
      </c>
      <c r="O17" s="69">
        <v>0</v>
      </c>
      <c r="P17" s="69">
        <v>0</v>
      </c>
      <c r="Q17" s="69">
        <v>0</v>
      </c>
      <c r="R17" s="69">
        <v>157974419</v>
      </c>
      <c r="S17" s="69">
        <v>4469526</v>
      </c>
      <c r="T17" s="69">
        <v>0</v>
      </c>
      <c r="U17" s="69">
        <v>0</v>
      </c>
      <c r="V17" s="70">
        <v>0.5615</v>
      </c>
      <c r="W17" s="71">
        <v>1.01423</v>
      </c>
      <c r="X17" s="63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</row>
    <row r="18" spans="1:239" ht="15.75">
      <c r="A18" s="64">
        <v>210010</v>
      </c>
      <c r="B18" s="65" t="s">
        <v>103</v>
      </c>
      <c r="C18" s="66">
        <v>3</v>
      </c>
      <c r="D18" s="66">
        <v>3</v>
      </c>
      <c r="E18" s="67">
        <v>5712.61256453307</v>
      </c>
      <c r="F18" s="67">
        <v>7817.51884895247</v>
      </c>
      <c r="G18" s="68">
        <v>0.85444119940811</v>
      </c>
      <c r="H18" s="68">
        <v>1.1328</v>
      </c>
      <c r="I18" s="67">
        <v>15885610.04</v>
      </c>
      <c r="J18" s="69">
        <v>2618975</v>
      </c>
      <c r="K18" s="69">
        <v>293300</v>
      </c>
      <c r="L18" s="69">
        <v>733220</v>
      </c>
      <c r="M18" s="69">
        <v>43095616</v>
      </c>
      <c r="N18" s="69">
        <v>0</v>
      </c>
      <c r="O18" s="69">
        <v>937500</v>
      </c>
      <c r="P18" s="69">
        <v>0</v>
      </c>
      <c r="Q18" s="69">
        <v>0</v>
      </c>
      <c r="R18" s="69">
        <v>45070325</v>
      </c>
      <c r="S18" s="69">
        <v>1974709</v>
      </c>
      <c r="T18" s="69">
        <v>0</v>
      </c>
      <c r="U18" s="69">
        <v>937500</v>
      </c>
      <c r="V18" s="70">
        <v>0.5439</v>
      </c>
      <c r="W18" s="71">
        <v>0.98062</v>
      </c>
      <c r="X18" s="63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</row>
    <row r="19" spans="1:239" ht="15.75">
      <c r="A19" s="64">
        <v>210060</v>
      </c>
      <c r="B19" s="65" t="s">
        <v>104</v>
      </c>
      <c r="C19" s="66">
        <v>3</v>
      </c>
      <c r="D19" s="66">
        <v>3</v>
      </c>
      <c r="E19" s="67">
        <v>6296.82681110816</v>
      </c>
      <c r="F19" s="67">
        <v>6305.51497937935</v>
      </c>
      <c r="G19" s="68">
        <v>0.663083122871504</v>
      </c>
      <c r="H19" s="68">
        <v>1.11629</v>
      </c>
      <c r="I19" s="67">
        <v>8758940.31</v>
      </c>
      <c r="J19" s="69">
        <v>1103600</v>
      </c>
      <c r="K19" s="69">
        <v>707857</v>
      </c>
      <c r="L19" s="69">
        <v>817507</v>
      </c>
      <c r="M19" s="69">
        <v>36925172</v>
      </c>
      <c r="N19" s="69">
        <v>0</v>
      </c>
      <c r="O19" s="69">
        <v>0</v>
      </c>
      <c r="P19" s="69">
        <v>0</v>
      </c>
      <c r="Q19" s="69">
        <v>0</v>
      </c>
      <c r="R19" s="69">
        <v>38687792</v>
      </c>
      <c r="S19" s="69">
        <v>1762620</v>
      </c>
      <c r="T19" s="69">
        <v>0</v>
      </c>
      <c r="U19" s="69">
        <v>0</v>
      </c>
      <c r="V19" s="70">
        <v>0.5619</v>
      </c>
      <c r="W19" s="71">
        <v>0.99624</v>
      </c>
      <c r="X19" s="63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</row>
    <row r="20" spans="1:239" ht="15.75">
      <c r="A20" s="64">
        <v>210005</v>
      </c>
      <c r="B20" s="65" t="s">
        <v>105</v>
      </c>
      <c r="C20" s="66">
        <v>3</v>
      </c>
      <c r="D20" s="66">
        <v>3</v>
      </c>
      <c r="E20" s="67">
        <v>25991.6372773051</v>
      </c>
      <c r="F20" s="67">
        <v>9264.52825117936</v>
      </c>
      <c r="G20" s="68">
        <v>1.00854105254544</v>
      </c>
      <c r="H20" s="68">
        <v>1.11818</v>
      </c>
      <c r="I20" s="67">
        <v>42275128.16</v>
      </c>
      <c r="J20" s="69">
        <v>15635884</v>
      </c>
      <c r="K20" s="69">
        <v>7332700</v>
      </c>
      <c r="L20" s="69">
        <v>2205932</v>
      </c>
      <c r="M20" s="69">
        <v>221637027</v>
      </c>
      <c r="N20" s="69">
        <v>0</v>
      </c>
      <c r="O20" s="69">
        <v>0</v>
      </c>
      <c r="P20" s="69">
        <v>0</v>
      </c>
      <c r="Q20" s="69">
        <v>0</v>
      </c>
      <c r="R20" s="69">
        <v>233970884</v>
      </c>
      <c r="S20" s="69">
        <v>12333922</v>
      </c>
      <c r="T20" s="69">
        <v>0</v>
      </c>
      <c r="U20" s="69">
        <v>0</v>
      </c>
      <c r="V20" s="70">
        <v>0.5487</v>
      </c>
      <c r="W20" s="71">
        <v>1.01572</v>
      </c>
      <c r="X20" s="63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</row>
    <row r="21" spans="1:239" ht="15.75">
      <c r="A21" s="64">
        <v>210017</v>
      </c>
      <c r="B21" s="65" t="s">
        <v>106</v>
      </c>
      <c r="C21" s="66">
        <v>3</v>
      </c>
      <c r="D21" s="66">
        <v>3</v>
      </c>
      <c r="E21" s="67">
        <v>5092.68406228167</v>
      </c>
      <c r="F21" s="67">
        <v>6531.76636390373</v>
      </c>
      <c r="G21" s="68">
        <v>0.765809367771312</v>
      </c>
      <c r="H21" s="68">
        <v>1.12892</v>
      </c>
      <c r="I21" s="67">
        <v>9132533.32</v>
      </c>
      <c r="J21" s="69">
        <v>2483012</v>
      </c>
      <c r="K21" s="69">
        <v>238700</v>
      </c>
      <c r="L21" s="69">
        <v>73700</v>
      </c>
      <c r="M21" s="69">
        <v>29750432</v>
      </c>
      <c r="N21" s="69">
        <v>0</v>
      </c>
      <c r="O21" s="69">
        <v>0</v>
      </c>
      <c r="P21" s="69">
        <v>0</v>
      </c>
      <c r="Q21" s="69">
        <v>0</v>
      </c>
      <c r="R21" s="69">
        <v>31369000</v>
      </c>
      <c r="S21" s="69">
        <v>1618633</v>
      </c>
      <c r="T21" s="69">
        <v>0</v>
      </c>
      <c r="U21" s="69">
        <v>0</v>
      </c>
      <c r="V21" s="70">
        <v>0.5415</v>
      </c>
      <c r="W21" s="71">
        <v>0.93083</v>
      </c>
      <c r="X21" s="63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</row>
    <row r="22" spans="1:239" ht="15.75">
      <c r="A22" s="64">
        <v>210006</v>
      </c>
      <c r="B22" s="65" t="s">
        <v>107</v>
      </c>
      <c r="C22" s="66">
        <v>3</v>
      </c>
      <c r="D22" s="66">
        <v>3</v>
      </c>
      <c r="E22" s="67">
        <v>11098.1988400534</v>
      </c>
      <c r="F22" s="67">
        <v>8224.5899136874</v>
      </c>
      <c r="G22" s="68">
        <v>0.809694221616281</v>
      </c>
      <c r="H22" s="68">
        <v>1.11649</v>
      </c>
      <c r="I22" s="67">
        <v>20562550.33</v>
      </c>
      <c r="J22" s="69">
        <v>2929300</v>
      </c>
      <c r="K22" s="69">
        <v>1522800</v>
      </c>
      <c r="L22" s="69">
        <v>1231200</v>
      </c>
      <c r="M22" s="69">
        <v>75803769</v>
      </c>
      <c r="N22" s="69">
        <v>0</v>
      </c>
      <c r="O22" s="69">
        <v>0</v>
      </c>
      <c r="P22" s="69">
        <v>0</v>
      </c>
      <c r="Q22" s="69">
        <v>0</v>
      </c>
      <c r="R22" s="69">
        <v>79082621</v>
      </c>
      <c r="S22" s="69">
        <v>3278870</v>
      </c>
      <c r="T22" s="69">
        <v>0</v>
      </c>
      <c r="U22" s="69">
        <v>0</v>
      </c>
      <c r="V22" s="70">
        <v>0.4486</v>
      </c>
      <c r="W22" s="71">
        <v>1.01405</v>
      </c>
      <c r="X22" s="63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</row>
    <row r="23" spans="1:239" ht="15.75">
      <c r="A23" s="64">
        <v>210048</v>
      </c>
      <c r="B23" s="65" t="s">
        <v>108</v>
      </c>
      <c r="C23" s="66">
        <v>3</v>
      </c>
      <c r="D23" s="66">
        <v>3</v>
      </c>
      <c r="E23" s="67">
        <v>24003.517556905</v>
      </c>
      <c r="F23" s="67">
        <v>9044.84439771391</v>
      </c>
      <c r="G23" s="68">
        <v>0.920976855958659</v>
      </c>
      <c r="H23" s="68">
        <v>1.1143</v>
      </c>
      <c r="I23" s="67">
        <v>41976955.19</v>
      </c>
      <c r="J23" s="69">
        <v>9200300</v>
      </c>
      <c r="K23" s="69">
        <v>5926400</v>
      </c>
      <c r="L23" s="69">
        <v>1506800</v>
      </c>
      <c r="M23" s="69">
        <v>187698118</v>
      </c>
      <c r="N23" s="69">
        <v>0</v>
      </c>
      <c r="O23" s="69">
        <v>0</v>
      </c>
      <c r="P23" s="69">
        <v>0</v>
      </c>
      <c r="Q23" s="69">
        <v>0</v>
      </c>
      <c r="R23" s="69">
        <v>202898123</v>
      </c>
      <c r="S23" s="69">
        <v>15200067</v>
      </c>
      <c r="T23" s="69">
        <v>0</v>
      </c>
      <c r="U23" s="69">
        <v>0</v>
      </c>
      <c r="V23" s="70">
        <v>0.5289</v>
      </c>
      <c r="W23" s="71">
        <v>1.00877</v>
      </c>
      <c r="X23" s="63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</row>
    <row r="24" spans="1:239" ht="15.75">
      <c r="A24" s="64">
        <v>210055</v>
      </c>
      <c r="B24" s="65" t="s">
        <v>109</v>
      </c>
      <c r="C24" s="66">
        <v>3</v>
      </c>
      <c r="D24" s="66">
        <v>3</v>
      </c>
      <c r="E24" s="67">
        <v>9884.57279407074</v>
      </c>
      <c r="F24" s="67">
        <v>9188.64315253785</v>
      </c>
      <c r="G24" s="68">
        <v>0.893482994312</v>
      </c>
      <c r="H24" s="68">
        <v>1.1189</v>
      </c>
      <c r="I24" s="67">
        <v>25088465.55</v>
      </c>
      <c r="J24" s="69">
        <v>2675920</v>
      </c>
      <c r="K24" s="69">
        <v>1364700</v>
      </c>
      <c r="L24" s="69">
        <v>447700</v>
      </c>
      <c r="M24" s="69">
        <v>83281462</v>
      </c>
      <c r="N24" s="69">
        <v>0</v>
      </c>
      <c r="O24" s="69">
        <v>0</v>
      </c>
      <c r="P24" s="69">
        <v>0</v>
      </c>
      <c r="Q24" s="69">
        <v>0</v>
      </c>
      <c r="R24" s="69">
        <v>77224783</v>
      </c>
      <c r="S24" s="69">
        <v>-6056718</v>
      </c>
      <c r="T24" s="69">
        <v>0</v>
      </c>
      <c r="U24" s="69">
        <v>0</v>
      </c>
      <c r="V24" s="70">
        <v>0.561</v>
      </c>
      <c r="W24" s="71">
        <v>1.00861</v>
      </c>
      <c r="X24" s="63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</row>
    <row r="25" spans="1:239" ht="15.75">
      <c r="A25" s="64">
        <v>210045</v>
      </c>
      <c r="B25" s="65" t="s">
        <v>110</v>
      </c>
      <c r="C25" s="66">
        <v>3</v>
      </c>
      <c r="D25" s="66">
        <v>3</v>
      </c>
      <c r="E25" s="67">
        <v>2142.52754929997</v>
      </c>
      <c r="F25" s="67">
        <v>7243.4899635576</v>
      </c>
      <c r="G25" s="68">
        <v>0.534395388904338</v>
      </c>
      <c r="H25" s="68">
        <v>1.12096</v>
      </c>
      <c r="I25" s="67">
        <v>4654783.83</v>
      </c>
      <c r="J25" s="69">
        <v>470744</v>
      </c>
      <c r="K25" s="69">
        <v>165600</v>
      </c>
      <c r="L25" s="69">
        <v>388900</v>
      </c>
      <c r="M25" s="69">
        <v>9891535</v>
      </c>
      <c r="N25" s="69">
        <v>0</v>
      </c>
      <c r="O25" s="69">
        <v>0</v>
      </c>
      <c r="P25" s="69">
        <v>0</v>
      </c>
      <c r="Q25" s="69">
        <v>0</v>
      </c>
      <c r="R25" s="69">
        <v>13688901</v>
      </c>
      <c r="S25" s="69">
        <v>3797366</v>
      </c>
      <c r="T25" s="69">
        <v>0</v>
      </c>
      <c r="U25" s="69">
        <v>0</v>
      </c>
      <c r="V25" s="70">
        <v>0.6114</v>
      </c>
      <c r="W25" s="71">
        <v>0.91299</v>
      </c>
      <c r="X25" s="63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</row>
    <row r="26" spans="1:239" ht="15.75">
      <c r="A26" s="64">
        <v>210037</v>
      </c>
      <c r="B26" s="65" t="s">
        <v>111</v>
      </c>
      <c r="C26" s="66">
        <v>3</v>
      </c>
      <c r="D26" s="66">
        <v>3</v>
      </c>
      <c r="E26" s="67">
        <v>15390.179390954</v>
      </c>
      <c r="F26" s="67">
        <v>9108.29345318701</v>
      </c>
      <c r="G26" s="68">
        <v>0.989188307744966</v>
      </c>
      <c r="H26" s="68">
        <v>1.1314</v>
      </c>
      <c r="I26" s="67">
        <v>34238307.83</v>
      </c>
      <c r="J26" s="69">
        <v>9535204</v>
      </c>
      <c r="K26" s="69">
        <v>3101100</v>
      </c>
      <c r="L26" s="69">
        <v>2142653</v>
      </c>
      <c r="M26" s="69">
        <v>134106845</v>
      </c>
      <c r="N26" s="69">
        <v>0</v>
      </c>
      <c r="O26" s="69">
        <v>2587100</v>
      </c>
      <c r="P26" s="69">
        <v>0</v>
      </c>
      <c r="Q26" s="69">
        <v>0</v>
      </c>
      <c r="R26" s="69">
        <v>141015514</v>
      </c>
      <c r="S26" s="69">
        <v>6908669</v>
      </c>
      <c r="T26" s="69">
        <v>0</v>
      </c>
      <c r="U26" s="69">
        <v>2587100</v>
      </c>
      <c r="V26" s="70">
        <v>0.5091</v>
      </c>
      <c r="W26" s="71">
        <v>0.9874</v>
      </c>
      <c r="X26" s="63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</row>
    <row r="27" spans="1:239" ht="15.75">
      <c r="A27" s="64">
        <v>210018</v>
      </c>
      <c r="B27" s="65" t="s">
        <v>112</v>
      </c>
      <c r="C27" s="66">
        <v>3</v>
      </c>
      <c r="D27" s="66">
        <v>3</v>
      </c>
      <c r="E27" s="67">
        <v>13946.2773582603</v>
      </c>
      <c r="F27" s="67">
        <v>9917.22269585302</v>
      </c>
      <c r="G27" s="68">
        <v>0.964264113091191</v>
      </c>
      <c r="H27" s="68">
        <v>1.1211</v>
      </c>
      <c r="I27" s="67">
        <v>23155396.83</v>
      </c>
      <c r="J27" s="69">
        <v>7272200</v>
      </c>
      <c r="K27" s="69">
        <v>735800</v>
      </c>
      <c r="L27" s="69">
        <v>1002700</v>
      </c>
      <c r="M27" s="69">
        <v>115736200</v>
      </c>
      <c r="N27" s="69">
        <v>18400</v>
      </c>
      <c r="O27" s="69">
        <v>0</v>
      </c>
      <c r="P27" s="69">
        <v>0</v>
      </c>
      <c r="Q27" s="69">
        <v>0</v>
      </c>
      <c r="R27" s="69">
        <v>123134800</v>
      </c>
      <c r="S27" s="69">
        <v>7398642</v>
      </c>
      <c r="T27" s="69">
        <v>0</v>
      </c>
      <c r="U27" s="69">
        <v>18400</v>
      </c>
      <c r="V27" s="70">
        <v>0.5625</v>
      </c>
      <c r="W27" s="71">
        <v>1.03342</v>
      </c>
      <c r="X27" s="63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</row>
    <row r="28" spans="1:239" ht="15.75">
      <c r="A28" s="64">
        <v>210040</v>
      </c>
      <c r="B28" s="65" t="s">
        <v>113</v>
      </c>
      <c r="C28" s="66">
        <v>3</v>
      </c>
      <c r="D28" s="66">
        <v>3</v>
      </c>
      <c r="E28" s="67">
        <v>17740.112525341</v>
      </c>
      <c r="F28" s="67">
        <v>10730.9285410714</v>
      </c>
      <c r="G28" s="68">
        <v>1.01886610546252</v>
      </c>
      <c r="H28" s="68">
        <v>1.1235</v>
      </c>
      <c r="I28" s="67">
        <v>59797929.38</v>
      </c>
      <c r="J28" s="69">
        <v>10546400</v>
      </c>
      <c r="K28" s="69">
        <v>3207200</v>
      </c>
      <c r="L28" s="69">
        <v>1275800</v>
      </c>
      <c r="M28" s="69">
        <v>159137050</v>
      </c>
      <c r="N28" s="69">
        <v>0</v>
      </c>
      <c r="O28" s="69">
        <v>0</v>
      </c>
      <c r="P28" s="69">
        <v>0</v>
      </c>
      <c r="Q28" s="69">
        <v>0</v>
      </c>
      <c r="R28" s="69">
        <v>179366557</v>
      </c>
      <c r="S28" s="69">
        <v>20229457</v>
      </c>
      <c r="T28" s="69">
        <v>0</v>
      </c>
      <c r="U28" s="69">
        <v>0</v>
      </c>
      <c r="V28" s="70">
        <v>0.5677</v>
      </c>
      <c r="W28" s="71">
        <v>1.00667</v>
      </c>
      <c r="X28" s="63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</row>
    <row r="29" spans="1:239" ht="15.75">
      <c r="A29" s="64">
        <v>210019</v>
      </c>
      <c r="B29" s="65" t="s">
        <v>114</v>
      </c>
      <c r="C29" s="66">
        <v>3</v>
      </c>
      <c r="D29" s="66">
        <v>3</v>
      </c>
      <c r="E29" s="67">
        <v>31619.9525110464</v>
      </c>
      <c r="F29" s="67">
        <v>10624.5285454694</v>
      </c>
      <c r="G29" s="68">
        <v>1.11034676761265</v>
      </c>
      <c r="H29" s="68">
        <v>1.12376</v>
      </c>
      <c r="I29" s="67">
        <v>79858074.04</v>
      </c>
      <c r="J29" s="69">
        <v>18667700</v>
      </c>
      <c r="K29" s="69">
        <v>5089900</v>
      </c>
      <c r="L29" s="69">
        <v>1610100</v>
      </c>
      <c r="M29" s="69">
        <v>303144100</v>
      </c>
      <c r="N29" s="69">
        <v>0</v>
      </c>
      <c r="O29" s="69">
        <v>0</v>
      </c>
      <c r="P29" s="69">
        <v>0</v>
      </c>
      <c r="Q29" s="69">
        <v>1509246.12399046</v>
      </c>
      <c r="R29" s="69">
        <v>332602500</v>
      </c>
      <c r="S29" s="69">
        <v>29458447</v>
      </c>
      <c r="T29" s="69">
        <v>0</v>
      </c>
      <c r="U29" s="69">
        <v>1509246</v>
      </c>
      <c r="V29" s="70">
        <v>0.4922</v>
      </c>
      <c r="W29" s="71">
        <v>0.97816</v>
      </c>
      <c r="X29" s="63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</row>
    <row r="30" spans="1:239" ht="15.75">
      <c r="A30" s="64">
        <v>210057</v>
      </c>
      <c r="B30" s="65" t="s">
        <v>115</v>
      </c>
      <c r="C30" s="66">
        <v>3</v>
      </c>
      <c r="D30" s="66">
        <v>3</v>
      </c>
      <c r="E30" s="67">
        <v>33461.2768708631</v>
      </c>
      <c r="F30" s="67">
        <v>9141.88773370948</v>
      </c>
      <c r="G30" s="68">
        <v>0.917518061059438</v>
      </c>
      <c r="H30" s="68">
        <v>1.1158</v>
      </c>
      <c r="I30" s="67">
        <v>70917827.25</v>
      </c>
      <c r="J30" s="69">
        <v>14804889</v>
      </c>
      <c r="K30" s="69">
        <v>4998187</v>
      </c>
      <c r="L30" s="69">
        <v>3836227</v>
      </c>
      <c r="M30" s="69">
        <v>270417774</v>
      </c>
      <c r="N30" s="69">
        <v>0</v>
      </c>
      <c r="O30" s="69">
        <v>0</v>
      </c>
      <c r="P30" s="69">
        <v>0</v>
      </c>
      <c r="Q30" s="69">
        <v>0</v>
      </c>
      <c r="R30" s="69">
        <v>286491123</v>
      </c>
      <c r="S30" s="69">
        <v>16073349</v>
      </c>
      <c r="T30" s="69">
        <v>0</v>
      </c>
      <c r="U30" s="69">
        <v>0</v>
      </c>
      <c r="V30" s="70">
        <v>0.519</v>
      </c>
      <c r="W30" s="71">
        <v>1.04306</v>
      </c>
      <c r="X30" s="63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</row>
    <row r="31" spans="1:239" ht="15.75">
      <c r="A31" s="64">
        <v>210054</v>
      </c>
      <c r="B31" s="65" t="s">
        <v>116</v>
      </c>
      <c r="C31" s="66">
        <v>3</v>
      </c>
      <c r="D31" s="66">
        <v>3</v>
      </c>
      <c r="E31" s="67">
        <v>23782.8361054702</v>
      </c>
      <c r="F31" s="67">
        <v>9055.51855737108</v>
      </c>
      <c r="G31" s="68">
        <v>0.879593627338638</v>
      </c>
      <c r="H31" s="68">
        <v>1.12009</v>
      </c>
      <c r="I31" s="67">
        <v>58442913.33</v>
      </c>
      <c r="J31" s="69">
        <v>6185900</v>
      </c>
      <c r="K31" s="69">
        <v>2158300</v>
      </c>
      <c r="L31" s="69">
        <v>10452600</v>
      </c>
      <c r="M31" s="69">
        <v>178460562</v>
      </c>
      <c r="N31" s="69">
        <v>1276427</v>
      </c>
      <c r="O31" s="69">
        <v>0</v>
      </c>
      <c r="P31" s="69">
        <v>0</v>
      </c>
      <c r="Q31" s="69">
        <v>0</v>
      </c>
      <c r="R31" s="69">
        <v>187380552</v>
      </c>
      <c r="S31" s="69">
        <v>8919906</v>
      </c>
      <c r="T31" s="69">
        <v>0</v>
      </c>
      <c r="U31" s="69">
        <v>1276427</v>
      </c>
      <c r="V31" s="70">
        <v>0.5139</v>
      </c>
      <c r="W31" s="71">
        <v>0.99368</v>
      </c>
      <c r="X31" s="63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</row>
    <row r="32" spans="1:239" ht="15.75">
      <c r="A32" s="64">
        <v>210007</v>
      </c>
      <c r="B32" s="65" t="s">
        <v>117</v>
      </c>
      <c r="C32" s="66">
        <v>3</v>
      </c>
      <c r="D32" s="66">
        <v>3</v>
      </c>
      <c r="E32" s="67">
        <v>31755.1971074144</v>
      </c>
      <c r="F32" s="67">
        <v>11473.8988508728</v>
      </c>
      <c r="G32" s="68">
        <v>1.2037963244997</v>
      </c>
      <c r="H32" s="68">
        <v>1.1203</v>
      </c>
      <c r="I32" s="67">
        <v>37402823.09</v>
      </c>
      <c r="J32" s="69">
        <v>17831100</v>
      </c>
      <c r="K32" s="69">
        <v>5043700</v>
      </c>
      <c r="L32" s="69">
        <v>1786300</v>
      </c>
      <c r="M32" s="69">
        <v>313514700</v>
      </c>
      <c r="N32" s="69">
        <v>0</v>
      </c>
      <c r="O32" s="69">
        <v>0</v>
      </c>
      <c r="P32" s="69">
        <v>0</v>
      </c>
      <c r="Q32" s="69">
        <v>0</v>
      </c>
      <c r="R32" s="69">
        <v>330596900</v>
      </c>
      <c r="S32" s="69">
        <v>17082200</v>
      </c>
      <c r="T32" s="69">
        <v>0</v>
      </c>
      <c r="U32" s="69">
        <v>0</v>
      </c>
      <c r="V32" s="70">
        <v>0.4893</v>
      </c>
      <c r="W32" s="71">
        <v>1.00213</v>
      </c>
      <c r="X32" s="63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</row>
    <row r="33" spans="1:239" ht="15.75">
      <c r="A33" s="64">
        <v>210028</v>
      </c>
      <c r="B33" s="65" t="s">
        <v>118</v>
      </c>
      <c r="C33" s="66">
        <v>3</v>
      </c>
      <c r="D33" s="66">
        <v>3</v>
      </c>
      <c r="E33" s="67">
        <v>15694.7826611251</v>
      </c>
      <c r="F33" s="67">
        <v>7194.69201123078</v>
      </c>
      <c r="G33" s="68">
        <v>0.740690541493699</v>
      </c>
      <c r="H33" s="68">
        <v>1.12006</v>
      </c>
      <c r="I33" s="67">
        <v>27308166.5</v>
      </c>
      <c r="J33" s="69">
        <v>6844499</v>
      </c>
      <c r="K33" s="69">
        <v>1238300</v>
      </c>
      <c r="L33" s="69">
        <v>811949</v>
      </c>
      <c r="M33" s="69">
        <v>97827236</v>
      </c>
      <c r="N33" s="69">
        <v>0</v>
      </c>
      <c r="O33" s="69">
        <v>0</v>
      </c>
      <c r="P33" s="69">
        <v>0</v>
      </c>
      <c r="Q33" s="69">
        <v>0</v>
      </c>
      <c r="R33" s="69">
        <v>105738046</v>
      </c>
      <c r="S33" s="69">
        <v>7910813</v>
      </c>
      <c r="T33" s="69">
        <v>0</v>
      </c>
      <c r="U33" s="69">
        <v>0</v>
      </c>
      <c r="V33" s="70">
        <v>0.5742</v>
      </c>
      <c r="W33" s="71">
        <v>0.97521</v>
      </c>
      <c r="X33" s="6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</row>
    <row r="34" spans="1:239" ht="15.75">
      <c r="A34" s="64">
        <v>210032</v>
      </c>
      <c r="B34" s="65" t="s">
        <v>119</v>
      </c>
      <c r="C34" s="66">
        <v>3</v>
      </c>
      <c r="D34" s="66">
        <v>3</v>
      </c>
      <c r="E34" s="67">
        <v>14493.9512297696</v>
      </c>
      <c r="F34" s="67">
        <v>7951.39957027658</v>
      </c>
      <c r="G34" s="68">
        <v>0.836102431914928</v>
      </c>
      <c r="H34" s="68">
        <v>1.11878</v>
      </c>
      <c r="I34" s="67">
        <v>34258387.54</v>
      </c>
      <c r="J34" s="69">
        <v>7779100</v>
      </c>
      <c r="K34" s="69">
        <v>3813200</v>
      </c>
      <c r="L34" s="69">
        <v>453100</v>
      </c>
      <c r="M34" s="69">
        <v>99599700</v>
      </c>
      <c r="N34" s="69">
        <v>0</v>
      </c>
      <c r="O34" s="69">
        <v>0</v>
      </c>
      <c r="P34" s="69">
        <v>0</v>
      </c>
      <c r="Q34" s="69">
        <v>0</v>
      </c>
      <c r="R34" s="69">
        <v>106494800</v>
      </c>
      <c r="S34" s="69">
        <v>6895100</v>
      </c>
      <c r="T34" s="69">
        <v>0</v>
      </c>
      <c r="U34" s="69">
        <v>0</v>
      </c>
      <c r="V34" s="70">
        <v>0.5092</v>
      </c>
      <c r="W34" s="71">
        <v>0.99417</v>
      </c>
      <c r="X34" s="63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</row>
    <row r="35" spans="1:239" ht="15.75">
      <c r="A35" s="64">
        <v>210049</v>
      </c>
      <c r="B35" s="65" t="s">
        <v>120</v>
      </c>
      <c r="C35" s="66">
        <v>3</v>
      </c>
      <c r="D35" s="66">
        <v>3</v>
      </c>
      <c r="E35" s="67">
        <v>23458.8520172216</v>
      </c>
      <c r="F35" s="67">
        <v>8548.18306764486</v>
      </c>
      <c r="G35" s="68">
        <v>0.89086056521664</v>
      </c>
      <c r="H35" s="68">
        <v>1.11716</v>
      </c>
      <c r="I35" s="67">
        <v>28398442.17</v>
      </c>
      <c r="J35" s="69">
        <v>7249700</v>
      </c>
      <c r="K35" s="69">
        <v>2962200</v>
      </c>
      <c r="L35" s="69">
        <v>2817800</v>
      </c>
      <c r="M35" s="69">
        <v>171205113</v>
      </c>
      <c r="N35" s="69">
        <v>0</v>
      </c>
      <c r="O35" s="69">
        <v>0</v>
      </c>
      <c r="P35" s="69">
        <v>0</v>
      </c>
      <c r="Q35" s="69">
        <v>0</v>
      </c>
      <c r="R35" s="69">
        <v>187905400</v>
      </c>
      <c r="S35" s="69">
        <v>16700301</v>
      </c>
      <c r="T35" s="69">
        <v>0</v>
      </c>
      <c r="U35" s="69">
        <v>0</v>
      </c>
      <c r="V35" s="70">
        <v>0.5073</v>
      </c>
      <c r="W35" s="71">
        <v>1.01619</v>
      </c>
      <c r="X35" s="63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:239" ht="15.75">
      <c r="A36" s="64">
        <v>210016</v>
      </c>
      <c r="B36" s="65" t="s">
        <v>121</v>
      </c>
      <c r="C36" s="66">
        <v>3</v>
      </c>
      <c r="D36" s="66">
        <v>3</v>
      </c>
      <c r="E36" s="67">
        <v>23344.1739526806</v>
      </c>
      <c r="F36" s="67">
        <v>11439.776411079</v>
      </c>
      <c r="G36" s="68">
        <v>1.09360406635708</v>
      </c>
      <c r="H36" s="68">
        <v>1.1225</v>
      </c>
      <c r="I36" s="67">
        <v>82087973.46</v>
      </c>
      <c r="J36" s="69">
        <v>8991309</v>
      </c>
      <c r="K36" s="69">
        <v>2210751</v>
      </c>
      <c r="L36" s="69">
        <v>1339289</v>
      </c>
      <c r="M36" s="69">
        <v>236950644</v>
      </c>
      <c r="N36" s="69">
        <v>0</v>
      </c>
      <c r="O36" s="69">
        <v>0</v>
      </c>
      <c r="P36" s="69">
        <v>0</v>
      </c>
      <c r="Q36" s="69">
        <v>0</v>
      </c>
      <c r="R36" s="69">
        <v>236361478</v>
      </c>
      <c r="S36" s="69">
        <v>-589166</v>
      </c>
      <c r="T36" s="69">
        <v>0</v>
      </c>
      <c r="U36" s="69">
        <v>0</v>
      </c>
      <c r="V36" s="70">
        <v>0.506</v>
      </c>
      <c r="W36" s="71">
        <v>1.03454</v>
      </c>
      <c r="X36" s="63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:239" ht="15.75">
      <c r="A37" s="64">
        <v>210001</v>
      </c>
      <c r="B37" s="65" t="s">
        <v>122</v>
      </c>
      <c r="C37" s="66">
        <v>3</v>
      </c>
      <c r="D37" s="66">
        <v>3</v>
      </c>
      <c r="E37" s="67">
        <v>23903.3529647123</v>
      </c>
      <c r="F37" s="67">
        <v>9276.86757951319</v>
      </c>
      <c r="G37" s="68">
        <v>1.02417163623381</v>
      </c>
      <c r="H37" s="68">
        <v>1.12252</v>
      </c>
      <c r="I37" s="67">
        <v>50944583.32</v>
      </c>
      <c r="J37" s="69">
        <v>11854600</v>
      </c>
      <c r="K37" s="69">
        <v>126300</v>
      </c>
      <c r="L37" s="69">
        <v>375700</v>
      </c>
      <c r="M37" s="69">
        <v>200960800</v>
      </c>
      <c r="N37" s="69">
        <v>0.478374069090933</v>
      </c>
      <c r="O37" s="69">
        <v>0</v>
      </c>
      <c r="P37" s="69">
        <v>738555.902581051</v>
      </c>
      <c r="Q37" s="69">
        <v>1817763.61904488</v>
      </c>
      <c r="R37" s="69">
        <v>205595800</v>
      </c>
      <c r="S37" s="69">
        <v>4634953</v>
      </c>
      <c r="T37" s="69">
        <v>0</v>
      </c>
      <c r="U37" s="69">
        <v>2556320</v>
      </c>
      <c r="V37" s="70">
        <v>0.5492</v>
      </c>
      <c r="W37" s="71">
        <v>0.99346</v>
      </c>
      <c r="X37" s="63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:239" ht="15.75">
      <c r="A38" s="64">
        <v>210027</v>
      </c>
      <c r="B38" s="65" t="s">
        <v>123</v>
      </c>
      <c r="C38" s="66">
        <v>3</v>
      </c>
      <c r="D38" s="66">
        <v>3</v>
      </c>
      <c r="E38" s="67">
        <v>25221.6658041866</v>
      </c>
      <c r="F38" s="67">
        <v>9135.61088862547</v>
      </c>
      <c r="G38" s="68">
        <v>0.94311357597014</v>
      </c>
      <c r="H38" s="68">
        <v>1.1269</v>
      </c>
      <c r="I38" s="67">
        <v>50946621.99</v>
      </c>
      <c r="J38" s="69">
        <v>17206100</v>
      </c>
      <c r="K38" s="69">
        <v>1628300</v>
      </c>
      <c r="L38" s="69">
        <v>2480000</v>
      </c>
      <c r="M38" s="69">
        <v>215914477</v>
      </c>
      <c r="N38" s="69">
        <v>0.222442781087011</v>
      </c>
      <c r="O38" s="69">
        <v>0</v>
      </c>
      <c r="P38" s="69">
        <v>340346.811058569</v>
      </c>
      <c r="Q38" s="69">
        <v>1037276.96649865</v>
      </c>
      <c r="R38" s="69">
        <v>230739000</v>
      </c>
      <c r="S38" s="69">
        <v>14824492</v>
      </c>
      <c r="T38" s="69">
        <v>0</v>
      </c>
      <c r="U38" s="69">
        <v>1377624</v>
      </c>
      <c r="V38" s="70">
        <v>0.4791</v>
      </c>
      <c r="W38" s="71">
        <v>0.96506</v>
      </c>
      <c r="X38" s="63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:239" ht="15.75">
      <c r="A39" s="64">
        <v>210013</v>
      </c>
      <c r="B39" s="65" t="s">
        <v>124</v>
      </c>
      <c r="C39" s="66">
        <v>4</v>
      </c>
      <c r="D39" s="66">
        <v>4</v>
      </c>
      <c r="E39" s="67">
        <v>9505.46556249326</v>
      </c>
      <c r="F39" s="67">
        <v>11218.6442935288</v>
      </c>
      <c r="G39" s="68">
        <v>0.938985056554314</v>
      </c>
      <c r="H39" s="68">
        <v>1.1275</v>
      </c>
      <c r="I39" s="67">
        <v>67976383.68</v>
      </c>
      <c r="J39" s="69">
        <v>4128393</v>
      </c>
      <c r="K39" s="69">
        <v>2976000</v>
      </c>
      <c r="L39" s="69">
        <v>1665800</v>
      </c>
      <c r="M39" s="69">
        <v>87326019</v>
      </c>
      <c r="N39" s="69">
        <v>0</v>
      </c>
      <c r="O39" s="69">
        <v>0</v>
      </c>
      <c r="P39" s="69">
        <v>0</v>
      </c>
      <c r="Q39" s="69">
        <v>0</v>
      </c>
      <c r="R39" s="69">
        <v>93804271</v>
      </c>
      <c r="S39" s="69">
        <v>6478252</v>
      </c>
      <c r="T39" s="69">
        <v>0</v>
      </c>
      <c r="U39" s="69">
        <v>0</v>
      </c>
      <c r="V39" s="70">
        <v>0.4479</v>
      </c>
      <c r="W39" s="71">
        <v>0.9943</v>
      </c>
      <c r="X39" s="63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:239" ht="15.75">
      <c r="A40" s="64">
        <v>210034</v>
      </c>
      <c r="B40" s="65" t="s">
        <v>125</v>
      </c>
      <c r="C40" s="66">
        <v>4</v>
      </c>
      <c r="D40" s="66">
        <v>4</v>
      </c>
      <c r="E40" s="67">
        <v>20086.3139041712</v>
      </c>
      <c r="F40" s="67">
        <v>9679.20897022455</v>
      </c>
      <c r="G40" s="68">
        <v>0.888290929408913</v>
      </c>
      <c r="H40" s="68">
        <v>1.1249</v>
      </c>
      <c r="I40" s="67">
        <v>71325548.34</v>
      </c>
      <c r="J40" s="69">
        <v>7368987</v>
      </c>
      <c r="K40" s="69">
        <v>1916212</v>
      </c>
      <c r="L40" s="69">
        <v>1712613</v>
      </c>
      <c r="M40" s="69">
        <v>165072123</v>
      </c>
      <c r="N40" s="69">
        <v>4015400</v>
      </c>
      <c r="O40" s="69">
        <v>0</v>
      </c>
      <c r="P40" s="69">
        <v>0</v>
      </c>
      <c r="Q40" s="69">
        <v>0</v>
      </c>
      <c r="R40" s="69">
        <v>172363135</v>
      </c>
      <c r="S40" s="69">
        <v>7291012</v>
      </c>
      <c r="T40" s="69">
        <v>47</v>
      </c>
      <c r="U40" s="69">
        <v>4015400</v>
      </c>
      <c r="V40" s="70">
        <v>0.5657</v>
      </c>
      <c r="W40" s="71">
        <v>1.00324</v>
      </c>
      <c r="X40" s="63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:239" ht="15.75">
      <c r="A41" s="64">
        <v>210029</v>
      </c>
      <c r="B41" s="65" t="s">
        <v>126</v>
      </c>
      <c r="C41" s="66">
        <v>4</v>
      </c>
      <c r="D41" s="66">
        <v>4</v>
      </c>
      <c r="E41" s="67">
        <v>40194.5114023962</v>
      </c>
      <c r="F41" s="67">
        <v>9873.11620502351</v>
      </c>
      <c r="G41" s="68">
        <v>0.809573389087477</v>
      </c>
      <c r="H41" s="68">
        <v>1.1241</v>
      </c>
      <c r="I41" s="67">
        <v>148895617.26</v>
      </c>
      <c r="J41" s="69">
        <v>23277000</v>
      </c>
      <c r="K41" s="69">
        <v>4018000</v>
      </c>
      <c r="L41" s="69">
        <v>5359300</v>
      </c>
      <c r="M41" s="69">
        <v>429811500</v>
      </c>
      <c r="N41" s="69">
        <v>18696199.8332957</v>
      </c>
      <c r="O41" s="69">
        <v>0</v>
      </c>
      <c r="P41" s="69">
        <v>1487053.59934706</v>
      </c>
      <c r="Q41" s="69">
        <v>1244629.5673572</v>
      </c>
      <c r="R41" s="69">
        <v>441163400</v>
      </c>
      <c r="S41" s="69">
        <v>11351851</v>
      </c>
      <c r="T41" s="69">
        <v>141</v>
      </c>
      <c r="U41" s="69">
        <v>21427883</v>
      </c>
      <c r="V41" s="70">
        <v>0.488</v>
      </c>
      <c r="W41" s="71">
        <v>1.00139</v>
      </c>
      <c r="X41" s="63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:239" ht="15.75">
      <c r="A42" s="64">
        <v>210038</v>
      </c>
      <c r="B42" s="65" t="s">
        <v>127</v>
      </c>
      <c r="C42" s="66">
        <v>4</v>
      </c>
      <c r="D42" s="66">
        <v>4</v>
      </c>
      <c r="E42" s="67">
        <v>15903.0164771628</v>
      </c>
      <c r="F42" s="67">
        <v>10839.449063487</v>
      </c>
      <c r="G42" s="68">
        <v>0.896696261688653</v>
      </c>
      <c r="H42" s="68">
        <v>1.1317</v>
      </c>
      <c r="I42" s="67">
        <v>111407028.46</v>
      </c>
      <c r="J42" s="69">
        <v>7316064</v>
      </c>
      <c r="K42" s="69">
        <v>2753400</v>
      </c>
      <c r="L42" s="69">
        <v>883475</v>
      </c>
      <c r="M42" s="69">
        <v>142361763</v>
      </c>
      <c r="N42" s="69">
        <v>4060300</v>
      </c>
      <c r="O42" s="69">
        <v>0</v>
      </c>
      <c r="P42" s="69">
        <v>0</v>
      </c>
      <c r="Q42" s="69">
        <v>0</v>
      </c>
      <c r="R42" s="69">
        <v>158094097</v>
      </c>
      <c r="S42" s="69">
        <v>15732329</v>
      </c>
      <c r="T42" s="69">
        <v>45</v>
      </c>
      <c r="U42" s="69">
        <v>4060300</v>
      </c>
      <c r="V42" s="70">
        <v>0.5255</v>
      </c>
      <c r="W42" s="71">
        <v>0.99788</v>
      </c>
      <c r="X42" s="63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:239" ht="15.75">
      <c r="A43" s="64">
        <v>210008</v>
      </c>
      <c r="B43" s="65" t="s">
        <v>128</v>
      </c>
      <c r="C43" s="66">
        <v>4</v>
      </c>
      <c r="D43" s="66">
        <v>4</v>
      </c>
      <c r="E43" s="67">
        <v>34612.335987894</v>
      </c>
      <c r="F43" s="67">
        <v>9481.31244203746</v>
      </c>
      <c r="G43" s="68">
        <v>0.891020807399604</v>
      </c>
      <c r="H43" s="68">
        <v>1.1204</v>
      </c>
      <c r="I43" s="67">
        <v>99049373.92</v>
      </c>
      <c r="J43" s="69">
        <v>18012000</v>
      </c>
      <c r="K43" s="69">
        <v>6941500</v>
      </c>
      <c r="L43" s="69">
        <v>3651988</v>
      </c>
      <c r="M43" s="69">
        <v>304063624</v>
      </c>
      <c r="N43" s="69">
        <v>4204800</v>
      </c>
      <c r="O43" s="69">
        <v>0</v>
      </c>
      <c r="P43" s="69">
        <v>0</v>
      </c>
      <c r="Q43" s="69">
        <v>0</v>
      </c>
      <c r="R43" s="69">
        <v>337994222</v>
      </c>
      <c r="S43" s="69">
        <v>33930600</v>
      </c>
      <c r="T43" s="69">
        <v>63</v>
      </c>
      <c r="U43" s="69">
        <v>4204800</v>
      </c>
      <c r="V43" s="70">
        <v>0.4821</v>
      </c>
      <c r="W43" s="71">
        <v>0.99785</v>
      </c>
      <c r="X43" s="63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:239" ht="15.75">
      <c r="A44" s="64">
        <v>210003</v>
      </c>
      <c r="B44" s="65" t="s">
        <v>129</v>
      </c>
      <c r="C44" s="66">
        <v>4</v>
      </c>
      <c r="D44" s="66">
        <v>4</v>
      </c>
      <c r="E44" s="67">
        <v>19396.046802809</v>
      </c>
      <c r="F44" s="67">
        <v>11315.2186923067</v>
      </c>
      <c r="G44" s="68">
        <v>0.945967814550002</v>
      </c>
      <c r="H44" s="68">
        <v>1.1225</v>
      </c>
      <c r="I44" s="67">
        <v>107415170.9</v>
      </c>
      <c r="J44" s="69">
        <v>5369254</v>
      </c>
      <c r="K44" s="69">
        <v>2237700</v>
      </c>
      <c r="L44" s="69">
        <v>2885400</v>
      </c>
      <c r="M44" s="69">
        <v>212101860</v>
      </c>
      <c r="N44" s="69">
        <v>3530200.48851549</v>
      </c>
      <c r="O44" s="69">
        <v>0</v>
      </c>
      <c r="P44" s="69">
        <v>1563219.94291676</v>
      </c>
      <c r="Q44" s="69">
        <v>2051281.56856775</v>
      </c>
      <c r="R44" s="69">
        <v>211849168</v>
      </c>
      <c r="S44" s="69">
        <v>-252691</v>
      </c>
      <c r="T44" s="69">
        <v>46</v>
      </c>
      <c r="U44" s="69">
        <v>7144702</v>
      </c>
      <c r="V44" s="70">
        <v>0.5898</v>
      </c>
      <c r="W44" s="71">
        <v>1.00899</v>
      </c>
      <c r="X44" s="63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:239" ht="15.75">
      <c r="A45" s="64">
        <v>210012</v>
      </c>
      <c r="B45" s="65" t="s">
        <v>130</v>
      </c>
      <c r="C45" s="66">
        <v>4</v>
      </c>
      <c r="D45" s="66">
        <v>4</v>
      </c>
      <c r="E45" s="67">
        <v>34153.229550566</v>
      </c>
      <c r="F45" s="67">
        <v>14684.9480508846</v>
      </c>
      <c r="G45" s="68">
        <v>1.22798662466602</v>
      </c>
      <c r="H45" s="68">
        <v>1.1214</v>
      </c>
      <c r="I45" s="67">
        <v>169182475.88</v>
      </c>
      <c r="J45" s="69">
        <v>35481493</v>
      </c>
      <c r="K45" s="69">
        <v>10732500</v>
      </c>
      <c r="L45" s="69">
        <v>5312400</v>
      </c>
      <c r="M45" s="69">
        <v>500512300</v>
      </c>
      <c r="N45" s="69">
        <v>13559100</v>
      </c>
      <c r="O45" s="69">
        <v>0</v>
      </c>
      <c r="P45" s="69">
        <v>1114656.83194342</v>
      </c>
      <c r="Q45" s="69">
        <v>1934587.48802423</v>
      </c>
      <c r="R45" s="69">
        <v>547144141</v>
      </c>
      <c r="S45" s="69">
        <v>46631815</v>
      </c>
      <c r="T45" s="69">
        <v>129</v>
      </c>
      <c r="U45" s="69">
        <v>16608344</v>
      </c>
      <c r="V45" s="70">
        <v>0.5098</v>
      </c>
      <c r="W45" s="71">
        <v>1.0016</v>
      </c>
      <c r="X45" s="63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1:239" ht="15.75">
      <c r="A46" s="64">
        <v>210024</v>
      </c>
      <c r="B46" s="65" t="s">
        <v>131</v>
      </c>
      <c r="C46" s="66">
        <v>4</v>
      </c>
      <c r="D46" s="66">
        <v>4</v>
      </c>
      <c r="E46" s="67">
        <v>28117.9706246315</v>
      </c>
      <c r="F46" s="67">
        <v>13963.2179146693</v>
      </c>
      <c r="G46" s="68">
        <v>1.25755697302522</v>
      </c>
      <c r="H46" s="68">
        <v>1.1238</v>
      </c>
      <c r="I46" s="67">
        <v>95759838.84</v>
      </c>
      <c r="J46" s="69">
        <v>14667977</v>
      </c>
      <c r="K46" s="69">
        <v>3567986</v>
      </c>
      <c r="L46" s="69">
        <v>4170929</v>
      </c>
      <c r="M46" s="69">
        <v>325589747</v>
      </c>
      <c r="N46" s="69">
        <v>12187600</v>
      </c>
      <c r="O46" s="69">
        <v>300</v>
      </c>
      <c r="P46" s="69">
        <v>0</v>
      </c>
      <c r="Q46" s="69">
        <v>0</v>
      </c>
      <c r="R46" s="69">
        <v>353485406</v>
      </c>
      <c r="S46" s="69">
        <v>27895727</v>
      </c>
      <c r="T46" s="69">
        <v>88</v>
      </c>
      <c r="U46" s="69">
        <v>12187900</v>
      </c>
      <c r="V46" s="70">
        <v>0.5081</v>
      </c>
      <c r="W46" s="71">
        <v>1.00111</v>
      </c>
      <c r="X46" s="63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47" spans="1:239" ht="15.75">
      <c r="A47" s="73">
        <v>910029</v>
      </c>
      <c r="B47" s="72" t="s">
        <v>126</v>
      </c>
      <c r="C47" s="72">
        <v>5</v>
      </c>
      <c r="D47" s="72">
        <v>5</v>
      </c>
      <c r="E47" s="67">
        <v>40194.5114023962</v>
      </c>
      <c r="F47" s="67">
        <v>9873.11620502351</v>
      </c>
      <c r="G47" s="68">
        <v>0.809573389087477</v>
      </c>
      <c r="H47" s="68">
        <v>1.1241</v>
      </c>
      <c r="I47" s="67">
        <v>148895617.26</v>
      </c>
      <c r="J47" s="69">
        <v>23277000</v>
      </c>
      <c r="K47" s="69">
        <v>4018000</v>
      </c>
      <c r="L47" s="69">
        <v>5359300</v>
      </c>
      <c r="M47" s="69">
        <v>429811500</v>
      </c>
      <c r="N47" s="69">
        <v>18696199.8332957</v>
      </c>
      <c r="O47" s="69">
        <v>0</v>
      </c>
      <c r="P47" s="69">
        <v>1487053.59934706</v>
      </c>
      <c r="Q47" s="69">
        <v>1244629.5673572</v>
      </c>
      <c r="R47" s="69">
        <v>441163400</v>
      </c>
      <c r="S47" s="69">
        <v>11351851</v>
      </c>
      <c r="T47" s="69">
        <v>141</v>
      </c>
      <c r="U47" s="69">
        <v>21427883</v>
      </c>
      <c r="V47" s="70">
        <v>0.488</v>
      </c>
      <c r="W47" s="71">
        <v>1.00139</v>
      </c>
      <c r="X47" s="63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</row>
    <row r="48" spans="1:239" ht="15.75">
      <c r="A48" s="64">
        <v>210009</v>
      </c>
      <c r="B48" s="65" t="s">
        <v>132</v>
      </c>
      <c r="C48" s="72">
        <v>5</v>
      </c>
      <c r="D48" s="72">
        <v>5</v>
      </c>
      <c r="E48" s="67">
        <v>73582.8806336355</v>
      </c>
      <c r="F48" s="67">
        <v>16078.232881239</v>
      </c>
      <c r="G48" s="68">
        <v>1.12563731487293</v>
      </c>
      <c r="H48" s="68">
        <v>1.1169</v>
      </c>
      <c r="I48" s="67">
        <v>344508095.1</v>
      </c>
      <c r="J48" s="69">
        <v>54955694</v>
      </c>
      <c r="K48" s="69">
        <v>26456800</v>
      </c>
      <c r="L48" s="69">
        <v>18003838</v>
      </c>
      <c r="M48" s="69">
        <v>1375066367</v>
      </c>
      <c r="N48" s="69">
        <v>73344300.1271464</v>
      </c>
      <c r="O48" s="69">
        <v>2084300</v>
      </c>
      <c r="P48" s="69">
        <v>954564.094225429</v>
      </c>
      <c r="Q48" s="69">
        <v>4001805.77862815</v>
      </c>
      <c r="R48" s="69">
        <v>1425445076</v>
      </c>
      <c r="S48" s="69">
        <v>50390364</v>
      </c>
      <c r="T48" s="69">
        <v>848</v>
      </c>
      <c r="U48" s="69">
        <v>80384970</v>
      </c>
      <c r="V48" s="70">
        <v>0.4359</v>
      </c>
      <c r="W48" s="71">
        <v>0.99199</v>
      </c>
      <c r="X48" s="63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</row>
    <row r="49" spans="1:239" ht="15.75">
      <c r="A49" s="73">
        <v>910008</v>
      </c>
      <c r="B49" s="72" t="s">
        <v>133</v>
      </c>
      <c r="C49" s="72">
        <v>5</v>
      </c>
      <c r="D49" s="72">
        <v>5</v>
      </c>
      <c r="E49" s="67">
        <v>34612.335987894</v>
      </c>
      <c r="F49" s="67">
        <v>9481.31244203746</v>
      </c>
      <c r="G49" s="68">
        <v>0.891020807399604</v>
      </c>
      <c r="H49" s="68">
        <v>1.1204</v>
      </c>
      <c r="I49" s="67">
        <v>99049373.92</v>
      </c>
      <c r="J49" s="69">
        <v>18012000</v>
      </c>
      <c r="K49" s="69">
        <v>6941500</v>
      </c>
      <c r="L49" s="69">
        <v>3651988</v>
      </c>
      <c r="M49" s="69">
        <v>304063624</v>
      </c>
      <c r="N49" s="69">
        <v>4204800</v>
      </c>
      <c r="O49" s="69">
        <v>0</v>
      </c>
      <c r="P49" s="69">
        <v>0</v>
      </c>
      <c r="Q49" s="69">
        <v>0</v>
      </c>
      <c r="R49" s="69">
        <v>337994222</v>
      </c>
      <c r="S49" s="69">
        <v>33930600</v>
      </c>
      <c r="T49" s="69">
        <v>63</v>
      </c>
      <c r="U49" s="69">
        <v>4204800</v>
      </c>
      <c r="V49" s="70">
        <v>0.4821</v>
      </c>
      <c r="W49" s="71">
        <v>0.99785</v>
      </c>
      <c r="X49" s="63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</row>
    <row r="50" spans="1:239" ht="15.75">
      <c r="A50" s="73">
        <v>910003</v>
      </c>
      <c r="B50" s="72" t="s">
        <v>134</v>
      </c>
      <c r="C50" s="72">
        <v>5</v>
      </c>
      <c r="D50" s="72">
        <v>5</v>
      </c>
      <c r="E50" s="67">
        <v>19396.046802809</v>
      </c>
      <c r="F50" s="67">
        <v>11315.2186923067</v>
      </c>
      <c r="G50" s="68">
        <v>0.945967814550002</v>
      </c>
      <c r="H50" s="68">
        <v>1.1225</v>
      </c>
      <c r="I50" s="67">
        <v>107415170.9</v>
      </c>
      <c r="J50" s="69">
        <v>5369254</v>
      </c>
      <c r="K50" s="69">
        <v>2237700</v>
      </c>
      <c r="L50" s="69">
        <v>2885400</v>
      </c>
      <c r="M50" s="69">
        <v>212101860</v>
      </c>
      <c r="N50" s="69">
        <v>3530200.48851549</v>
      </c>
      <c r="O50" s="69">
        <v>0</v>
      </c>
      <c r="P50" s="69">
        <v>1563219.94291676</v>
      </c>
      <c r="Q50" s="69">
        <v>2051281.56856775</v>
      </c>
      <c r="R50" s="69">
        <v>211849168</v>
      </c>
      <c r="S50" s="69">
        <v>-252691</v>
      </c>
      <c r="T50" s="69">
        <v>46</v>
      </c>
      <c r="U50" s="69">
        <v>7144702</v>
      </c>
      <c r="V50" s="70">
        <v>0.5898</v>
      </c>
      <c r="W50" s="71">
        <v>1.00899</v>
      </c>
      <c r="X50" s="63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</row>
    <row r="51" spans="1:239" ht="15.75">
      <c r="A51" s="73">
        <v>910012</v>
      </c>
      <c r="B51" s="72" t="s">
        <v>135</v>
      </c>
      <c r="C51" s="72">
        <v>5</v>
      </c>
      <c r="D51" s="72">
        <v>5</v>
      </c>
      <c r="E51" s="67">
        <v>34153.229550566</v>
      </c>
      <c r="F51" s="67">
        <v>14684.9480508846</v>
      </c>
      <c r="G51" s="68">
        <v>1.22798662466602</v>
      </c>
      <c r="H51" s="68">
        <v>1.1214</v>
      </c>
      <c r="I51" s="67">
        <v>169182475.88</v>
      </c>
      <c r="J51" s="69">
        <v>35481493</v>
      </c>
      <c r="K51" s="69">
        <v>10732500</v>
      </c>
      <c r="L51" s="69">
        <v>5312400</v>
      </c>
      <c r="M51" s="69">
        <v>500512300</v>
      </c>
      <c r="N51" s="69">
        <v>13559100</v>
      </c>
      <c r="O51" s="69">
        <v>0</v>
      </c>
      <c r="P51" s="69">
        <v>1114656.83194342</v>
      </c>
      <c r="Q51" s="69">
        <v>1934587.48802423</v>
      </c>
      <c r="R51" s="69">
        <v>547144141</v>
      </c>
      <c r="S51" s="69">
        <v>46631815</v>
      </c>
      <c r="T51" s="69">
        <v>129</v>
      </c>
      <c r="U51" s="69">
        <v>16608344</v>
      </c>
      <c r="V51" s="70">
        <v>0.5098</v>
      </c>
      <c r="W51" s="71">
        <v>1.0016</v>
      </c>
      <c r="X51" s="63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</row>
    <row r="52" spans="1:239" ht="15.75">
      <c r="A52" s="73">
        <v>910024</v>
      </c>
      <c r="B52" s="72" t="s">
        <v>136</v>
      </c>
      <c r="C52" s="72">
        <v>5</v>
      </c>
      <c r="D52" s="72">
        <v>5</v>
      </c>
      <c r="E52" s="67">
        <v>28117.9706246315</v>
      </c>
      <c r="F52" s="67">
        <v>13963.2179146693</v>
      </c>
      <c r="G52" s="68">
        <v>1.25755697302522</v>
      </c>
      <c r="H52" s="68">
        <v>1.1238</v>
      </c>
      <c r="I52" s="67">
        <v>95759838.84</v>
      </c>
      <c r="J52" s="69">
        <v>14667977</v>
      </c>
      <c r="K52" s="69">
        <v>3567986</v>
      </c>
      <c r="L52" s="69">
        <v>4170929</v>
      </c>
      <c r="M52" s="69">
        <v>325589747</v>
      </c>
      <c r="N52" s="69">
        <v>12187600</v>
      </c>
      <c r="O52" s="69">
        <v>300</v>
      </c>
      <c r="P52" s="69">
        <v>0</v>
      </c>
      <c r="Q52" s="69">
        <v>0</v>
      </c>
      <c r="R52" s="69">
        <v>353485406</v>
      </c>
      <c r="S52" s="69">
        <v>27895727</v>
      </c>
      <c r="T52" s="69">
        <v>88</v>
      </c>
      <c r="U52" s="69">
        <v>12187900</v>
      </c>
      <c r="V52" s="70">
        <v>0.5081</v>
      </c>
      <c r="W52" s="71">
        <v>1.00111</v>
      </c>
      <c r="X52" s="63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</row>
    <row r="53" spans="1:239" ht="15.75">
      <c r="A53" s="64">
        <v>210002</v>
      </c>
      <c r="B53" s="65" t="s">
        <v>137</v>
      </c>
      <c r="C53" s="72">
        <v>5</v>
      </c>
      <c r="D53" s="72">
        <v>5</v>
      </c>
      <c r="E53" s="67">
        <v>38205.3090732882</v>
      </c>
      <c r="F53" s="67">
        <v>18413.5886970709</v>
      </c>
      <c r="G53" s="68">
        <v>1.18228689346077</v>
      </c>
      <c r="H53" s="68">
        <v>1.1238</v>
      </c>
      <c r="I53" s="67">
        <v>276127162.58</v>
      </c>
      <c r="J53" s="69">
        <v>62873100</v>
      </c>
      <c r="K53" s="69">
        <v>28668900</v>
      </c>
      <c r="L53" s="69">
        <v>7825800</v>
      </c>
      <c r="M53" s="69">
        <v>760178731</v>
      </c>
      <c r="N53" s="69">
        <v>50080100</v>
      </c>
      <c r="O53" s="69">
        <v>0</v>
      </c>
      <c r="P53" s="69">
        <v>0</v>
      </c>
      <c r="Q53" s="69">
        <v>0</v>
      </c>
      <c r="R53" s="69">
        <v>838431058</v>
      </c>
      <c r="S53" s="69">
        <v>78252327</v>
      </c>
      <c r="T53" s="69">
        <v>570</v>
      </c>
      <c r="U53" s="69">
        <v>50080100</v>
      </c>
      <c r="V53" s="70">
        <v>0.4958</v>
      </c>
      <c r="W53" s="71">
        <v>0.99981</v>
      </c>
      <c r="X53" s="63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</row>
    <row r="54" spans="1:239" ht="15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5"/>
      <c r="W54" s="74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</row>
    <row r="55" spans="1:239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46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</row>
    <row r="56" spans="1:239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46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</row>
    <row r="57" spans="1:239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46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</row>
    <row r="58" spans="1:239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46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</row>
    <row r="59" spans="1:239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46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</row>
    <row r="60" spans="1:239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46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</row>
    <row r="61" spans="1:239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46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</row>
    <row r="62" spans="1:239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46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</row>
    <row r="63" spans="1:239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46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</row>
    <row r="64" spans="1:239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46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</row>
    <row r="65" spans="1:239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46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</row>
    <row r="66" spans="1:239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46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</row>
    <row r="67" spans="1:239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46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</row>
    <row r="68" spans="1:239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46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</row>
    <row r="69" spans="1:239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46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</row>
    <row r="70" spans="1:239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46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</row>
    <row r="71" spans="1:239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46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</row>
    <row r="72" spans="1:239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46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</row>
    <row r="73" spans="1:239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46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</row>
    <row r="74" spans="1:239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46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</row>
    <row r="75" spans="1:239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46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</row>
    <row r="76" spans="1:239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46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</row>
    <row r="77" spans="1:239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46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</row>
    <row r="78" spans="1:239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46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</row>
    <row r="79" spans="1:239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46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</row>
    <row r="80" spans="1:239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46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</row>
    <row r="81" spans="1:239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46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</row>
    <row r="82" spans="1:239" ht="15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46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</row>
    <row r="83" spans="1:239" ht="15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46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</row>
    <row r="84" spans="1:239" ht="15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46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</row>
    <row r="85" spans="1:239" ht="15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46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</row>
    <row r="86" spans="1:239" ht="15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46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</row>
    <row r="87" spans="1:239" ht="15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46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</row>
    <row r="88" spans="1:239" ht="15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46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</row>
    <row r="89" spans="1:239" ht="15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46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</row>
    <row r="90" spans="1:239" ht="15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46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</row>
    <row r="91" spans="1:239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46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</row>
    <row r="92" spans="1:239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46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</row>
    <row r="93" spans="1:239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46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</row>
    <row r="94" spans="1:239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46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</row>
    <row r="95" spans="1:239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46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</row>
    <row r="96" spans="1:239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46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</row>
    <row r="97" spans="1:239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46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</row>
    <row r="98" spans="1:239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46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</row>
    <row r="99" spans="1:239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46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</row>
    <row r="100" spans="1:239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46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</row>
    <row r="101" spans="1:239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46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</row>
    <row r="102" spans="1:239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46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</row>
    <row r="103" spans="1:239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46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</row>
  </sheetData>
  <sheetProtection/>
  <printOptions horizontalCentered="1"/>
  <pageMargins left="0.25" right="0.25" top="0.55" bottom="0.2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greeves</cp:lastModifiedBy>
  <dcterms:created xsi:type="dcterms:W3CDTF">2011-03-10T18:01:28Z</dcterms:created>
  <dcterms:modified xsi:type="dcterms:W3CDTF">2011-03-10T18:01:28Z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