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123\WORK\"/>
    </mc:Choice>
  </mc:AlternateContent>
  <xr:revisionPtr revIDLastSave="0" documentId="8_{AE13FD9F-8ED0-46DB-B43E-54F6B40D2230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Health Care Coverge Fund" sheetId="2" r:id="rId1"/>
    <sheet name="Deficit Assessment Fund" sheetId="4" r:id="rId2"/>
    <sheet name="Estimated Gross Revenue FY 2022" sheetId="5" r:id="rId3"/>
    <sheet name="FY 19 RE Schedules" sheetId="3" r:id="rId4"/>
  </sheets>
  <definedNames>
    <definedName name="_xlnm.Print_Area" localSheetId="0">'Health Care Coverge Fund'!$A$1:$G$58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C10" i="2" l="1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9" i="2"/>
  <c r="E8" i="4"/>
  <c r="F8" i="4"/>
  <c r="F70" i="4"/>
  <c r="G70" i="4" l="1"/>
  <c r="G8" i="4" s="1"/>
  <c r="H8" i="4" s="1"/>
  <c r="G72" i="4" l="1"/>
  <c r="C57" i="4" l="1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58" i="4" l="1"/>
  <c r="S58" i="3"/>
  <c r="J58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54" i="3"/>
  <c r="T55" i="3"/>
  <c r="T53" i="3"/>
  <c r="T48" i="3"/>
  <c r="T49" i="3"/>
  <c r="T50" i="3"/>
  <c r="T51" i="3"/>
  <c r="T57" i="3"/>
  <c r="T52" i="3"/>
  <c r="T63" i="3"/>
  <c r="T64" i="3"/>
  <c r="T65" i="3"/>
  <c r="T60" i="3"/>
  <c r="T61" i="3"/>
  <c r="T62" i="3"/>
  <c r="T56" i="3"/>
  <c r="D56" i="4" s="1"/>
  <c r="E56" i="4" s="1"/>
  <c r="T9" i="3"/>
  <c r="D39" i="2" l="1"/>
  <c r="D39" i="4"/>
  <c r="E39" i="4" s="1"/>
  <c r="D51" i="2"/>
  <c r="D51" i="4"/>
  <c r="E51" i="4" s="1"/>
  <c r="D38" i="2"/>
  <c r="D38" i="4"/>
  <c r="E38" i="4" s="1"/>
  <c r="D44" i="2"/>
  <c r="D44" i="4"/>
  <c r="E44" i="4" s="1"/>
  <c r="D20" i="2"/>
  <c r="D20" i="4"/>
  <c r="E20" i="4" s="1"/>
  <c r="D43" i="2"/>
  <c r="D43" i="4"/>
  <c r="E43" i="4" s="1"/>
  <c r="D27" i="2"/>
  <c r="D27" i="4"/>
  <c r="E27" i="4" s="1"/>
  <c r="D11" i="2"/>
  <c r="D11" i="4"/>
  <c r="E11" i="4" s="1"/>
  <c r="D31" i="2"/>
  <c r="D31" i="4"/>
  <c r="E31" i="4" s="1"/>
  <c r="D30" i="2"/>
  <c r="D30" i="4"/>
  <c r="E30" i="4" s="1"/>
  <c r="D45" i="2"/>
  <c r="D45" i="4"/>
  <c r="E45" i="4" s="1"/>
  <c r="D21" i="2"/>
  <c r="D21" i="4"/>
  <c r="E21" i="4" s="1"/>
  <c r="D36" i="2"/>
  <c r="D36" i="4"/>
  <c r="E36" i="4" s="1"/>
  <c r="D19" i="2"/>
  <c r="D19" i="4"/>
  <c r="E19" i="4" s="1"/>
  <c r="D53" i="2"/>
  <c r="D53" i="4"/>
  <c r="E53" i="4" s="1"/>
  <c r="D42" i="2"/>
  <c r="D42" i="4"/>
  <c r="E42" i="4" s="1"/>
  <c r="D34" i="2"/>
  <c r="D34" i="4"/>
  <c r="E34" i="4" s="1"/>
  <c r="D26" i="2"/>
  <c r="D26" i="4"/>
  <c r="E26" i="4" s="1"/>
  <c r="D18" i="2"/>
  <c r="D18" i="4"/>
  <c r="E18" i="4" s="1"/>
  <c r="D10" i="2"/>
  <c r="D10" i="4"/>
  <c r="E10" i="4" s="1"/>
  <c r="D57" i="2"/>
  <c r="D57" i="4"/>
  <c r="E57" i="4" s="1"/>
  <c r="D22" i="2"/>
  <c r="D22" i="4"/>
  <c r="E22" i="4" s="1"/>
  <c r="D50" i="2"/>
  <c r="D50" i="4"/>
  <c r="E50" i="4" s="1"/>
  <c r="D29" i="2"/>
  <c r="D29" i="4"/>
  <c r="E29" i="4" s="1"/>
  <c r="D28" i="2"/>
  <c r="D28" i="4"/>
  <c r="E28" i="4" s="1"/>
  <c r="D48" i="2"/>
  <c r="D48" i="4"/>
  <c r="E48" i="4" s="1"/>
  <c r="D35" i="2"/>
  <c r="D35" i="4"/>
  <c r="E35" i="4" s="1"/>
  <c r="D55" i="2"/>
  <c r="D55" i="4"/>
  <c r="E55" i="4" s="1"/>
  <c r="D41" i="2"/>
  <c r="D41" i="4"/>
  <c r="E41" i="4" s="1"/>
  <c r="D33" i="2"/>
  <c r="D33" i="4"/>
  <c r="E33" i="4" s="1"/>
  <c r="D25" i="2"/>
  <c r="D25" i="4"/>
  <c r="E25" i="4" s="1"/>
  <c r="D17" i="2"/>
  <c r="D17" i="4"/>
  <c r="E17" i="4" s="1"/>
  <c r="D56" i="2"/>
  <c r="D47" i="2"/>
  <c r="D47" i="4"/>
  <c r="E47" i="4" s="1"/>
  <c r="D46" i="2"/>
  <c r="D46" i="4"/>
  <c r="E46" i="4" s="1"/>
  <c r="D14" i="2"/>
  <c r="D14" i="4"/>
  <c r="E14" i="4" s="1"/>
  <c r="D37" i="2"/>
  <c r="E37" i="2" s="1"/>
  <c r="F37" i="2" s="1"/>
  <c r="J37" i="2" s="1"/>
  <c r="K37" i="2" s="1"/>
  <c r="D37" i="4"/>
  <c r="E37" i="4" s="1"/>
  <c r="D13" i="2"/>
  <c r="D13" i="4"/>
  <c r="E13" i="4" s="1"/>
  <c r="D49" i="2"/>
  <c r="D49" i="4"/>
  <c r="E49" i="4" s="1"/>
  <c r="D12" i="2"/>
  <c r="D12" i="4"/>
  <c r="E12" i="4" s="1"/>
  <c r="D9" i="2"/>
  <c r="E9" i="2" s="1"/>
  <c r="F9" i="2" s="1"/>
  <c r="J9" i="2" s="1"/>
  <c r="K9" i="2" s="1"/>
  <c r="D9" i="4"/>
  <c r="E9" i="4" s="1"/>
  <c r="D52" i="2"/>
  <c r="D52" i="4"/>
  <c r="E52" i="4" s="1"/>
  <c r="D54" i="2"/>
  <c r="D54" i="4"/>
  <c r="E54" i="4" s="1"/>
  <c r="D40" i="2"/>
  <c r="D40" i="4"/>
  <c r="E40" i="4" s="1"/>
  <c r="D32" i="2"/>
  <c r="E32" i="2" s="1"/>
  <c r="F32" i="2" s="1"/>
  <c r="J32" i="2" s="1"/>
  <c r="K32" i="2" s="1"/>
  <c r="D32" i="4"/>
  <c r="E32" i="4" s="1"/>
  <c r="D24" i="2"/>
  <c r="D24" i="4"/>
  <c r="E24" i="4" s="1"/>
  <c r="D16" i="2"/>
  <c r="D16" i="4"/>
  <c r="E16" i="4" s="1"/>
  <c r="D23" i="2"/>
  <c r="D23" i="4"/>
  <c r="E23" i="4" s="1"/>
  <c r="D15" i="2"/>
  <c r="E15" i="2" s="1"/>
  <c r="F15" i="2" s="1"/>
  <c r="J15" i="2" s="1"/>
  <c r="K15" i="2" s="1"/>
  <c r="D15" i="4"/>
  <c r="E15" i="4" s="1"/>
  <c r="T58" i="3"/>
  <c r="C58" i="2"/>
  <c r="E57" i="2"/>
  <c r="F57" i="2" s="1"/>
  <c r="J57" i="2" s="1"/>
  <c r="K57" i="2" s="1"/>
  <c r="E56" i="2"/>
  <c r="F56" i="2" s="1"/>
  <c r="J56" i="2" s="1"/>
  <c r="K56" i="2" s="1"/>
  <c r="E55" i="2"/>
  <c r="F55" i="2" s="1"/>
  <c r="J55" i="2" s="1"/>
  <c r="K55" i="2" s="1"/>
  <c r="E54" i="2"/>
  <c r="F54" i="2" s="1"/>
  <c r="J54" i="2" s="1"/>
  <c r="K54" i="2" s="1"/>
  <c r="E53" i="2"/>
  <c r="F53" i="2" s="1"/>
  <c r="J53" i="2" s="1"/>
  <c r="K53" i="2" s="1"/>
  <c r="E52" i="2"/>
  <c r="F52" i="2" s="1"/>
  <c r="J52" i="2" s="1"/>
  <c r="K52" i="2" s="1"/>
  <c r="E51" i="2"/>
  <c r="F51" i="2" s="1"/>
  <c r="J51" i="2" s="1"/>
  <c r="K51" i="2" s="1"/>
  <c r="E50" i="2"/>
  <c r="F50" i="2" s="1"/>
  <c r="J50" i="2" s="1"/>
  <c r="K50" i="2" s="1"/>
  <c r="E49" i="2"/>
  <c r="F49" i="2" s="1"/>
  <c r="J49" i="2" s="1"/>
  <c r="K49" i="2" s="1"/>
  <c r="E48" i="2"/>
  <c r="F48" i="2" s="1"/>
  <c r="J48" i="2" s="1"/>
  <c r="K48" i="2" s="1"/>
  <c r="E47" i="2"/>
  <c r="F47" i="2" s="1"/>
  <c r="J47" i="2" s="1"/>
  <c r="K47" i="2" s="1"/>
  <c r="E46" i="2"/>
  <c r="F46" i="2" s="1"/>
  <c r="J46" i="2" s="1"/>
  <c r="K46" i="2" s="1"/>
  <c r="E45" i="2"/>
  <c r="F45" i="2" s="1"/>
  <c r="J45" i="2" s="1"/>
  <c r="K45" i="2" s="1"/>
  <c r="E44" i="2"/>
  <c r="F44" i="2" s="1"/>
  <c r="J44" i="2" s="1"/>
  <c r="K44" i="2" s="1"/>
  <c r="E43" i="2"/>
  <c r="F43" i="2" s="1"/>
  <c r="J43" i="2" s="1"/>
  <c r="K43" i="2" s="1"/>
  <c r="E42" i="2"/>
  <c r="F42" i="2" s="1"/>
  <c r="J42" i="2" s="1"/>
  <c r="K42" i="2" s="1"/>
  <c r="E41" i="2"/>
  <c r="F41" i="2" s="1"/>
  <c r="J41" i="2" s="1"/>
  <c r="K41" i="2" s="1"/>
  <c r="E40" i="2"/>
  <c r="F40" i="2" s="1"/>
  <c r="J40" i="2" s="1"/>
  <c r="K40" i="2" s="1"/>
  <c r="E39" i="2"/>
  <c r="F39" i="2" s="1"/>
  <c r="J39" i="2" s="1"/>
  <c r="K39" i="2" s="1"/>
  <c r="E38" i="2"/>
  <c r="F38" i="2" s="1"/>
  <c r="J38" i="2" s="1"/>
  <c r="K38" i="2" s="1"/>
  <c r="E36" i="2"/>
  <c r="F36" i="2" s="1"/>
  <c r="J36" i="2" s="1"/>
  <c r="K36" i="2" s="1"/>
  <c r="E35" i="2"/>
  <c r="F35" i="2" s="1"/>
  <c r="J35" i="2" s="1"/>
  <c r="K35" i="2" s="1"/>
  <c r="E34" i="2"/>
  <c r="F34" i="2" s="1"/>
  <c r="J34" i="2" s="1"/>
  <c r="K34" i="2" s="1"/>
  <c r="E33" i="2"/>
  <c r="F33" i="2" s="1"/>
  <c r="J33" i="2" s="1"/>
  <c r="K33" i="2" s="1"/>
  <c r="E31" i="2"/>
  <c r="F31" i="2" s="1"/>
  <c r="J31" i="2" s="1"/>
  <c r="K31" i="2" s="1"/>
  <c r="E30" i="2"/>
  <c r="F30" i="2" s="1"/>
  <c r="J30" i="2" s="1"/>
  <c r="K30" i="2" s="1"/>
  <c r="E29" i="2"/>
  <c r="F29" i="2" s="1"/>
  <c r="J29" i="2" s="1"/>
  <c r="K29" i="2" s="1"/>
  <c r="E28" i="2"/>
  <c r="F28" i="2" s="1"/>
  <c r="J28" i="2" s="1"/>
  <c r="K28" i="2" s="1"/>
  <c r="E27" i="2"/>
  <c r="F27" i="2" s="1"/>
  <c r="J27" i="2" s="1"/>
  <c r="K27" i="2" s="1"/>
  <c r="E26" i="2"/>
  <c r="F26" i="2" s="1"/>
  <c r="J26" i="2" s="1"/>
  <c r="K26" i="2" s="1"/>
  <c r="E25" i="2"/>
  <c r="F25" i="2" s="1"/>
  <c r="J25" i="2" s="1"/>
  <c r="K25" i="2" s="1"/>
  <c r="E24" i="2"/>
  <c r="F24" i="2" s="1"/>
  <c r="J24" i="2" s="1"/>
  <c r="K24" i="2" s="1"/>
  <c r="E23" i="2"/>
  <c r="F23" i="2" s="1"/>
  <c r="J23" i="2" s="1"/>
  <c r="K23" i="2" s="1"/>
  <c r="E22" i="2"/>
  <c r="F22" i="2" s="1"/>
  <c r="J22" i="2" s="1"/>
  <c r="K22" i="2" s="1"/>
  <c r="E21" i="2"/>
  <c r="F21" i="2" s="1"/>
  <c r="J21" i="2" s="1"/>
  <c r="K21" i="2" s="1"/>
  <c r="E20" i="2"/>
  <c r="F20" i="2" s="1"/>
  <c r="J20" i="2" s="1"/>
  <c r="K20" i="2" s="1"/>
  <c r="E19" i="2"/>
  <c r="F19" i="2" s="1"/>
  <c r="J19" i="2" s="1"/>
  <c r="K19" i="2" s="1"/>
  <c r="E18" i="2"/>
  <c r="F18" i="2" s="1"/>
  <c r="J18" i="2" s="1"/>
  <c r="K18" i="2" s="1"/>
  <c r="E17" i="2"/>
  <c r="F17" i="2" s="1"/>
  <c r="J17" i="2" s="1"/>
  <c r="K17" i="2" s="1"/>
  <c r="E16" i="2"/>
  <c r="F16" i="2" s="1"/>
  <c r="J16" i="2" s="1"/>
  <c r="K16" i="2" s="1"/>
  <c r="E14" i="2"/>
  <c r="F14" i="2" s="1"/>
  <c r="J14" i="2" s="1"/>
  <c r="K14" i="2" s="1"/>
  <c r="E13" i="2"/>
  <c r="F13" i="2" s="1"/>
  <c r="J13" i="2" s="1"/>
  <c r="K13" i="2" s="1"/>
  <c r="E12" i="2"/>
  <c r="F12" i="2" s="1"/>
  <c r="J12" i="2" s="1"/>
  <c r="K12" i="2" s="1"/>
  <c r="E11" i="2"/>
  <c r="F11" i="2" s="1"/>
  <c r="J11" i="2" s="1"/>
  <c r="K11" i="2" s="1"/>
  <c r="E10" i="2"/>
  <c r="F10" i="2" s="1"/>
  <c r="J10" i="2" s="1"/>
  <c r="K10" i="2" s="1"/>
  <c r="E8" i="2"/>
  <c r="G50" i="4" l="1"/>
  <c r="G21" i="4"/>
  <c r="E58" i="4"/>
  <c r="D58" i="2"/>
  <c r="D58" i="4"/>
  <c r="E58" i="2"/>
  <c r="H21" i="4" l="1"/>
  <c r="G26" i="4"/>
  <c r="H26" i="4" s="1"/>
  <c r="I26" i="4" s="1"/>
  <c r="F48" i="4"/>
  <c r="F32" i="4"/>
  <c r="F36" i="4"/>
  <c r="F39" i="4"/>
  <c r="G46" i="4"/>
  <c r="H46" i="4" s="1"/>
  <c r="F30" i="4"/>
  <c r="F56" i="4"/>
  <c r="G38" i="4"/>
  <c r="H38" i="4" s="1"/>
  <c r="F54" i="4"/>
  <c r="F52" i="4"/>
  <c r="G51" i="4"/>
  <c r="F47" i="4"/>
  <c r="F26" i="4"/>
  <c r="F13" i="4"/>
  <c r="F38" i="4"/>
  <c r="F46" i="4"/>
  <c r="G45" i="4"/>
  <c r="H45" i="4" s="1"/>
  <c r="G33" i="4"/>
  <c r="H33" i="4" s="1"/>
  <c r="G55" i="4"/>
  <c r="H55" i="4" s="1"/>
  <c r="F10" i="4"/>
  <c r="G34" i="4"/>
  <c r="H34" i="4" s="1"/>
  <c r="I34" i="4" s="1"/>
  <c r="G31" i="4"/>
  <c r="H31" i="4" s="1"/>
  <c r="I31" i="4" s="1"/>
  <c r="G58" i="4"/>
  <c r="G59" i="4" s="1"/>
  <c r="G57" i="4"/>
  <c r="H57" i="4" s="1"/>
  <c r="F22" i="4"/>
  <c r="F28" i="4"/>
  <c r="F58" i="4"/>
  <c r="F59" i="4" s="1"/>
  <c r="G16" i="4"/>
  <c r="H16" i="4" s="1"/>
  <c r="G9" i="4"/>
  <c r="G19" i="4"/>
  <c r="H19" i="4" s="1"/>
  <c r="F16" i="4"/>
  <c r="G49" i="4"/>
  <c r="H49" i="4" s="1"/>
  <c r="I49" i="4" s="1"/>
  <c r="F40" i="4"/>
  <c r="F43" i="4"/>
  <c r="G48" i="4"/>
  <c r="H48" i="4" s="1"/>
  <c r="F41" i="4"/>
  <c r="G22" i="4"/>
  <c r="H22" i="4" s="1"/>
  <c r="G54" i="4"/>
  <c r="H54" i="4" s="1"/>
  <c r="G41" i="4"/>
  <c r="H41" i="4" s="1"/>
  <c r="G12" i="4"/>
  <c r="H12" i="4" s="1"/>
  <c r="I12" i="4" s="1"/>
  <c r="G28" i="4"/>
  <c r="H28" i="4" s="1"/>
  <c r="G36" i="4"/>
  <c r="H36" i="4" s="1"/>
  <c r="F49" i="4"/>
  <c r="G15" i="4"/>
  <c r="H15" i="4" s="1"/>
  <c r="G37" i="4"/>
  <c r="H37" i="4" s="1"/>
  <c r="G24" i="4"/>
  <c r="H24" i="4" s="1"/>
  <c r="G13" i="4"/>
  <c r="H13" i="4" s="1"/>
  <c r="G14" i="4"/>
  <c r="H14" i="4" s="1"/>
  <c r="I14" i="4" s="1"/>
  <c r="F19" i="4"/>
  <c r="F12" i="4"/>
  <c r="F53" i="4"/>
  <c r="F24" i="4"/>
  <c r="F33" i="4"/>
  <c r="F31" i="4"/>
  <c r="G43" i="4"/>
  <c r="H43" i="4" s="1"/>
  <c r="F9" i="4"/>
  <c r="H9" i="4" s="1"/>
  <c r="G39" i="4"/>
  <c r="H39" i="4" s="1"/>
  <c r="G40" i="4"/>
  <c r="H40" i="4" s="1"/>
  <c r="G25" i="4"/>
  <c r="H25" i="4" s="1"/>
  <c r="G30" i="4"/>
  <c r="H30" i="4" s="1"/>
  <c r="G27" i="4"/>
  <c r="H27" i="4" s="1"/>
  <c r="I27" i="4" s="1"/>
  <c r="G52" i="4"/>
  <c r="H52" i="4" s="1"/>
  <c r="F14" i="4"/>
  <c r="F37" i="4"/>
  <c r="F51" i="4"/>
  <c r="F20" i="4"/>
  <c r="G23" i="4"/>
  <c r="H23" i="4" s="1"/>
  <c r="G32" i="4"/>
  <c r="H32" i="4" s="1"/>
  <c r="G20" i="4"/>
  <c r="H20" i="4" s="1"/>
  <c r="F15" i="4"/>
  <c r="G56" i="4"/>
  <c r="H56" i="4" s="1"/>
  <c r="G47" i="4"/>
  <c r="H47" i="4" s="1"/>
  <c r="F23" i="4"/>
  <c r="F34" i="4"/>
  <c r="F57" i="4"/>
  <c r="F25" i="4"/>
  <c r="F55" i="4"/>
  <c r="G44" i="4"/>
  <c r="H44" i="4" s="1"/>
  <c r="G53" i="4"/>
  <c r="H53" i="4" s="1"/>
  <c r="F42" i="4"/>
  <c r="F17" i="4"/>
  <c r="G17" i="4"/>
  <c r="H17" i="4" s="1"/>
  <c r="F50" i="4"/>
  <c r="F45" i="4"/>
  <c r="F44" i="4"/>
  <c r="G18" i="4"/>
  <c r="H18" i="4" s="1"/>
  <c r="I18" i="4" s="1"/>
  <c r="G35" i="4"/>
  <c r="H35" i="4" s="1"/>
  <c r="G11" i="4"/>
  <c r="H11" i="4" s="1"/>
  <c r="I11" i="4" s="1"/>
  <c r="F21" i="4"/>
  <c r="F11" i="4"/>
  <c r="F27" i="4"/>
  <c r="F35" i="4"/>
  <c r="F18" i="4"/>
  <c r="G42" i="4"/>
  <c r="H42" i="4" s="1"/>
  <c r="G29" i="4"/>
  <c r="H29" i="4" s="1"/>
  <c r="F29" i="4"/>
  <c r="G10" i="4"/>
  <c r="H10" i="4" s="1"/>
  <c r="I15" i="4"/>
  <c r="I47" i="4"/>
  <c r="I43" i="4"/>
  <c r="I40" i="4"/>
  <c r="I21" i="4"/>
  <c r="I9" i="4"/>
  <c r="I36" i="4"/>
  <c r="I41" i="4"/>
  <c r="I44" i="4"/>
  <c r="I37" i="4"/>
  <c r="I17" i="4"/>
  <c r="I25" i="4"/>
  <c r="I53" i="4"/>
  <c r="I28" i="4"/>
  <c r="I22" i="4"/>
  <c r="I24" i="4"/>
  <c r="I42" i="4"/>
  <c r="I30" i="4"/>
  <c r="I38" i="4"/>
  <c r="I33" i="4"/>
  <c r="I55" i="4"/>
  <c r="I54" i="4"/>
  <c r="I45" i="4"/>
  <c r="I13" i="4"/>
  <c r="I46" i="4"/>
  <c r="I29" i="4"/>
  <c r="I39" i="4"/>
  <c r="I35" i="4"/>
  <c r="I10" i="4"/>
  <c r="I48" i="4"/>
  <c r="I52" i="4"/>
  <c r="G41" i="2"/>
  <c r="G28" i="2"/>
  <c r="G11" i="2"/>
  <c r="G30" i="2"/>
  <c r="G18" i="2"/>
  <c r="G21" i="2"/>
  <c r="G10" i="2"/>
  <c r="G29" i="2"/>
  <c r="G50" i="2"/>
  <c r="G31" i="2"/>
  <c r="G26" i="2"/>
  <c r="G55" i="2"/>
  <c r="G14" i="2"/>
  <c r="G34" i="2"/>
  <c r="G51" i="2"/>
  <c r="G39" i="2"/>
  <c r="G42" i="2"/>
  <c r="G19" i="2"/>
  <c r="G54" i="2"/>
  <c r="G23" i="2"/>
  <c r="G45" i="2"/>
  <c r="G57" i="2"/>
  <c r="G25" i="2"/>
  <c r="G12" i="2"/>
  <c r="G20" i="2"/>
  <c r="G36" i="2"/>
  <c r="G44" i="2"/>
  <c r="G52" i="2"/>
  <c r="G46" i="2"/>
  <c r="G15" i="2"/>
  <c r="G22" i="2"/>
  <c r="G37" i="2"/>
  <c r="G49" i="2"/>
  <c r="G35" i="2"/>
  <c r="G43" i="2"/>
  <c r="G27" i="2"/>
  <c r="G47" i="2"/>
  <c r="G38" i="2"/>
  <c r="G13" i="2"/>
  <c r="G33" i="2"/>
  <c r="G53" i="2"/>
  <c r="G16" i="2"/>
  <c r="G24" i="2"/>
  <c r="G32" i="2"/>
  <c r="G40" i="2"/>
  <c r="G48" i="2"/>
  <c r="G56" i="2"/>
  <c r="G17" i="2"/>
  <c r="I19" i="4" l="1"/>
  <c r="I32" i="4"/>
  <c r="I16" i="4"/>
  <c r="I23" i="4"/>
  <c r="H51" i="4"/>
  <c r="I20" i="4"/>
  <c r="I57" i="4"/>
  <c r="I56" i="4"/>
  <c r="H50" i="4"/>
  <c r="F58" i="2"/>
  <c r="J58" i="2" s="1"/>
  <c r="G9" i="2"/>
  <c r="G58" i="2" s="1"/>
  <c r="I62" i="4" s="1"/>
  <c r="H58" i="4" l="1"/>
  <c r="H59" i="4" s="1"/>
  <c r="I50" i="4"/>
  <c r="I51" i="4"/>
  <c r="I58" i="4" s="1"/>
  <c r="I63" i="4" s="1"/>
  <c r="I64" i="4" s="1"/>
  <c r="K58" i="2"/>
  <c r="K59" i="2" s="1"/>
  <c r="J59" i="2"/>
  <c r="F59" i="2"/>
</calcChain>
</file>

<file path=xl/sharedStrings.xml><?xml version="1.0" encoding="utf-8"?>
<sst xmlns="http://schemas.openxmlformats.org/spreadsheetml/2006/main" count="431" uniqueCount="223">
  <si>
    <t>HOSPID</t>
  </si>
  <si>
    <t>Hospital</t>
  </si>
  <si>
    <t>Total</t>
  </si>
  <si>
    <t xml:space="preserve">Monthly </t>
  </si>
  <si>
    <t>Name</t>
  </si>
  <si>
    <t xml:space="preserve">Estimated </t>
  </si>
  <si>
    <t>Payments</t>
  </si>
  <si>
    <t>Net Revenue</t>
  </si>
  <si>
    <t>Due</t>
  </si>
  <si>
    <t>Meritus</t>
  </si>
  <si>
    <t>Univ. of Maryland Medical System</t>
  </si>
  <si>
    <t>Prince Georges Hospital</t>
  </si>
  <si>
    <t>Holy Cross Hospital of Silver Spring</t>
  </si>
  <si>
    <t>Frederick Memorial Hospital</t>
  </si>
  <si>
    <t>Harford Memorial Hospital</t>
  </si>
  <si>
    <t>St. Josephs Hospital</t>
  </si>
  <si>
    <t>Mercy Medical Center, Inc.</t>
  </si>
  <si>
    <t>Johns Hopkins Hospital</t>
  </si>
  <si>
    <t>Dorchester General Hospital</t>
  </si>
  <si>
    <t>St. Agnes Hospital</t>
  </si>
  <si>
    <t>Sinai Hospital</t>
  </si>
  <si>
    <t>Bon Secours Hospital</t>
  </si>
  <si>
    <t>Franklin Square Hospital</t>
  </si>
  <si>
    <t>Washington Adventist Hospital</t>
  </si>
  <si>
    <t>Garrett County Memorial Hospital</t>
  </si>
  <si>
    <t>Montgomery General Hospital</t>
  </si>
  <si>
    <t>Peninsula Regional Medical Center</t>
  </si>
  <si>
    <t>Suburban Hospital Association,Inc</t>
  </si>
  <si>
    <t>Anne Arundel General Hospital</t>
  </si>
  <si>
    <t>Union Memorial Hospital</t>
  </si>
  <si>
    <t>Western Maryland</t>
  </si>
  <si>
    <t>St. Marys Hospital</t>
  </si>
  <si>
    <t>Chester River Hospital Center</t>
  </si>
  <si>
    <t>Union Hospital of Cecil County</t>
  </si>
  <si>
    <t>Carroll County General Hospital</t>
  </si>
  <si>
    <t>Harbor Hospital Center</t>
  </si>
  <si>
    <t>Civista Medical Center</t>
  </si>
  <si>
    <t>Memorial Hospital at Easton</t>
  </si>
  <si>
    <t>Maryland General Hospital</t>
  </si>
  <si>
    <t>Calvert Memorial Hospital</t>
  </si>
  <si>
    <t>Northwest Hospital Center, Inc.</t>
  </si>
  <si>
    <t>Baltimore Washington Medical Center</t>
  </si>
  <si>
    <t>Greater Baltimore Medical Center</t>
  </si>
  <si>
    <t>McCready Foundation, Inc.</t>
  </si>
  <si>
    <t>Howard County General Hospital</t>
  </si>
  <si>
    <t>Upper Chesapeake Medical Center</t>
  </si>
  <si>
    <t>Doctors Community Hospital</t>
  </si>
  <si>
    <t>Southern Maryland Hospital</t>
  </si>
  <si>
    <t>Laurel Regional Hospital</t>
  </si>
  <si>
    <t>Fort Washington Medical Center</t>
  </si>
  <si>
    <t>Atlantic General Hospital</t>
  </si>
  <si>
    <t>Good Samaritan Hospital</t>
  </si>
  <si>
    <t>Shady Grove Adventist Hospital</t>
  </si>
  <si>
    <t>SHOCK TRAUMA</t>
  </si>
  <si>
    <t>STATE-WIDE</t>
  </si>
  <si>
    <t>Portion</t>
  </si>
  <si>
    <t>Payer</t>
  </si>
  <si>
    <t>Net Patient</t>
  </si>
  <si>
    <t>Revenue</t>
  </si>
  <si>
    <t>Gross Revenue</t>
  </si>
  <si>
    <t>Percent</t>
  </si>
  <si>
    <t>Johns Hopkins Bayview</t>
  </si>
  <si>
    <t>Calculation of the Payments to the Deficit Assessment Fund</t>
  </si>
  <si>
    <t>Levindale</t>
  </si>
  <si>
    <t>Holy Cross Germantown Hospital</t>
  </si>
  <si>
    <t>(ADD M/U)</t>
  </si>
  <si>
    <t>RY 2018 Reduction</t>
  </si>
  <si>
    <t>RY 2019 Reduction</t>
  </si>
  <si>
    <t>RY 2020 Reduction</t>
  </si>
  <si>
    <t>Reduction In Cell G8</t>
  </si>
  <si>
    <t>FY 2019</t>
  </si>
  <si>
    <t>RY 2021 Reduction</t>
  </si>
  <si>
    <t>BASEYEAR</t>
  </si>
  <si>
    <t>HOSPNUMB</t>
  </si>
  <si>
    <t>HOSPNAME</t>
  </si>
  <si>
    <t>SCHEDULE</t>
  </si>
  <si>
    <t>CATEGORY</t>
  </si>
  <si>
    <t>GREV_DHS</t>
  </si>
  <si>
    <t>GREV_AMB</t>
  </si>
  <si>
    <t>GREV_IAN</t>
  </si>
  <si>
    <t>GREV_OAN</t>
  </si>
  <si>
    <t>GREV_PAT</t>
  </si>
  <si>
    <t>BAD_DEBT</t>
  </si>
  <si>
    <t>CHARUNC</t>
  </si>
  <si>
    <t>CONTRACT</t>
  </si>
  <si>
    <t>UNC_PAY</t>
  </si>
  <si>
    <t>DENIALS</t>
  </si>
  <si>
    <t>OTH_DEDU</t>
  </si>
  <si>
    <t>TOT_DEDU</t>
  </si>
  <si>
    <t>UNC_REC</t>
  </si>
  <si>
    <t>NET_P_RE</t>
  </si>
  <si>
    <t>OTH_O_RE</t>
  </si>
  <si>
    <t>NET_O_RE</t>
  </si>
  <si>
    <t>WAGEBENE</t>
  </si>
  <si>
    <t>PROF_FEE</t>
  </si>
  <si>
    <t>SUPPLY</t>
  </si>
  <si>
    <t>DEP_AMOR</t>
  </si>
  <si>
    <t>OTH_EXPS</t>
  </si>
  <si>
    <t>TOT_EXPS</t>
  </si>
  <si>
    <t>OP_PROFT_1</t>
  </si>
  <si>
    <t>NON_O_RE</t>
  </si>
  <si>
    <t>NON_O_EX</t>
  </si>
  <si>
    <t>AL_PROFT</t>
  </si>
  <si>
    <t>Meritus Medical Cntr</t>
  </si>
  <si>
    <t>RE</t>
  </si>
  <si>
    <t>REGULATE</t>
  </si>
  <si>
    <t>UMMC</t>
  </si>
  <si>
    <t>UM-Prince George's Hospital</t>
  </si>
  <si>
    <t>Holy Cross</t>
  </si>
  <si>
    <t>Frederick Memorial</t>
  </si>
  <si>
    <t>UM-Harford Memorial</t>
  </si>
  <si>
    <t>Mercy Medical Cntr</t>
  </si>
  <si>
    <t>Johns Hopkins</t>
  </si>
  <si>
    <t>UM-SRH at Dorchester</t>
  </si>
  <si>
    <t>Grace Medical center</t>
  </si>
  <si>
    <t>MedStar Franklin  Square</t>
  </si>
  <si>
    <t>Adventist White Oak</t>
  </si>
  <si>
    <t>Garrett Co Memorial</t>
  </si>
  <si>
    <t>MedStar Montgomery</t>
  </si>
  <si>
    <t>Peninsula Regional</t>
  </si>
  <si>
    <t>Suburban</t>
  </si>
  <si>
    <t>Anne Arundel Medical Cntr</t>
  </si>
  <si>
    <t>MedStar Union Memorial</t>
  </si>
  <si>
    <t>MedStar St. Mary's</t>
  </si>
  <si>
    <t>JH Bayview</t>
  </si>
  <si>
    <t>UM-SRH at Chestertown</t>
  </si>
  <si>
    <t>Union Hospital of Cecil Co</t>
  </si>
  <si>
    <t>Carroll Co Hospital Cntr</t>
  </si>
  <si>
    <t>MedStar Harbor Hospital Cntr</t>
  </si>
  <si>
    <t>UM-Charles Regional</t>
  </si>
  <si>
    <t>UM-SRH at Easton</t>
  </si>
  <si>
    <t>UMMC - Midtown</t>
  </si>
  <si>
    <t>Calvert Health Med Cntr</t>
  </si>
  <si>
    <t>Northwest Hospital Cntr</t>
  </si>
  <si>
    <t>UM-BWMC</t>
  </si>
  <si>
    <t>GBMC</t>
  </si>
  <si>
    <t>McCready Memorial</t>
  </si>
  <si>
    <t>Howard County General</t>
  </si>
  <si>
    <t>UM-Upper Chesapeake</t>
  </si>
  <si>
    <t>Doctors Community</t>
  </si>
  <si>
    <t>UM-Laurel Regional</t>
  </si>
  <si>
    <t>MedStar Good Samaritan</t>
  </si>
  <si>
    <t>Shady Grove</t>
  </si>
  <si>
    <t>UM-ROI</t>
  </si>
  <si>
    <t>Ft. Washington</t>
  </si>
  <si>
    <t>Atlantic General</t>
  </si>
  <si>
    <t>MedStar Southern MD</t>
  </si>
  <si>
    <t>UM-St. Joseph Med Cntr</t>
  </si>
  <si>
    <t>HC-Germantown</t>
  </si>
  <si>
    <t>Germantown ED</t>
  </si>
  <si>
    <t>UM-Queen Anne's ED</t>
  </si>
  <si>
    <t>UM-Bowie Health Cntr</t>
  </si>
  <si>
    <t>Mt. Washington Peds</t>
  </si>
  <si>
    <t>Sheppard Pratt</t>
  </si>
  <si>
    <t>Brook Lane</t>
  </si>
  <si>
    <t>UM-Shock Trauma</t>
  </si>
  <si>
    <t>Collection</t>
  </si>
  <si>
    <t>Rate</t>
  </si>
  <si>
    <t>Calculation of Collection Rate of Net Patient Revenue</t>
  </si>
  <si>
    <t>Source: FY 2019 Annual Report - Schedule RE</t>
  </si>
  <si>
    <t>Estimated for FY 2021</t>
  </si>
  <si>
    <t>UM Rehab &amp; Orthopedic Institute</t>
  </si>
  <si>
    <t>Payments from HealthCare Coverage Fund</t>
  </si>
  <si>
    <t>Total Payments to the State Each Month</t>
  </si>
  <si>
    <t>Peninsula and McCready Est. Gross Revenue Combined</t>
  </si>
  <si>
    <t>Original Payments</t>
  </si>
  <si>
    <t>Calculation of the Payments to the Maryland Healthcare Coverage Fund</t>
  </si>
  <si>
    <t>July 1, 2021 through June 30, 2022</t>
  </si>
  <si>
    <t>FY 2022</t>
  </si>
  <si>
    <t>ADD MU</t>
  </si>
  <si>
    <t>Estimated GBR</t>
  </si>
  <si>
    <t>Total Original Assessment</t>
  </si>
  <si>
    <t>Current Total Payments</t>
  </si>
  <si>
    <t>Total Payments to the State Each Year</t>
  </si>
  <si>
    <t>Estimated FY22 GBR By Hospital</t>
  </si>
  <si>
    <t>With McCready Combined With Peninsula</t>
  </si>
  <si>
    <t>Hosp Name</t>
  </si>
  <si>
    <t>FY2022</t>
  </si>
  <si>
    <t>Meritus Medical Center</t>
  </si>
  <si>
    <t>University of Maryland Medical Center</t>
  </si>
  <si>
    <t>UM Capital Region Medical Center</t>
  </si>
  <si>
    <t>Holy Cross Hospital</t>
  </si>
  <si>
    <t>Frederick Health Hospital</t>
  </si>
  <si>
    <t>Mercy Medical Center</t>
  </si>
  <si>
    <t>University of Maryland Shore Medical Center at Dorchester</t>
  </si>
  <si>
    <t>Ascension St. Agnes Hospital</t>
  </si>
  <si>
    <t>Grace Medical Center</t>
  </si>
  <si>
    <t>MedStar Franklin Square Hospital Center</t>
  </si>
  <si>
    <t>MedStar Montgomery Medical Center</t>
  </si>
  <si>
    <t>TidalHealth Peninsula Regional, Inc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</si>
  <si>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</si>
  <si>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</si>
  <si>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</si>
  <si>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</si>
  <si>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</si>
  <si>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</si>
  <si>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</si>
  <si>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</si>
  <si>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</si>
  <si>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</si>
  <si>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</si>
  <si>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</si>
  <si>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Northwest Hospital Center</t>
  </si>
  <si>
    <t>University of Maryland Baltimore Washington Medical Center</t>
  </si>
  <si>
    <t>TidalHealth McCready Pavillion</t>
  </si>
  <si>
    <t>University of Maryland Laurel Medical Center</t>
  </si>
  <si>
    <t>MedStar Southern Maryland Hospital Center</t>
  </si>
  <si>
    <t>University of Maryland St. Joseph Medical Center</t>
  </si>
  <si>
    <t>Holy Cross Hospital - Germantown</t>
  </si>
  <si>
    <t>University of Maryland Rehabilitation &amp; Orthopaedic Institute</t>
  </si>
  <si>
    <t>MedStar Good Samaritan Hospital</t>
  </si>
  <si>
    <t>University of Maryland - MIEMSS</t>
  </si>
  <si>
    <t>Payments August 2021 throuigh June 2022</t>
  </si>
  <si>
    <t>Corrected</t>
  </si>
  <si>
    <t># of Months</t>
  </si>
  <si>
    <t>Monthly</t>
  </si>
  <si>
    <t>Paid</t>
  </si>
  <si>
    <t>Due(Note)</t>
  </si>
  <si>
    <t>Still Due</t>
  </si>
  <si>
    <t>Remaining Total</t>
  </si>
  <si>
    <t>Amount</t>
  </si>
  <si>
    <t>Based on Hospital Actual Payment for July 2020</t>
  </si>
  <si>
    <t>Actual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</si>
</sst>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#,##0.0"/>
  </numFmts>
  <fonts count="16" x14ac:knownFonts="1"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 val="singleAccounting"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u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87">
    <xf numFmtId="0" fontId="0" fillId="0" borderId="0" xfId="0"/>
    <xf numFmtId="0" fontId="4" fillId="0" borderId="0" xfId="0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5" fontId="4" fillId="0" borderId="0" xfId="1" applyNumberFormat="1" applyFont="1" applyFill="1" applyAlignment="1">
      <alignment horizontal="center" wrapText="1"/>
    </xf>
    <xf numFmtId="6" fontId="5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6" fontId="4" fillId="0" borderId="0" xfId="0" applyNumberFormat="1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6" fontId="5" fillId="0" borderId="0" xfId="0" applyNumberFormat="1" applyFont="1" applyFill="1" applyAlignment="1">
      <alignment horizontal="right" wrapText="1"/>
    </xf>
    <xf numFmtId="10" fontId="0" fillId="0" borderId="0" xfId="0" applyNumberFormat="1" applyFill="1"/>
    <xf numFmtId="10" fontId="4" fillId="0" borderId="0" xfId="1" applyNumberFormat="1" applyFont="1" applyFill="1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166" fontId="0" fillId="0" borderId="0" xfId="4" applyNumberFormat="1" applyFont="1" applyFill="1"/>
    <xf numFmtId="166" fontId="7" fillId="0" borderId="0" xfId="0" applyNumberFormat="1" applyFont="1" applyFill="1"/>
    <xf numFmtId="0" fontId="8" fillId="0" borderId="0" xfId="0" applyFont="1" applyFill="1"/>
    <xf numFmtId="167" fontId="8" fillId="0" borderId="0" xfId="0" applyNumberFormat="1" applyFont="1" applyFill="1"/>
    <xf numFmtId="0" fontId="9" fillId="0" borderId="0" xfId="0" applyFont="1" applyFill="1"/>
    <xf numFmtId="167" fontId="9" fillId="0" borderId="0" xfId="0" applyNumberFormat="1" applyFont="1" applyFill="1"/>
    <xf numFmtId="10" fontId="4" fillId="3" borderId="0" xfId="3" applyNumberFormat="1" applyFont="1" applyFill="1" applyAlignment="1">
      <alignment horizontal="right" wrapText="1"/>
    </xf>
    <xf numFmtId="167" fontId="0" fillId="0" borderId="0" xfId="0" applyNumberFormat="1"/>
    <xf numFmtId="10" fontId="5" fillId="3" borderId="0" xfId="3" applyNumberFormat="1" applyFont="1" applyFill="1" applyAlignment="1">
      <alignment horizontal="right" wrapText="1"/>
    </xf>
    <xf numFmtId="164" fontId="10" fillId="0" borderId="0" xfId="1" applyNumberFormat="1" applyFont="1" applyFill="1" applyAlignment="1">
      <alignment horizontal="right" wrapText="1"/>
    </xf>
    <xf numFmtId="0" fontId="1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wrapText="1"/>
    </xf>
    <xf numFmtId="165" fontId="4" fillId="3" borderId="0" xfId="1" applyNumberFormat="1" applyFont="1" applyFill="1" applyAlignment="1">
      <alignment horizontal="right" wrapText="1"/>
    </xf>
    <xf numFmtId="165" fontId="5" fillId="3" borderId="0" xfId="1" applyNumberFormat="1" applyFont="1" applyFill="1" applyAlignment="1">
      <alignment horizontal="right" wrapText="1"/>
    </xf>
    <xf numFmtId="164" fontId="0" fillId="0" borderId="0" xfId="0" applyNumberFormat="1" applyFill="1"/>
    <xf numFmtId="0" fontId="1" fillId="0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10" fontId="9" fillId="2" borderId="0" xfId="3" applyNumberFormat="1" applyFont="1" applyFill="1"/>
    <xf numFmtId="0" fontId="0" fillId="2" borderId="0" xfId="0" applyFill="1"/>
    <xf numFmtId="166" fontId="0" fillId="0" borderId="0" xfId="0" applyNumberFormat="1" applyFill="1"/>
    <xf numFmtId="166" fontId="12" fillId="0" borderId="0" xfId="4" applyNumberFormat="1" applyFont="1" applyFill="1"/>
    <xf numFmtId="164" fontId="0" fillId="0" borderId="0" xfId="1" applyNumberFormat="1" applyFont="1" applyFill="1"/>
    <xf numFmtId="10" fontId="5" fillId="0" borderId="0" xfId="3" applyNumberFormat="1" applyFont="1" applyFill="1" applyAlignment="1">
      <alignment horizontal="center" wrapText="1"/>
    </xf>
    <xf numFmtId="10" fontId="0" fillId="0" borderId="0" xfId="3" applyNumberFormat="1" applyFont="1" applyFill="1"/>
    <xf numFmtId="0" fontId="13" fillId="0" borderId="0" xfId="5" applyAlignment="1">
      <alignment horizontal="center"/>
    </xf>
    <xf numFmtId="0" fontId="13" fillId="0" borderId="0" xfId="5"/>
    <xf numFmtId="6" fontId="13" fillId="0" borderId="0" xfId="5" applyNumberFormat="1"/>
    <xf numFmtId="0" fontId="14" fillId="0" borderId="0" xfId="5" applyFont="1" applyAlignment="1">
      <alignment horizontal="centerContinuous" vertical="top"/>
    </xf>
    <xf numFmtId="0" fontId="13" fillId="0" borderId="0" xfId="5" applyAlignment="1">
      <alignment horizontal="centerContinuous" vertical="top"/>
    </xf>
    <xf numFmtId="0" fontId="4" fillId="0" borderId="1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166" fontId="10" fillId="0" borderId="0" xfId="0" applyNumberFormat="1" applyFont="1" applyFill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right" wrapText="1"/>
    </xf>
    <xf numFmtId="0" fontId="0" fillId="0" borderId="7" xfId="0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 wrapText="1"/>
    </xf>
    <xf numFmtId="165" fontId="0" fillId="0" borderId="8" xfId="0" applyNumberFormat="1" applyFill="1" applyBorder="1"/>
    <xf numFmtId="164" fontId="10" fillId="0" borderId="0" xfId="1" applyNumberFormat="1" applyFont="1" applyFill="1" applyBorder="1" applyAlignment="1">
      <alignment horizontal="right" wrapText="1"/>
    </xf>
    <xf numFmtId="0" fontId="15" fillId="0" borderId="5" xfId="0" applyFont="1" applyFill="1" applyBorder="1" applyAlignment="1">
      <alignment horizontal="center" wrapText="1"/>
    </xf>
    <xf numFmtId="165" fontId="4" fillId="0" borderId="5" xfId="1" applyNumberFormat="1" applyFont="1" applyFill="1" applyBorder="1" applyAlignment="1">
      <alignment horizontal="right" wrapText="1"/>
    </xf>
    <xf numFmtId="165" fontId="5" fillId="0" borderId="5" xfId="0" applyNumberFormat="1" applyFont="1" applyFill="1" applyBorder="1" applyAlignment="1">
      <alignment horizontal="right" wrapText="1"/>
    </xf>
    <xf numFmtId="165" fontId="6" fillId="0" borderId="6" xfId="1" applyNumberFormat="1" applyFont="1" applyFill="1" applyBorder="1" applyAlignment="1">
      <alignment horizontal="right" wrapText="1"/>
    </xf>
    <xf numFmtId="165" fontId="0" fillId="0" borderId="9" xfId="0" applyNumberFormat="1" applyFill="1" applyBorder="1"/>
    <xf numFmtId="6" fontId="4" fillId="2" borderId="4" xfId="0" applyNumberFormat="1" applyFont="1" applyFill="1" applyBorder="1" applyAlignment="1">
      <alignment horizontal="right" wrapText="1"/>
    </xf>
    <xf numFmtId="6" fontId="5" fillId="2" borderId="4" xfId="0" applyNumberFormat="1" applyFont="1" applyFill="1" applyBorder="1" applyAlignment="1">
      <alignment horizontal="right" wrapText="1"/>
    </xf>
    <xf numFmtId="164" fontId="0" fillId="0" borderId="0" xfId="0" applyNumberFormat="1" applyFill="1" applyBorder="1"/>
    <xf numFmtId="0" fontId="0" fillId="0" borderId="0" xfId="0" applyFill="1" applyBorder="1"/>
    <xf numFmtId="165" fontId="5" fillId="0" borderId="0" xfId="1" applyNumberFormat="1" applyFont="1" applyFill="1" applyBorder="1" applyAlignment="1">
      <alignment horizontal="right" wrapText="1"/>
    </xf>
    <xf numFmtId="8" fontId="0" fillId="0" borderId="0" xfId="0" applyNumberFormat="1" applyFill="1"/>
    <xf numFmtId="0" fontId="0" fillId="0" borderId="0" xfId="0" applyFill="1" applyBorder="1" applyAlignment="1">
      <alignment horizontal="right"/>
    </xf>
    <xf numFmtId="6" fontId="6" fillId="0" borderId="0" xfId="0" applyNumberFormat="1" applyFont="1" applyFill="1" applyAlignment="1">
      <alignment horizontal="right" wrapText="1"/>
    </xf>
    <xf numFmtId="6" fontId="15" fillId="0" borderId="0" xfId="0" applyNumberFormat="1" applyFont="1" applyFill="1" applyAlignment="1">
      <alignment horizontal="right" wrapText="1"/>
    </xf>
    <xf numFmtId="10" fontId="7" fillId="0" borderId="0" xfId="0" applyNumberFormat="1" applyFont="1" applyFill="1"/>
    <xf numFmtId="164" fontId="6" fillId="0" borderId="0" xfId="1" applyNumberFormat="1" applyFont="1" applyFill="1" applyAlignment="1">
      <alignment horizontal="right" wrapText="1"/>
    </xf>
    <xf numFmtId="10" fontId="6" fillId="0" borderId="0" xfId="1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6" fontId="4" fillId="2" borderId="0" xfId="0" applyNumberFormat="1" applyFont="1" applyFill="1" applyBorder="1" applyAlignment="1">
      <alignment horizontal="right" wrapText="1"/>
    </xf>
    <xf numFmtId="6" fontId="5" fillId="2" borderId="0" xfId="0" applyNumberFormat="1" applyFont="1" applyFill="1" applyBorder="1" applyAlignment="1">
      <alignment horizontal="right" wrapText="1"/>
    </xf>
    <xf numFmtId="164" fontId="6" fillId="0" borderId="0" xfId="1" applyNumberFormat="1" applyFont="1" applyFill="1" applyBorder="1" applyAlignment="1">
      <alignment horizontal="right" wrapText="1"/>
    </xf>
    <xf numFmtId="164" fontId="0" fillId="0" borderId="0" xfId="0" applyNumberFormat="1" applyFont="1" applyFill="1" applyBorder="1"/>
  </cellXfs>
  <cellStyles count="6">
    <cellStyle name="Comma" xfId="4" builtinId="3"/>
    <cellStyle name="Currency" xfId="1" builtinId="4"/>
    <cellStyle name="Normal" xfId="0" builtinId="0"/>
    <cellStyle name="Normal 2" xfId="5" xr:uid="{00000000-0005-0000-0000-000003000000}"/>
    <cellStyle name="Normal 2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9"/>
  <sheetViews>
    <sheetView workbookViewId="0">
      <selection activeCell="I5" sqref="I5"/>
    </sheetView>
  </sheetViews>
  <sheetFormatPr defaultColWidth="9.218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5546875" style="2" customWidth="1"/>
    <col min="7" max="7" width="14.44140625" style="2" customWidth="1"/>
    <col min="8" max="8" width="7.21875" style="2" customWidth="1"/>
    <col min="9" max="9" width="17.77734375" style="2" customWidth="1"/>
    <col min="10" max="10" width="17.21875" style="2" customWidth="1"/>
    <col min="11" max="11" width="18.21875" style="2" customWidth="1"/>
    <col min="12" max="12" width="17.77734375" style="2" customWidth="1"/>
    <col min="13" max="16384" width="9.21875" style="2"/>
  </cols>
  <sheetData>
    <row r="1" spans="1:12" ht="23.25" customHeight="1" x14ac:dyDescent="0.4">
      <c r="A1" s="77" t="s">
        <v>166</v>
      </c>
      <c r="B1" s="77"/>
      <c r="C1" s="77"/>
      <c r="D1" s="77"/>
      <c r="E1" s="77"/>
      <c r="F1" s="77"/>
      <c r="G1" s="77"/>
      <c r="H1" s="32"/>
      <c r="I1" s="1"/>
    </row>
    <row r="2" spans="1:12" ht="15.6" x14ac:dyDescent="0.3">
      <c r="A2" s="3" t="s">
        <v>167</v>
      </c>
      <c r="B2" s="3"/>
      <c r="C2" s="3"/>
      <c r="D2" s="3"/>
      <c r="E2" s="3"/>
      <c r="G2" s="1"/>
      <c r="H2" s="1"/>
      <c r="I2" s="1"/>
    </row>
    <row r="3" spans="1:12" ht="15.6" x14ac:dyDescent="0.3">
      <c r="A3" s="3" t="s">
        <v>212</v>
      </c>
      <c r="B3" s="3"/>
      <c r="C3" s="3"/>
      <c r="D3" s="3"/>
      <c r="E3" s="3"/>
      <c r="G3" s="1"/>
      <c r="H3" s="1"/>
      <c r="I3" s="78" t="s">
        <v>221</v>
      </c>
      <c r="J3" s="78"/>
      <c r="K3" s="78"/>
    </row>
    <row r="4" spans="1:12" ht="15" thickBot="1" x14ac:dyDescent="0.35">
      <c r="A4" s="27" t="s">
        <v>164</v>
      </c>
      <c r="B4" s="28"/>
      <c r="C4" s="28"/>
      <c r="D4" s="1"/>
      <c r="E4" s="1"/>
      <c r="F4" s="6" t="s">
        <v>169</v>
      </c>
      <c r="I4" s="1"/>
    </row>
    <row r="5" spans="1:12" ht="27" x14ac:dyDescent="0.3">
      <c r="A5" s="5" t="s">
        <v>0</v>
      </c>
      <c r="B5" s="5" t="s">
        <v>1</v>
      </c>
      <c r="C5" s="1"/>
      <c r="D5" s="5" t="s">
        <v>57</v>
      </c>
      <c r="E5" s="1"/>
      <c r="F5" s="5" t="s">
        <v>2</v>
      </c>
      <c r="G5" s="5" t="s">
        <v>3</v>
      </c>
      <c r="H5" s="5"/>
      <c r="I5" s="46" t="s">
        <v>222</v>
      </c>
      <c r="J5" s="47" t="s">
        <v>219</v>
      </c>
      <c r="K5" s="48" t="s">
        <v>213</v>
      </c>
      <c r="L5" s="50"/>
    </row>
    <row r="6" spans="1:12" x14ac:dyDescent="0.3">
      <c r="A6" s="1"/>
      <c r="B6" s="5" t="s">
        <v>4</v>
      </c>
      <c r="C6" s="5" t="s">
        <v>170</v>
      </c>
      <c r="D6" s="5" t="s">
        <v>58</v>
      </c>
      <c r="E6" s="5" t="s">
        <v>5</v>
      </c>
      <c r="F6" s="5" t="s">
        <v>6</v>
      </c>
      <c r="G6" s="5" t="s">
        <v>6</v>
      </c>
      <c r="H6" s="5"/>
      <c r="I6" s="49" t="s">
        <v>214</v>
      </c>
      <c r="J6" s="50" t="s">
        <v>220</v>
      </c>
      <c r="K6" s="51" t="s">
        <v>215</v>
      </c>
      <c r="L6" s="50"/>
    </row>
    <row r="7" spans="1:12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8</v>
      </c>
      <c r="G7" s="5" t="s">
        <v>8</v>
      </c>
      <c r="H7" s="5"/>
      <c r="I7" s="49" t="s">
        <v>216</v>
      </c>
      <c r="J7" s="50" t="s">
        <v>8</v>
      </c>
      <c r="K7" s="51" t="s">
        <v>6</v>
      </c>
      <c r="L7" s="50"/>
    </row>
    <row r="8" spans="1:12" ht="15.6" x14ac:dyDescent="0.4">
      <c r="A8" s="5"/>
      <c r="B8" s="5"/>
      <c r="C8" s="6" t="s">
        <v>168</v>
      </c>
      <c r="D8" s="6" t="s">
        <v>70</v>
      </c>
      <c r="E8" s="6" t="str">
        <f>+C8</f>
        <v>FY 2022</v>
      </c>
      <c r="F8" s="39">
        <v>1.2500000000000001E-2</v>
      </c>
      <c r="G8" s="5"/>
      <c r="H8" s="5"/>
      <c r="I8" s="52">
        <v>1</v>
      </c>
      <c r="J8" s="53">
        <f>+F71</f>
        <v>0</v>
      </c>
      <c r="K8" s="60" t="s">
        <v>217</v>
      </c>
      <c r="L8" s="59"/>
    </row>
    <row r="9" spans="1:12" x14ac:dyDescent="0.3">
      <c r="A9" s="1">
        <v>1</v>
      </c>
      <c r="B9" s="9" t="s">
        <v>9</v>
      </c>
      <c r="C9" s="10">
        <f>+'Estimated Gross Revenue FY 2022'!C8</f>
        <v>424834729.18886143</v>
      </c>
      <c r="D9" s="23">
        <f>+'FY 19 RE Schedules'!T9</f>
        <v>0.84232189756280096</v>
      </c>
      <c r="E9" s="10">
        <f t="shared" ref="E9:E57" si="0">C9*D9</f>
        <v>357847595.24094045</v>
      </c>
      <c r="F9" s="72">
        <f>$F$8*E9</f>
        <v>4473094.9405117556</v>
      </c>
      <c r="G9" s="10">
        <f t="shared" ref="G9:G57" si="1">+F9/12</f>
        <v>372757.91170931299</v>
      </c>
      <c r="H9" s="10"/>
      <c r="I9" s="65">
        <v>528088.6983803045</v>
      </c>
      <c r="J9" s="57">
        <f>+F9-I9</f>
        <v>3945006.2421314511</v>
      </c>
      <c r="K9" s="61">
        <f>+J9/12-I8</f>
        <v>328749.52017762093</v>
      </c>
      <c r="L9" s="54"/>
    </row>
    <row r="10" spans="1:12" x14ac:dyDescent="0.3">
      <c r="A10" s="1">
        <v>2</v>
      </c>
      <c r="B10" s="9" t="s">
        <v>10</v>
      </c>
      <c r="C10" s="10">
        <f>+'Estimated Gross Revenue FY 2022'!C9</f>
        <v>1748201246.4896855</v>
      </c>
      <c r="D10" s="23">
        <f>+'FY 19 RE Schedules'!T10</f>
        <v>0.85865505822840493</v>
      </c>
      <c r="E10" s="10">
        <f t="shared" si="0"/>
        <v>1501101843.099571</v>
      </c>
      <c r="F10" s="72">
        <f t="shared" ref="F10:F57" si="2">$F$8*E10</f>
        <v>18763773.03874464</v>
      </c>
      <c r="G10" s="10">
        <f t="shared" si="1"/>
        <v>1563647.75322872</v>
      </c>
      <c r="H10" s="10"/>
      <c r="I10" s="65">
        <v>2274195.2280318714</v>
      </c>
      <c r="J10" s="57">
        <f t="shared" ref="J10:J58" si="3">+F10-I10</f>
        <v>16489577.810712768</v>
      </c>
      <c r="K10" s="61">
        <f t="shared" ref="K10:K58" si="4">+J10/12-I9</f>
        <v>846042.78584575956</v>
      </c>
      <c r="L10" s="54"/>
    </row>
    <row r="11" spans="1:12" x14ac:dyDescent="0.3">
      <c r="A11" s="1">
        <v>3</v>
      </c>
      <c r="B11" s="9" t="s">
        <v>11</v>
      </c>
      <c r="C11" s="10">
        <f>+'Estimated Gross Revenue FY 2022'!C10</f>
        <v>370728002.65548795</v>
      </c>
      <c r="D11" s="23">
        <f>+'FY 19 RE Schedules'!T11</f>
        <v>0.83453938207679301</v>
      </c>
      <c r="E11" s="10">
        <f t="shared" si="0"/>
        <v>309387118.25467461</v>
      </c>
      <c r="F11" s="72">
        <f t="shared" si="2"/>
        <v>3867338.9781834329</v>
      </c>
      <c r="G11" s="10">
        <f t="shared" si="1"/>
        <v>322278.24818195275</v>
      </c>
      <c r="H11" s="10"/>
      <c r="I11" s="65">
        <v>461434.93540417374</v>
      </c>
      <c r="J11" s="57">
        <f t="shared" si="3"/>
        <v>3405904.0427792594</v>
      </c>
      <c r="K11" s="61">
        <f t="shared" si="4"/>
        <v>-1990369.8911335997</v>
      </c>
      <c r="L11" s="54"/>
    </row>
    <row r="12" spans="1:12" ht="14.55" customHeight="1" x14ac:dyDescent="0.3">
      <c r="A12" s="1">
        <v>4</v>
      </c>
      <c r="B12" s="9" t="s">
        <v>12</v>
      </c>
      <c r="C12" s="10">
        <f>+'Estimated Gross Revenue FY 2022'!C11</f>
        <v>559285860.58241451</v>
      </c>
      <c r="D12" s="23">
        <f>+'FY 19 RE Schedules'!T12</f>
        <v>0.85061530866995161</v>
      </c>
      <c r="E12" s="10">
        <f t="shared" si="0"/>
        <v>475737114.93405002</v>
      </c>
      <c r="F12" s="72">
        <f t="shared" si="2"/>
        <v>5946713.9366756259</v>
      </c>
      <c r="G12" s="10">
        <f t="shared" si="1"/>
        <v>495559.49472296884</v>
      </c>
      <c r="H12" s="10"/>
      <c r="I12" s="65">
        <v>720700.0721671927</v>
      </c>
      <c r="J12" s="57">
        <f t="shared" si="3"/>
        <v>5226013.8645084333</v>
      </c>
      <c r="K12" s="61">
        <f t="shared" si="4"/>
        <v>-25933.780028470966</v>
      </c>
      <c r="L12" s="54"/>
    </row>
    <row r="13" spans="1:12" x14ac:dyDescent="0.3">
      <c r="A13" s="1">
        <v>5</v>
      </c>
      <c r="B13" s="9" t="s">
        <v>13</v>
      </c>
      <c r="C13" s="10">
        <f>+'Estimated Gross Revenue FY 2022'!C12</f>
        <v>401882780.25926965</v>
      </c>
      <c r="D13" s="23">
        <f>+'FY 19 RE Schedules'!T13</f>
        <v>0.85832242328322106</v>
      </c>
      <c r="E13" s="10">
        <f t="shared" si="0"/>
        <v>344945001.82793456</v>
      </c>
      <c r="F13" s="72">
        <f t="shared" si="2"/>
        <v>4311812.5228491826</v>
      </c>
      <c r="G13" s="10">
        <f t="shared" si="1"/>
        <v>359317.71023743186</v>
      </c>
      <c r="H13" s="10"/>
      <c r="I13" s="65">
        <v>504997.93848636956</v>
      </c>
      <c r="J13" s="57">
        <f t="shared" si="3"/>
        <v>3806814.5843628133</v>
      </c>
      <c r="K13" s="61">
        <f t="shared" si="4"/>
        <v>-403465.52347029158</v>
      </c>
      <c r="L13" s="54"/>
    </row>
    <row r="14" spans="1:12" x14ac:dyDescent="0.3">
      <c r="A14" s="1">
        <v>6</v>
      </c>
      <c r="B14" s="9" t="s">
        <v>14</v>
      </c>
      <c r="C14" s="10">
        <f>+'Estimated Gross Revenue FY 2022'!C13</f>
        <v>128220806.99519695</v>
      </c>
      <c r="D14" s="23">
        <f>+'FY 19 RE Schedules'!T14</f>
        <v>0.84369786991874096</v>
      </c>
      <c r="E14" s="10">
        <f t="shared" si="0"/>
        <v>108179621.74110967</v>
      </c>
      <c r="F14" s="72">
        <f t="shared" si="2"/>
        <v>1352245.271763871</v>
      </c>
      <c r="G14" s="10">
        <f t="shared" si="1"/>
        <v>112687.10598032258</v>
      </c>
      <c r="H14" s="10"/>
      <c r="I14" s="65">
        <v>148653.47129042816</v>
      </c>
      <c r="J14" s="57">
        <f t="shared" si="3"/>
        <v>1203591.8004734428</v>
      </c>
      <c r="K14" s="61">
        <f t="shared" si="4"/>
        <v>-404698.62178024935</v>
      </c>
      <c r="L14" s="54"/>
    </row>
    <row r="15" spans="1:12" x14ac:dyDescent="0.3">
      <c r="A15" s="1">
        <v>8</v>
      </c>
      <c r="B15" s="9" t="s">
        <v>16</v>
      </c>
      <c r="C15" s="10">
        <f>+'Estimated Gross Revenue FY 2022'!C14</f>
        <v>622578370.3843441</v>
      </c>
      <c r="D15" s="23">
        <f>+'FY 19 RE Schedules'!T15</f>
        <v>0.86277927934843179</v>
      </c>
      <c r="E15" s="10">
        <f t="shared" si="0"/>
        <v>537147717.73812544</v>
      </c>
      <c r="F15" s="72">
        <f t="shared" si="2"/>
        <v>6714346.4717265684</v>
      </c>
      <c r="G15" s="10">
        <f t="shared" si="1"/>
        <v>559528.87264388066</v>
      </c>
      <c r="H15" s="10"/>
      <c r="I15" s="65">
        <v>802536.60450041003</v>
      </c>
      <c r="J15" s="57">
        <f t="shared" si="3"/>
        <v>5911809.8672261583</v>
      </c>
      <c r="K15" s="61">
        <f t="shared" si="4"/>
        <v>343997.35097841837</v>
      </c>
      <c r="L15" s="54"/>
    </row>
    <row r="16" spans="1:12" x14ac:dyDescent="0.3">
      <c r="A16" s="1">
        <v>9</v>
      </c>
      <c r="B16" s="9" t="s">
        <v>17</v>
      </c>
      <c r="C16" s="10">
        <f>+'Estimated Gross Revenue FY 2022'!C15</f>
        <v>2806477823.0477567</v>
      </c>
      <c r="D16" s="23">
        <f>+'FY 19 RE Schedules'!T16</f>
        <v>0.8424386542315847</v>
      </c>
      <c r="E16" s="10">
        <f t="shared" si="0"/>
        <v>2364285400.3791394</v>
      </c>
      <c r="F16" s="72">
        <f t="shared" si="2"/>
        <v>29553567.504739244</v>
      </c>
      <c r="G16" s="10">
        <f t="shared" si="1"/>
        <v>2462797.2920616036</v>
      </c>
      <c r="H16" s="10"/>
      <c r="I16" s="65">
        <v>3509336.7640141044</v>
      </c>
      <c r="J16" s="57">
        <f t="shared" si="3"/>
        <v>26044230.740725137</v>
      </c>
      <c r="K16" s="61">
        <f t="shared" si="4"/>
        <v>1367815.9572266848</v>
      </c>
      <c r="L16" s="54"/>
    </row>
    <row r="17" spans="1:12" x14ac:dyDescent="0.3">
      <c r="A17" s="1">
        <v>10</v>
      </c>
      <c r="B17" s="9" t="s">
        <v>18</v>
      </c>
      <c r="C17" s="10">
        <f>+'Estimated Gross Revenue FY 2022'!C16</f>
        <v>49500572.207894906</v>
      </c>
      <c r="D17" s="23">
        <f>+'FY 19 RE Schedules'!T17</f>
        <v>0.82941178169313834</v>
      </c>
      <c r="E17" s="10">
        <f t="shared" si="0"/>
        <v>41056357.789779961</v>
      </c>
      <c r="F17" s="72">
        <f t="shared" si="2"/>
        <v>513204.47237224953</v>
      </c>
      <c r="G17" s="10">
        <f t="shared" si="1"/>
        <v>42767.039364354125</v>
      </c>
      <c r="H17" s="10"/>
      <c r="I17" s="65">
        <v>62645.442395307975</v>
      </c>
      <c r="J17" s="57">
        <f t="shared" si="3"/>
        <v>450559.02997694153</v>
      </c>
      <c r="K17" s="61">
        <f t="shared" si="4"/>
        <v>-3471790.1781826927</v>
      </c>
      <c r="L17" s="54"/>
    </row>
    <row r="18" spans="1:12" x14ac:dyDescent="0.3">
      <c r="A18" s="1">
        <v>11</v>
      </c>
      <c r="B18" s="9" t="s">
        <v>19</v>
      </c>
      <c r="C18" s="10">
        <f>+'Estimated Gross Revenue FY 2022'!C17</f>
        <v>480404553.28601927</v>
      </c>
      <c r="D18" s="23">
        <f>+'FY 19 RE Schedules'!T18</f>
        <v>0.82647875128216264</v>
      </c>
      <c r="E18" s="10">
        <f t="shared" si="0"/>
        <v>397044155.31009436</v>
      </c>
      <c r="F18" s="72">
        <f t="shared" si="2"/>
        <v>4963051.9413761795</v>
      </c>
      <c r="G18" s="10">
        <f t="shared" si="1"/>
        <v>413587.66178134829</v>
      </c>
      <c r="H18" s="10"/>
      <c r="I18" s="65">
        <v>578317.81591169303</v>
      </c>
      <c r="J18" s="57">
        <f t="shared" si="3"/>
        <v>4384734.125464486</v>
      </c>
      <c r="K18" s="61">
        <f t="shared" si="4"/>
        <v>302749.06806006585</v>
      </c>
      <c r="L18" s="54"/>
    </row>
    <row r="19" spans="1:12" x14ac:dyDescent="0.3">
      <c r="A19" s="1">
        <v>12</v>
      </c>
      <c r="B19" s="9" t="s">
        <v>20</v>
      </c>
      <c r="C19" s="10">
        <f>+'Estimated Gross Revenue FY 2022'!C18</f>
        <v>934353314.06213677</v>
      </c>
      <c r="D19" s="23">
        <f>+'FY 19 RE Schedules'!T19</f>
        <v>0.85621029442756791</v>
      </c>
      <c r="E19" s="10">
        <f t="shared" si="0"/>
        <v>800002926.13251591</v>
      </c>
      <c r="F19" s="72">
        <f t="shared" si="2"/>
        <v>10000036.57665645</v>
      </c>
      <c r="G19" s="10">
        <f t="shared" si="1"/>
        <v>833336.38138803747</v>
      </c>
      <c r="H19" s="10"/>
      <c r="I19" s="65">
        <v>1179315.7184001326</v>
      </c>
      <c r="J19" s="57">
        <f t="shared" si="3"/>
        <v>8820720.8582563177</v>
      </c>
      <c r="K19" s="61">
        <f t="shared" si="4"/>
        <v>156742.25560966681</v>
      </c>
      <c r="L19" s="54"/>
    </row>
    <row r="20" spans="1:12" x14ac:dyDescent="0.3">
      <c r="A20" s="1">
        <v>13</v>
      </c>
      <c r="B20" s="9" t="s">
        <v>21</v>
      </c>
      <c r="C20" s="10">
        <f>+'Estimated Gross Revenue FY 2022'!C19</f>
        <v>41995819.097166784</v>
      </c>
      <c r="D20" s="23">
        <f>+'FY 19 RE Schedules'!T20</f>
        <v>0.79706650890245945</v>
      </c>
      <c r="E20" s="10">
        <f t="shared" si="0"/>
        <v>33473460.916277964</v>
      </c>
      <c r="F20" s="72">
        <f t="shared" si="2"/>
        <v>418418.26145347458</v>
      </c>
      <c r="G20" s="10">
        <f t="shared" si="1"/>
        <v>34868.188454456213</v>
      </c>
      <c r="H20" s="10"/>
      <c r="I20" s="65">
        <v>64544.087508664648</v>
      </c>
      <c r="J20" s="57">
        <f t="shared" si="3"/>
        <v>353874.17394480994</v>
      </c>
      <c r="K20" s="61">
        <f t="shared" si="4"/>
        <v>-1149826.2039047317</v>
      </c>
      <c r="L20" s="54"/>
    </row>
    <row r="21" spans="1:12" x14ac:dyDescent="0.3">
      <c r="A21" s="1">
        <v>15</v>
      </c>
      <c r="B21" s="9" t="s">
        <v>22</v>
      </c>
      <c r="C21" s="10">
        <f>+'Estimated Gross Revenue FY 2022'!C20</f>
        <v>608631681.16135263</v>
      </c>
      <c r="D21" s="23">
        <f>+'FY 19 RE Schedules'!T21</f>
        <v>0.8603872261339941</v>
      </c>
      <c r="E21" s="10">
        <f t="shared" si="0"/>
        <v>523658923.89168572</v>
      </c>
      <c r="F21" s="72">
        <f t="shared" si="2"/>
        <v>6545736.5486460719</v>
      </c>
      <c r="G21" s="10">
        <f t="shared" si="1"/>
        <v>545478.04572050599</v>
      </c>
      <c r="H21" s="10"/>
      <c r="I21" s="65">
        <v>795330.27590957645</v>
      </c>
      <c r="J21" s="57">
        <f t="shared" si="3"/>
        <v>5750406.2727364954</v>
      </c>
      <c r="K21" s="61">
        <f t="shared" si="4"/>
        <v>414656.43521937664</v>
      </c>
      <c r="L21" s="54"/>
    </row>
    <row r="22" spans="1:12" x14ac:dyDescent="0.3">
      <c r="A22" s="1">
        <v>16</v>
      </c>
      <c r="B22" s="9" t="s">
        <v>23</v>
      </c>
      <c r="C22" s="10">
        <f>+'Estimated Gross Revenue FY 2022'!C21</f>
        <v>339007688.52531183</v>
      </c>
      <c r="D22" s="23">
        <f>+'FY 19 RE Schedules'!T22</f>
        <v>0.83549046432140628</v>
      </c>
      <c r="E22" s="10">
        <f t="shared" si="0"/>
        <v>283237691.09453946</v>
      </c>
      <c r="F22" s="72">
        <f t="shared" si="2"/>
        <v>3540471.1386817433</v>
      </c>
      <c r="G22" s="10">
        <f t="shared" si="1"/>
        <v>295039.26155681192</v>
      </c>
      <c r="H22" s="10"/>
      <c r="I22" s="65">
        <v>412149.68371527968</v>
      </c>
      <c r="J22" s="57">
        <f t="shared" si="3"/>
        <v>3128321.4549664636</v>
      </c>
      <c r="K22" s="61">
        <f t="shared" si="4"/>
        <v>-534636.82132903778</v>
      </c>
      <c r="L22" s="54"/>
    </row>
    <row r="23" spans="1:12" x14ac:dyDescent="0.3">
      <c r="A23" s="1">
        <v>17</v>
      </c>
      <c r="B23" s="9" t="s">
        <v>24</v>
      </c>
      <c r="C23" s="10">
        <f>+'Estimated Gross Revenue FY 2022'!C22</f>
        <v>70165467.631100833</v>
      </c>
      <c r="D23" s="23">
        <f>+'FY 19 RE Schedules'!T23</f>
        <v>0.83470400190158167</v>
      </c>
      <c r="E23" s="10">
        <f t="shared" si="0"/>
        <v>58567396.62697576</v>
      </c>
      <c r="F23" s="72">
        <f t="shared" si="2"/>
        <v>732092.457837197</v>
      </c>
      <c r="G23" s="10">
        <f t="shared" si="1"/>
        <v>61007.704819766419</v>
      </c>
      <c r="H23" s="10"/>
      <c r="I23" s="65">
        <v>86219.74246808124</v>
      </c>
      <c r="J23" s="57">
        <f t="shared" si="3"/>
        <v>645872.71536911582</v>
      </c>
      <c r="K23" s="61">
        <f t="shared" si="4"/>
        <v>-358326.95743452001</v>
      </c>
      <c r="L23" s="54"/>
    </row>
    <row r="24" spans="1:12" x14ac:dyDescent="0.3">
      <c r="A24" s="1">
        <v>18</v>
      </c>
      <c r="B24" s="9" t="s">
        <v>25</v>
      </c>
      <c r="C24" s="10">
        <f>+'Estimated Gross Revenue FY 2022'!C23</f>
        <v>190360067.49712747</v>
      </c>
      <c r="D24" s="23">
        <f>+'FY 19 RE Schedules'!T24</f>
        <v>0.85326254188117556</v>
      </c>
      <c r="E24" s="10">
        <f t="shared" si="0"/>
        <v>162427115.06527114</v>
      </c>
      <c r="F24" s="72">
        <f t="shared" si="2"/>
        <v>2030338.9383158893</v>
      </c>
      <c r="G24" s="10">
        <f t="shared" si="1"/>
        <v>169194.91152632411</v>
      </c>
      <c r="H24" s="10"/>
      <c r="I24" s="65">
        <v>250593.2701556735</v>
      </c>
      <c r="J24" s="57">
        <f t="shared" si="3"/>
        <v>1779745.668160216</v>
      </c>
      <c r="K24" s="61">
        <f t="shared" si="4"/>
        <v>62092.39654527008</v>
      </c>
      <c r="L24" s="54"/>
    </row>
    <row r="25" spans="1:12" ht="15.6" customHeight="1" x14ac:dyDescent="0.3">
      <c r="A25" s="1">
        <v>19</v>
      </c>
      <c r="B25" s="9" t="s">
        <v>26</v>
      </c>
      <c r="C25" s="10">
        <f>+'Estimated Gross Revenue FY 2022'!C24</f>
        <v>523674648.76062405</v>
      </c>
      <c r="D25" s="23">
        <f>+'FY 19 RE Schedules'!T25</f>
        <v>0.85129097746276738</v>
      </c>
      <c r="E25" s="10">
        <f t="shared" si="0"/>
        <v>445799503.61590302</v>
      </c>
      <c r="F25" s="72">
        <f t="shared" si="2"/>
        <v>5572493.7951987879</v>
      </c>
      <c r="G25" s="10">
        <f t="shared" si="1"/>
        <v>464374.48293323233</v>
      </c>
      <c r="H25" s="10"/>
      <c r="I25" s="65">
        <v>670986.93615927699</v>
      </c>
      <c r="J25" s="57">
        <f t="shared" si="3"/>
        <v>4901506.8590395106</v>
      </c>
      <c r="K25" s="61">
        <f t="shared" si="4"/>
        <v>157865.6347642857</v>
      </c>
      <c r="L25" s="54"/>
    </row>
    <row r="26" spans="1:12" ht="14.1" customHeight="1" x14ac:dyDescent="0.3">
      <c r="A26" s="1">
        <v>22</v>
      </c>
      <c r="B26" s="9" t="s">
        <v>27</v>
      </c>
      <c r="C26" s="10">
        <f>+'Estimated Gross Revenue FY 2022'!C25</f>
        <v>380501979.54323256</v>
      </c>
      <c r="D26" s="23">
        <f>+'FY 19 RE Schedules'!T26</f>
        <v>0.85699618988127535</v>
      </c>
      <c r="E26" s="10">
        <f t="shared" si="0"/>
        <v>326088746.71083325</v>
      </c>
      <c r="F26" s="72">
        <f t="shared" si="2"/>
        <v>4076109.3338854159</v>
      </c>
      <c r="G26" s="10">
        <f t="shared" si="1"/>
        <v>339675.77782378468</v>
      </c>
      <c r="H26" s="10"/>
      <c r="I26" s="65">
        <v>486156.08838766691</v>
      </c>
      <c r="J26" s="57">
        <f t="shared" si="3"/>
        <v>3589953.2454977492</v>
      </c>
      <c r="K26" s="61">
        <f t="shared" si="4"/>
        <v>-371824.16570113122</v>
      </c>
      <c r="L26" s="54"/>
    </row>
    <row r="27" spans="1:12" x14ac:dyDescent="0.3">
      <c r="A27" s="1">
        <v>23</v>
      </c>
      <c r="B27" s="9" t="s">
        <v>28</v>
      </c>
      <c r="C27" s="10">
        <f>+'Estimated Gross Revenue FY 2022'!C26</f>
        <v>731074360.00576246</v>
      </c>
      <c r="D27" s="23">
        <f>+'FY 19 RE Schedules'!T27</f>
        <v>0.87677413604020282</v>
      </c>
      <c r="E27" s="10">
        <f t="shared" si="0"/>
        <v>640987090.37519658</v>
      </c>
      <c r="F27" s="72">
        <f t="shared" si="2"/>
        <v>8012338.6296899579</v>
      </c>
      <c r="G27" s="10">
        <f t="shared" si="1"/>
        <v>667694.8858074965</v>
      </c>
      <c r="H27" s="10"/>
      <c r="I27" s="65">
        <v>940236.77965136897</v>
      </c>
      <c r="J27" s="57">
        <f t="shared" si="3"/>
        <v>7072101.850038589</v>
      </c>
      <c r="K27" s="61">
        <f t="shared" si="4"/>
        <v>103185.73244888213</v>
      </c>
      <c r="L27" s="54"/>
    </row>
    <row r="28" spans="1:12" x14ac:dyDescent="0.3">
      <c r="A28" s="1">
        <v>24</v>
      </c>
      <c r="B28" s="9" t="s">
        <v>29</v>
      </c>
      <c r="C28" s="10">
        <f>+'Estimated Gross Revenue FY 2022'!C27</f>
        <v>442687683.08699644</v>
      </c>
      <c r="D28" s="23">
        <f>+'FY 19 RE Schedules'!T28</f>
        <v>0.8600456119093548</v>
      </c>
      <c r="E28" s="10">
        <f t="shared" si="0"/>
        <v>380731599.28529036</v>
      </c>
      <c r="F28" s="72">
        <f t="shared" si="2"/>
        <v>4759144.9910661299</v>
      </c>
      <c r="G28" s="10">
        <f t="shared" si="1"/>
        <v>396595.41592217749</v>
      </c>
      <c r="H28" s="10"/>
      <c r="I28" s="65">
        <v>598322.03446660726</v>
      </c>
      <c r="J28" s="57">
        <f t="shared" si="3"/>
        <v>4160822.9565995224</v>
      </c>
      <c r="K28" s="61">
        <f t="shared" si="4"/>
        <v>-593501.53326807544</v>
      </c>
      <c r="L28" s="54"/>
    </row>
    <row r="29" spans="1:12" x14ac:dyDescent="0.3">
      <c r="A29" s="1">
        <v>27</v>
      </c>
      <c r="B29" s="9" t="s">
        <v>30</v>
      </c>
      <c r="C29" s="10">
        <f>+'Estimated Gross Revenue FY 2022'!C28</f>
        <v>367224365.49869353</v>
      </c>
      <c r="D29" s="23">
        <f>+'FY 19 RE Schedules'!T29</f>
        <v>0.82647390021822331</v>
      </c>
      <c r="E29" s="10">
        <f t="shared" si="0"/>
        <v>303501353.60886759</v>
      </c>
      <c r="F29" s="72">
        <f t="shared" si="2"/>
        <v>3793766.920110845</v>
      </c>
      <c r="G29" s="10">
        <f t="shared" si="1"/>
        <v>316147.24334257044</v>
      </c>
      <c r="H29" s="10"/>
      <c r="I29" s="65">
        <v>450091.55256534275</v>
      </c>
      <c r="J29" s="57">
        <f t="shared" si="3"/>
        <v>3343675.3675455023</v>
      </c>
      <c r="K29" s="61">
        <f t="shared" si="4"/>
        <v>-319682.42050448206</v>
      </c>
      <c r="L29" s="54"/>
    </row>
    <row r="30" spans="1:12" x14ac:dyDescent="0.3">
      <c r="A30" s="1">
        <v>28</v>
      </c>
      <c r="B30" s="9" t="s">
        <v>31</v>
      </c>
      <c r="C30" s="10">
        <f>+'Estimated Gross Revenue FY 2022'!C29</f>
        <v>204293768.6906538</v>
      </c>
      <c r="D30" s="23">
        <f>+'FY 19 RE Schedules'!T30</f>
        <v>0.85109861357072081</v>
      </c>
      <c r="E30" s="10">
        <f t="shared" si="0"/>
        <v>173874143.29375297</v>
      </c>
      <c r="F30" s="72">
        <f t="shared" si="2"/>
        <v>2173426.7911719121</v>
      </c>
      <c r="G30" s="10">
        <f t="shared" si="1"/>
        <v>181118.899264326</v>
      </c>
      <c r="H30" s="10"/>
      <c r="I30" s="65">
        <v>267862.04088495817</v>
      </c>
      <c r="J30" s="57">
        <f t="shared" si="3"/>
        <v>1905564.750286954</v>
      </c>
      <c r="K30" s="61">
        <f t="shared" si="4"/>
        <v>-291294.49004142988</v>
      </c>
      <c r="L30" s="54"/>
    </row>
    <row r="31" spans="1:12" x14ac:dyDescent="0.3">
      <c r="A31" s="1">
        <v>29</v>
      </c>
      <c r="B31" s="9" t="s">
        <v>61</v>
      </c>
      <c r="C31" s="10">
        <f>+'Estimated Gross Revenue FY 2022'!C30</f>
        <v>777638198.76016569</v>
      </c>
      <c r="D31" s="23">
        <f>+'FY 19 RE Schedules'!T31</f>
        <v>0.83662120280377072</v>
      </c>
      <c r="E31" s="10">
        <f t="shared" si="0"/>
        <v>650588605.19288754</v>
      </c>
      <c r="F31" s="72">
        <f t="shared" si="2"/>
        <v>8132357.5649110945</v>
      </c>
      <c r="G31" s="10">
        <f t="shared" si="1"/>
        <v>677696.46374259121</v>
      </c>
      <c r="H31" s="10"/>
      <c r="I31" s="65">
        <v>957855.11985397188</v>
      </c>
      <c r="J31" s="57">
        <f t="shared" si="3"/>
        <v>7174502.445057123</v>
      </c>
      <c r="K31" s="61">
        <f t="shared" si="4"/>
        <v>330013.16286980204</v>
      </c>
      <c r="L31" s="54"/>
    </row>
    <row r="32" spans="1:12" ht="15.6" customHeight="1" x14ac:dyDescent="0.3">
      <c r="A32" s="1">
        <v>30</v>
      </c>
      <c r="B32" s="9" t="s">
        <v>32</v>
      </c>
      <c r="C32" s="10">
        <f>+'Estimated Gross Revenue FY 2022'!C31</f>
        <v>65067719.551835388</v>
      </c>
      <c r="D32" s="23">
        <f>+'FY 19 RE Schedules'!T32</f>
        <v>0.8221364631693221</v>
      </c>
      <c r="E32" s="10">
        <f t="shared" si="0"/>
        <v>53494544.818839297</v>
      </c>
      <c r="F32" s="72">
        <f t="shared" si="2"/>
        <v>668681.81023549126</v>
      </c>
      <c r="G32" s="10">
        <f t="shared" si="1"/>
        <v>55723.484186290938</v>
      </c>
      <c r="H32" s="10"/>
      <c r="I32" s="65">
        <v>70155.414789910836</v>
      </c>
      <c r="J32" s="57">
        <f t="shared" si="3"/>
        <v>598526.39544558036</v>
      </c>
      <c r="K32" s="61">
        <f t="shared" si="4"/>
        <v>-907977.92023350683</v>
      </c>
      <c r="L32" s="54"/>
    </row>
    <row r="33" spans="1:12" x14ac:dyDescent="0.3">
      <c r="A33" s="1">
        <v>32</v>
      </c>
      <c r="B33" s="9" t="s">
        <v>33</v>
      </c>
      <c r="C33" s="10">
        <f>+'Estimated Gross Revenue FY 2022'!C32</f>
        <v>183689440.13277233</v>
      </c>
      <c r="D33" s="23">
        <f>+'FY 19 RE Schedules'!T33</f>
        <v>0.84426106167321224</v>
      </c>
      <c r="E33" s="10">
        <f t="shared" si="0"/>
        <v>155081841.74465233</v>
      </c>
      <c r="F33" s="72">
        <f t="shared" si="2"/>
        <v>1938523.0218081542</v>
      </c>
      <c r="G33" s="10">
        <f t="shared" si="1"/>
        <v>161543.58515067952</v>
      </c>
      <c r="H33" s="10"/>
      <c r="I33" s="65">
        <v>229315.90309555133</v>
      </c>
      <c r="J33" s="57">
        <f t="shared" si="3"/>
        <v>1709207.1187126029</v>
      </c>
      <c r="K33" s="61">
        <f t="shared" si="4"/>
        <v>72278.511769472738</v>
      </c>
      <c r="L33" s="54"/>
    </row>
    <row r="34" spans="1:12" x14ac:dyDescent="0.3">
      <c r="A34" s="1">
        <v>33</v>
      </c>
      <c r="B34" s="9" t="s">
        <v>34</v>
      </c>
      <c r="C34" s="10">
        <f>+'Estimated Gross Revenue FY 2022'!C33</f>
        <v>258435650.55137059</v>
      </c>
      <c r="D34" s="23">
        <f>+'FY 19 RE Schedules'!T34</f>
        <v>0.85077329141619229</v>
      </c>
      <c r="E34" s="10">
        <f t="shared" si="0"/>
        <v>219870149.03887445</v>
      </c>
      <c r="F34" s="72">
        <f t="shared" si="2"/>
        <v>2748376.8629859309</v>
      </c>
      <c r="G34" s="10">
        <f t="shared" si="1"/>
        <v>229031.40524882756</v>
      </c>
      <c r="H34" s="10"/>
      <c r="I34" s="65">
        <v>326979.53551694989</v>
      </c>
      <c r="J34" s="57">
        <f t="shared" si="3"/>
        <v>2421397.327468981</v>
      </c>
      <c r="K34" s="61">
        <f t="shared" si="4"/>
        <v>-27532.792473136244</v>
      </c>
      <c r="L34" s="54"/>
    </row>
    <row r="35" spans="1:12" x14ac:dyDescent="0.3">
      <c r="A35" s="1">
        <v>34</v>
      </c>
      <c r="B35" s="9" t="s">
        <v>35</v>
      </c>
      <c r="C35" s="10">
        <f>+'Estimated Gross Revenue FY 2022'!C34</f>
        <v>200300542.35340351</v>
      </c>
      <c r="D35" s="23">
        <f>+'FY 19 RE Schedules'!T35</f>
        <v>0.82076905809820444</v>
      </c>
      <c r="E35" s="10">
        <f t="shared" si="0"/>
        <v>164400487.48396251</v>
      </c>
      <c r="F35" s="72">
        <f t="shared" si="2"/>
        <v>2055006.0935495314</v>
      </c>
      <c r="G35" s="10">
        <f t="shared" si="1"/>
        <v>171250.50779579428</v>
      </c>
      <c r="H35" s="10"/>
      <c r="I35" s="65">
        <v>252548.18893035201</v>
      </c>
      <c r="J35" s="57">
        <f t="shared" si="3"/>
        <v>1802457.9046191794</v>
      </c>
      <c r="K35" s="61">
        <f t="shared" si="4"/>
        <v>-176774.71013201828</v>
      </c>
      <c r="L35" s="54"/>
    </row>
    <row r="36" spans="1:12" x14ac:dyDescent="0.3">
      <c r="A36" s="1">
        <v>35</v>
      </c>
      <c r="B36" s="9" t="s">
        <v>36</v>
      </c>
      <c r="C36" s="10">
        <f>+'Estimated Gross Revenue FY 2022'!C35</f>
        <v>174694625.01043001</v>
      </c>
      <c r="D36" s="23">
        <f>+'FY 19 RE Schedules'!T36</f>
        <v>0.84571157497676697</v>
      </c>
      <c r="E36" s="10">
        <f t="shared" si="0"/>
        <v>147741266.45754647</v>
      </c>
      <c r="F36" s="72">
        <f t="shared" si="2"/>
        <v>1846765.830719331</v>
      </c>
      <c r="G36" s="10">
        <f t="shared" si="1"/>
        <v>153897.15255994425</v>
      </c>
      <c r="H36" s="10"/>
      <c r="I36" s="65">
        <v>215783.42842929516</v>
      </c>
      <c r="J36" s="57">
        <f t="shared" si="3"/>
        <v>1630982.402290036</v>
      </c>
      <c r="K36" s="61">
        <f t="shared" si="4"/>
        <v>-116632.98873951568</v>
      </c>
      <c r="L36" s="54"/>
    </row>
    <row r="37" spans="1:12" x14ac:dyDescent="0.3">
      <c r="A37" s="1">
        <v>37</v>
      </c>
      <c r="B37" s="9" t="s">
        <v>37</v>
      </c>
      <c r="C37" s="10">
        <f>+'Estimated Gross Revenue FY 2022'!C36</f>
        <v>253373553.2060343</v>
      </c>
      <c r="D37" s="23">
        <f>+'FY 19 RE Schedules'!T37</f>
        <v>0.85008771878151301</v>
      </c>
      <c r="E37" s="10">
        <f t="shared" si="0"/>
        <v>215389745.844484</v>
      </c>
      <c r="F37" s="72">
        <f t="shared" si="2"/>
        <v>2692371.8230560501</v>
      </c>
      <c r="G37" s="10">
        <f t="shared" si="1"/>
        <v>224364.31858800419</v>
      </c>
      <c r="H37" s="10"/>
      <c r="I37" s="65">
        <v>318449.07245358458</v>
      </c>
      <c r="J37" s="57">
        <f t="shared" si="3"/>
        <v>2373922.7506024656</v>
      </c>
      <c r="K37" s="61">
        <f t="shared" si="4"/>
        <v>-17956.532545756374</v>
      </c>
      <c r="L37" s="54"/>
    </row>
    <row r="38" spans="1:12" x14ac:dyDescent="0.3">
      <c r="A38" s="1">
        <v>38</v>
      </c>
      <c r="B38" s="9" t="s">
        <v>38</v>
      </c>
      <c r="C38" s="10">
        <f>+'Estimated Gross Revenue FY 2022'!C37</f>
        <v>245009008.04779527</v>
      </c>
      <c r="D38" s="23">
        <f>+'FY 19 RE Schedules'!T38</f>
        <v>0.85934674292530022</v>
      </c>
      <c r="E38" s="10">
        <f t="shared" si="0"/>
        <v>210547693.05323154</v>
      </c>
      <c r="F38" s="72">
        <f t="shared" si="2"/>
        <v>2631846.1631653942</v>
      </c>
      <c r="G38" s="10">
        <f t="shared" si="1"/>
        <v>219320.51359711619</v>
      </c>
      <c r="H38" s="10"/>
      <c r="I38" s="65">
        <v>307087.20933382702</v>
      </c>
      <c r="J38" s="57">
        <f t="shared" si="3"/>
        <v>2324758.9538315674</v>
      </c>
      <c r="K38" s="61">
        <f t="shared" si="4"/>
        <v>-124719.15963428729</v>
      </c>
      <c r="L38" s="54"/>
    </row>
    <row r="39" spans="1:12" x14ac:dyDescent="0.3">
      <c r="A39" s="1">
        <v>39</v>
      </c>
      <c r="B39" s="9" t="s">
        <v>39</v>
      </c>
      <c r="C39" s="10">
        <f>+'Estimated Gross Revenue FY 2022'!C38</f>
        <v>170013771.9047721</v>
      </c>
      <c r="D39" s="23">
        <f>+'FY 19 RE Schedules'!T39</f>
        <v>0.84915600498581068</v>
      </c>
      <c r="E39" s="10">
        <f t="shared" si="0"/>
        <v>144368215.34322515</v>
      </c>
      <c r="F39" s="72">
        <f t="shared" si="2"/>
        <v>1804602.6917903144</v>
      </c>
      <c r="G39" s="10">
        <f t="shared" si="1"/>
        <v>150383.55764919287</v>
      </c>
      <c r="H39" s="10"/>
      <c r="I39" s="65">
        <v>212471.98607879167</v>
      </c>
      <c r="J39" s="57">
        <f t="shared" si="3"/>
        <v>1592130.7057115226</v>
      </c>
      <c r="K39" s="61">
        <f t="shared" si="4"/>
        <v>-174409.65052453347</v>
      </c>
      <c r="L39" s="54"/>
    </row>
    <row r="40" spans="1:12" x14ac:dyDescent="0.3">
      <c r="A40" s="1">
        <v>40</v>
      </c>
      <c r="B40" s="9" t="s">
        <v>40</v>
      </c>
      <c r="C40" s="10">
        <f>+'Estimated Gross Revenue FY 2022'!C39</f>
        <v>295046768.10494232</v>
      </c>
      <c r="D40" s="23">
        <f>+'FY 19 RE Schedules'!T40</f>
        <v>0.84240091685098339</v>
      </c>
      <c r="E40" s="10">
        <f t="shared" si="0"/>
        <v>248547667.96552289</v>
      </c>
      <c r="F40" s="72">
        <f t="shared" si="2"/>
        <v>3106845.8495690362</v>
      </c>
      <c r="G40" s="10">
        <f t="shared" si="1"/>
        <v>258903.82079741967</v>
      </c>
      <c r="H40" s="10"/>
      <c r="I40" s="65">
        <v>377006.66465423419</v>
      </c>
      <c r="J40" s="57">
        <f t="shared" si="3"/>
        <v>2729839.1849148022</v>
      </c>
      <c r="K40" s="61">
        <f t="shared" si="4"/>
        <v>15014.612664108514</v>
      </c>
      <c r="L40" s="54"/>
    </row>
    <row r="41" spans="1:12" ht="14.1" customHeight="1" x14ac:dyDescent="0.3">
      <c r="A41" s="1">
        <v>43</v>
      </c>
      <c r="B41" s="9" t="s">
        <v>41</v>
      </c>
      <c r="C41" s="10">
        <f>+'Estimated Gross Revenue FY 2022'!C40</f>
        <v>504660086.73225993</v>
      </c>
      <c r="D41" s="23">
        <f>+'FY 19 RE Schedules'!T41</f>
        <v>0.86178239934040335</v>
      </c>
      <c r="E41" s="10">
        <f t="shared" si="0"/>
        <v>434907180.39546299</v>
      </c>
      <c r="F41" s="72">
        <f t="shared" si="2"/>
        <v>5436339.7549432879</v>
      </c>
      <c r="G41" s="10">
        <f t="shared" si="1"/>
        <v>453028.31291194068</v>
      </c>
      <c r="H41" s="10"/>
      <c r="I41" s="65">
        <v>639909.10653460887</v>
      </c>
      <c r="J41" s="57">
        <f t="shared" si="3"/>
        <v>4796430.6484086793</v>
      </c>
      <c r="K41" s="61">
        <f t="shared" si="4"/>
        <v>22695.889379822416</v>
      </c>
      <c r="L41" s="54"/>
    </row>
    <row r="42" spans="1:12" ht="15" customHeight="1" x14ac:dyDescent="0.3">
      <c r="A42" s="1">
        <v>44</v>
      </c>
      <c r="B42" s="9" t="s">
        <v>42</v>
      </c>
      <c r="C42" s="10">
        <f>+'Estimated Gross Revenue FY 2022'!C41</f>
        <v>530829424.75627226</v>
      </c>
      <c r="D42" s="23">
        <f>+'FY 19 RE Schedules'!T42</f>
        <v>0.85944777949573503</v>
      </c>
      <c r="E42" s="10">
        <f t="shared" si="0"/>
        <v>456220170.39777654</v>
      </c>
      <c r="F42" s="72">
        <f t="shared" si="2"/>
        <v>5702752.1299722074</v>
      </c>
      <c r="G42" s="10">
        <f t="shared" si="1"/>
        <v>475229.34416435059</v>
      </c>
      <c r="H42" s="10"/>
      <c r="I42" s="65">
        <v>674754.54485556192</v>
      </c>
      <c r="J42" s="57">
        <f t="shared" si="3"/>
        <v>5027997.5851166453</v>
      </c>
      <c r="K42" s="61">
        <f t="shared" si="4"/>
        <v>-220909.30777488841</v>
      </c>
      <c r="L42" s="54"/>
    </row>
    <row r="43" spans="1:12" x14ac:dyDescent="0.3">
      <c r="A43" s="1">
        <v>45</v>
      </c>
      <c r="B43" s="9" t="s">
        <v>43</v>
      </c>
      <c r="C43" s="10">
        <f>+'Estimated Gross Revenue FY 2022'!C42</f>
        <v>0</v>
      </c>
      <c r="D43" s="23">
        <f>+'FY 19 RE Schedules'!T43</f>
        <v>0.72005542957123825</v>
      </c>
      <c r="E43" s="10">
        <f t="shared" si="0"/>
        <v>0</v>
      </c>
      <c r="F43" s="72">
        <f t="shared" si="2"/>
        <v>0</v>
      </c>
      <c r="G43" s="10">
        <f t="shared" si="1"/>
        <v>0</v>
      </c>
      <c r="H43" s="10"/>
      <c r="I43" s="65">
        <v>0</v>
      </c>
      <c r="J43" s="57">
        <f t="shared" si="3"/>
        <v>0</v>
      </c>
      <c r="K43" s="61">
        <f t="shared" si="4"/>
        <v>-674754.54485556192</v>
      </c>
      <c r="L43" s="54"/>
    </row>
    <row r="44" spans="1:12" x14ac:dyDescent="0.3">
      <c r="A44" s="1">
        <v>48</v>
      </c>
      <c r="B44" s="9" t="s">
        <v>44</v>
      </c>
      <c r="C44" s="10">
        <f>+'Estimated Gross Revenue FY 2022'!C43</f>
        <v>331118628.60434508</v>
      </c>
      <c r="D44" s="23">
        <f>+'FY 19 RE Schedules'!T44</f>
        <v>0.84327498869506801</v>
      </c>
      <c r="E44" s="10">
        <f t="shared" si="0"/>
        <v>279224057.79305553</v>
      </c>
      <c r="F44" s="72">
        <f t="shared" si="2"/>
        <v>3490300.7224131944</v>
      </c>
      <c r="G44" s="10">
        <f t="shared" si="1"/>
        <v>290858.39353443286</v>
      </c>
      <c r="H44" s="10"/>
      <c r="I44" s="65">
        <v>422225.96434754413</v>
      </c>
      <c r="J44" s="57">
        <f t="shared" si="3"/>
        <v>3068074.7580656502</v>
      </c>
      <c r="K44" s="61">
        <f t="shared" si="4"/>
        <v>255672.89650547085</v>
      </c>
      <c r="L44" s="54"/>
    </row>
    <row r="45" spans="1:12" ht="13.35" customHeight="1" x14ac:dyDescent="0.3">
      <c r="A45" s="1">
        <v>49</v>
      </c>
      <c r="B45" s="9" t="s">
        <v>45</v>
      </c>
      <c r="C45" s="10">
        <f>+'Estimated Gross Revenue FY 2022'!C44</f>
        <v>359513136.77366573</v>
      </c>
      <c r="D45" s="23">
        <f>+'FY 19 RE Schedules'!T45</f>
        <v>0.85243996580995052</v>
      </c>
      <c r="E45" s="10">
        <f t="shared" si="0"/>
        <v>306463366.01957166</v>
      </c>
      <c r="F45" s="72">
        <f t="shared" si="2"/>
        <v>3830792.0752446461</v>
      </c>
      <c r="G45" s="10">
        <f t="shared" si="1"/>
        <v>319232.67293705384</v>
      </c>
      <c r="H45" s="10"/>
      <c r="I45" s="65">
        <v>446717.48648763919</v>
      </c>
      <c r="J45" s="57">
        <f t="shared" si="3"/>
        <v>3384074.5887570069</v>
      </c>
      <c r="K45" s="61">
        <f t="shared" si="4"/>
        <v>-140219.74861779355</v>
      </c>
      <c r="L45" s="54"/>
    </row>
    <row r="46" spans="1:12" ht="14.1" customHeight="1" x14ac:dyDescent="0.3">
      <c r="A46" s="1">
        <v>51</v>
      </c>
      <c r="B46" s="9" t="s">
        <v>46</v>
      </c>
      <c r="C46" s="10">
        <f>+'Estimated Gross Revenue FY 2022'!C45</f>
        <v>282837440.93790418</v>
      </c>
      <c r="D46" s="23">
        <f>+'FY 19 RE Schedules'!T46</f>
        <v>0.83220426105100198</v>
      </c>
      <c r="E46" s="10">
        <f t="shared" si="0"/>
        <v>235378523.53328496</v>
      </c>
      <c r="F46" s="72">
        <f t="shared" si="2"/>
        <v>2942231.544166062</v>
      </c>
      <c r="G46" s="10">
        <f t="shared" si="1"/>
        <v>245185.96201383849</v>
      </c>
      <c r="H46" s="10"/>
      <c r="I46" s="65">
        <v>356308.72905574791</v>
      </c>
      <c r="J46" s="57">
        <f t="shared" si="3"/>
        <v>2585922.8151103142</v>
      </c>
      <c r="K46" s="61">
        <f t="shared" si="4"/>
        <v>-231223.91856177969</v>
      </c>
      <c r="L46" s="54"/>
    </row>
    <row r="47" spans="1:12" x14ac:dyDescent="0.3">
      <c r="A47" s="1">
        <v>55</v>
      </c>
      <c r="B47" s="9" t="s">
        <v>48</v>
      </c>
      <c r="C47" s="10">
        <f>+'Estimated Gross Revenue FY 2022'!C46</f>
        <v>38963507.968115121</v>
      </c>
      <c r="D47" s="23">
        <f>+'FY 19 RE Schedules'!T47</f>
        <v>0.84877478648700655</v>
      </c>
      <c r="E47" s="10">
        <f t="shared" si="0"/>
        <v>33071243.156421691</v>
      </c>
      <c r="F47" s="72">
        <f t="shared" si="2"/>
        <v>413390.53945527115</v>
      </c>
      <c r="G47" s="10">
        <f t="shared" si="1"/>
        <v>34449.211621272596</v>
      </c>
      <c r="H47" s="10"/>
      <c r="I47" s="65">
        <v>45917.874505172716</v>
      </c>
      <c r="J47" s="57">
        <f t="shared" si="3"/>
        <v>367472.66495009843</v>
      </c>
      <c r="K47" s="61">
        <f t="shared" si="4"/>
        <v>-325686.00697657303</v>
      </c>
      <c r="L47" s="54"/>
    </row>
    <row r="48" spans="1:12" x14ac:dyDescent="0.3">
      <c r="A48" s="1">
        <v>60</v>
      </c>
      <c r="B48" s="9" t="s">
        <v>49</v>
      </c>
      <c r="C48" s="10">
        <f>+'Estimated Gross Revenue FY 2022'!C47</f>
        <v>58044051.786442839</v>
      </c>
      <c r="D48" s="23">
        <f>+'FY 19 RE Schedules'!T48</f>
        <v>0.85526242578440981</v>
      </c>
      <c r="E48" s="10">
        <f t="shared" si="0"/>
        <v>49642896.533229008</v>
      </c>
      <c r="F48" s="72">
        <f t="shared" si="2"/>
        <v>620536.20666536258</v>
      </c>
      <c r="G48" s="10">
        <f t="shared" si="1"/>
        <v>51711.350555446879</v>
      </c>
      <c r="H48" s="10"/>
      <c r="I48" s="65">
        <v>72772.686785223821</v>
      </c>
      <c r="J48" s="57">
        <f t="shared" si="3"/>
        <v>547763.5198801388</v>
      </c>
      <c r="K48" s="61">
        <f t="shared" si="4"/>
        <v>-270.91451516115194</v>
      </c>
      <c r="L48" s="54"/>
    </row>
    <row r="49" spans="1:12" x14ac:dyDescent="0.3">
      <c r="A49" s="1">
        <v>61</v>
      </c>
      <c r="B49" s="9" t="s">
        <v>50</v>
      </c>
      <c r="C49" s="10">
        <f>+'Estimated Gross Revenue FY 2022'!C48</f>
        <v>125141681.64642097</v>
      </c>
      <c r="D49" s="23">
        <f>+'FY 19 RE Schedules'!T49</f>
        <v>0.86418004747592359</v>
      </c>
      <c r="E49" s="10">
        <f t="shared" si="0"/>
        <v>108144944.38642099</v>
      </c>
      <c r="F49" s="72">
        <f t="shared" si="2"/>
        <v>1351811.8048302624</v>
      </c>
      <c r="G49" s="10">
        <f t="shared" si="1"/>
        <v>112650.9837358552</v>
      </c>
      <c r="H49" s="10"/>
      <c r="I49" s="65">
        <v>158419.76695460887</v>
      </c>
      <c r="J49" s="57">
        <f t="shared" si="3"/>
        <v>1193392.0378756535</v>
      </c>
      <c r="K49" s="61">
        <f t="shared" si="4"/>
        <v>26676.649704413969</v>
      </c>
      <c r="L49" s="54"/>
    </row>
    <row r="50" spans="1:12" x14ac:dyDescent="0.3">
      <c r="A50" s="1">
        <v>62</v>
      </c>
      <c r="B50" s="9" t="s">
        <v>47</v>
      </c>
      <c r="C50" s="10">
        <f>+'Estimated Gross Revenue FY 2022'!C49</f>
        <v>298103133.5581311</v>
      </c>
      <c r="D50" s="23">
        <f>+'FY 19 RE Schedules'!T50</f>
        <v>0.832015368979246</v>
      </c>
      <c r="E50" s="10">
        <f t="shared" si="0"/>
        <v>248026388.6612379</v>
      </c>
      <c r="F50" s="72">
        <f t="shared" si="2"/>
        <v>3100329.858265474</v>
      </c>
      <c r="G50" s="10">
        <f t="shared" si="1"/>
        <v>258360.82152212283</v>
      </c>
      <c r="H50" s="10"/>
      <c r="I50" s="65">
        <v>379344.65346617514</v>
      </c>
      <c r="J50" s="57">
        <f t="shared" si="3"/>
        <v>2720985.2047992987</v>
      </c>
      <c r="K50" s="61">
        <f t="shared" si="4"/>
        <v>68329.000111999339</v>
      </c>
      <c r="L50" s="54"/>
    </row>
    <row r="51" spans="1:12" x14ac:dyDescent="0.3">
      <c r="A51" s="1">
        <v>63</v>
      </c>
      <c r="B51" s="9" t="s">
        <v>15</v>
      </c>
      <c r="C51" s="10">
        <f>+'Estimated Gross Revenue FY 2022'!C50</f>
        <v>445529795.29359597</v>
      </c>
      <c r="D51" s="23">
        <f>+'FY 19 RE Schedules'!T51</f>
        <v>0.8618355144786487</v>
      </c>
      <c r="E51" s="10">
        <f t="shared" si="0"/>
        <v>383973400.34242332</v>
      </c>
      <c r="F51" s="72">
        <f t="shared" si="2"/>
        <v>4799667.5042802915</v>
      </c>
      <c r="G51" s="10">
        <f t="shared" si="1"/>
        <v>399972.29202335764</v>
      </c>
      <c r="H51" s="10"/>
      <c r="I51" s="65">
        <v>551547.4463103934</v>
      </c>
      <c r="J51" s="57">
        <f t="shared" si="3"/>
        <v>4248120.057969898</v>
      </c>
      <c r="K51" s="61">
        <f t="shared" si="4"/>
        <v>-25334.648635350284</v>
      </c>
      <c r="L51" s="54"/>
    </row>
    <row r="52" spans="1:12" x14ac:dyDescent="0.3">
      <c r="A52" s="1">
        <v>65</v>
      </c>
      <c r="B52" s="9" t="s">
        <v>64</v>
      </c>
      <c r="C52" s="10">
        <f>+'Estimated Gross Revenue FY 2022'!C51</f>
        <v>137056561.86278468</v>
      </c>
      <c r="D52" s="23">
        <f>+'FY 19 RE Schedules'!T52</f>
        <v>0.85887783650391514</v>
      </c>
      <c r="E52" s="10">
        <f>C52*D52</f>
        <v>117714843.33137351</v>
      </c>
      <c r="F52" s="72">
        <f t="shared" si="2"/>
        <v>1471435.541642169</v>
      </c>
      <c r="G52" s="10">
        <f t="shared" si="1"/>
        <v>122619.62847018075</v>
      </c>
      <c r="H52" s="10"/>
      <c r="I52" s="65">
        <v>167272.73115989161</v>
      </c>
      <c r="J52" s="57">
        <f t="shared" si="3"/>
        <v>1304162.8104822773</v>
      </c>
      <c r="K52" s="61">
        <f t="shared" si="4"/>
        <v>-442867.21210353693</v>
      </c>
      <c r="L52" s="54"/>
    </row>
    <row r="53" spans="1:12" x14ac:dyDescent="0.3">
      <c r="A53" s="1">
        <v>2001</v>
      </c>
      <c r="B53" s="9" t="s">
        <v>161</v>
      </c>
      <c r="C53" s="10">
        <f>+'Estimated Gross Revenue FY 2022'!C52</f>
        <v>149098890.52905595</v>
      </c>
      <c r="D53" s="23">
        <f>+'FY 19 RE Schedules'!T53</f>
        <v>0.87405867998312048</v>
      </c>
      <c r="E53" s="10">
        <f t="shared" si="0"/>
        <v>130321179.44277443</v>
      </c>
      <c r="F53" s="72">
        <f t="shared" si="2"/>
        <v>1629014.7430346804</v>
      </c>
      <c r="G53" s="10">
        <f t="shared" si="1"/>
        <v>135751.22858622335</v>
      </c>
      <c r="H53" s="10"/>
      <c r="I53" s="65">
        <v>179005.49291094564</v>
      </c>
      <c r="J53" s="57">
        <f t="shared" si="3"/>
        <v>1450009.2501237348</v>
      </c>
      <c r="K53" s="61">
        <f t="shared" si="4"/>
        <v>-46438.626982913716</v>
      </c>
      <c r="L53" s="54"/>
    </row>
    <row r="54" spans="1:12" x14ac:dyDescent="0.3">
      <c r="A54" s="1">
        <v>2004</v>
      </c>
      <c r="B54" s="9" t="s">
        <v>51</v>
      </c>
      <c r="C54" s="10">
        <f>+'Estimated Gross Revenue FY 2022'!C53</f>
        <v>282462236.80368292</v>
      </c>
      <c r="D54" s="23">
        <f>+'FY 19 RE Schedules'!T54</f>
        <v>0.82773695338194875</v>
      </c>
      <c r="E54" s="10">
        <f t="shared" si="0"/>
        <v>233804431.33733106</v>
      </c>
      <c r="F54" s="72">
        <f t="shared" si="2"/>
        <v>2922555.3917166386</v>
      </c>
      <c r="G54" s="10">
        <f t="shared" si="1"/>
        <v>243546.28264305321</v>
      </c>
      <c r="H54" s="10"/>
      <c r="I54" s="65">
        <v>363241.04375578323</v>
      </c>
      <c r="J54" s="57">
        <f t="shared" si="3"/>
        <v>2559314.3479608553</v>
      </c>
      <c r="K54" s="61">
        <f t="shared" si="4"/>
        <v>34270.702752458979</v>
      </c>
      <c r="L54" s="54"/>
    </row>
    <row r="55" spans="1:12" x14ac:dyDescent="0.3">
      <c r="A55" s="1">
        <v>5050</v>
      </c>
      <c r="B55" s="9" t="s">
        <v>52</v>
      </c>
      <c r="C55" s="10">
        <f>+'Estimated Gross Revenue FY 2022'!C54</f>
        <v>496589066.44087422</v>
      </c>
      <c r="D55" s="23">
        <f>+'FY 19 RE Schedules'!T55</f>
        <v>0.84922341733617235</v>
      </c>
      <c r="E55" s="10">
        <f t="shared" si="0"/>
        <v>421715064.01469874</v>
      </c>
      <c r="F55" s="72">
        <f t="shared" si="2"/>
        <v>5271438.3001837349</v>
      </c>
      <c r="G55" s="10">
        <f t="shared" si="1"/>
        <v>439286.52501531126</v>
      </c>
      <c r="H55" s="10"/>
      <c r="I55" s="65">
        <v>646602.93868984736</v>
      </c>
      <c r="J55" s="57">
        <f t="shared" si="3"/>
        <v>4624835.3614938874</v>
      </c>
      <c r="K55" s="61">
        <f t="shared" si="4"/>
        <v>22161.903035374067</v>
      </c>
      <c r="L55" s="54"/>
    </row>
    <row r="56" spans="1:12" x14ac:dyDescent="0.3">
      <c r="A56" s="1">
        <v>8992</v>
      </c>
      <c r="B56" s="9" t="s">
        <v>53</v>
      </c>
      <c r="C56" s="10">
        <f>+'Estimated Gross Revenue FY 2022'!C55</f>
        <v>250860116.11842898</v>
      </c>
      <c r="D56" s="23">
        <f>+'FY 19 RE Schedules'!T56</f>
        <v>0.86239248683756775</v>
      </c>
      <c r="E56" s="10">
        <f t="shared" si="0"/>
        <v>216339879.38773298</v>
      </c>
      <c r="F56" s="72">
        <f t="shared" si="2"/>
        <v>2704248.4923466626</v>
      </c>
      <c r="G56" s="10">
        <f t="shared" si="1"/>
        <v>225354.04102888855</v>
      </c>
      <c r="H56" s="10"/>
      <c r="I56" s="65">
        <v>318479.71602501336</v>
      </c>
      <c r="J56" s="57">
        <f t="shared" si="3"/>
        <v>2385768.7763216491</v>
      </c>
      <c r="K56" s="61">
        <f t="shared" si="4"/>
        <v>-447788.87399637664</v>
      </c>
      <c r="L56" s="54"/>
    </row>
    <row r="57" spans="1:12" x14ac:dyDescent="0.3">
      <c r="A57" s="1">
        <v>5033</v>
      </c>
      <c r="B57" s="9" t="s">
        <v>63</v>
      </c>
      <c r="C57" s="12">
        <f>+'Estimated Gross Revenue FY 2022'!C56</f>
        <v>68608773.637440667</v>
      </c>
      <c r="D57" s="25">
        <f>+'FY 19 RE Schedules'!T57</f>
        <v>0.84072311836622127</v>
      </c>
      <c r="E57" s="12">
        <f t="shared" si="0"/>
        <v>57680982.119751312</v>
      </c>
      <c r="F57" s="73">
        <f t="shared" si="2"/>
        <v>721012.2764968914</v>
      </c>
      <c r="G57" s="12">
        <f t="shared" si="1"/>
        <v>60084.35637474095</v>
      </c>
      <c r="H57" s="12"/>
      <c r="I57" s="66">
        <v>85862.114164900282</v>
      </c>
      <c r="J57" s="69">
        <f t="shared" si="3"/>
        <v>635150.16233199113</v>
      </c>
      <c r="K57" s="62">
        <f t="shared" si="4"/>
        <v>-265550.53583068075</v>
      </c>
      <c r="L57" s="54"/>
    </row>
    <row r="58" spans="1:12" ht="15" thickBot="1" x14ac:dyDescent="0.35">
      <c r="A58" s="1">
        <v>9999</v>
      </c>
      <c r="B58" s="9" t="s">
        <v>54</v>
      </c>
      <c r="C58" s="10">
        <f>SUM(C9:C57)</f>
        <v>19408771399.73003</v>
      </c>
      <c r="D58" s="23">
        <f>+'FY 19 RE Schedules'!T58</f>
        <v>0.84930622587394444</v>
      </c>
      <c r="E58" s="11">
        <f>SUM(E9:E57)</f>
        <v>16491740644.728302</v>
      </c>
      <c r="F58" s="72">
        <f>SUM(F9:F57)</f>
        <v>206146758.0591037</v>
      </c>
      <c r="G58" s="11">
        <f>SUM(G9:G57)</f>
        <v>17178896.504925318</v>
      </c>
      <c r="H58" s="11"/>
      <c r="I58" s="55">
        <v>24568750.000000004</v>
      </c>
      <c r="J58" s="57">
        <f t="shared" si="3"/>
        <v>181578008.0591037</v>
      </c>
      <c r="K58" s="63">
        <f t="shared" si="4"/>
        <v>15045638.557427075</v>
      </c>
      <c r="L58" s="54"/>
    </row>
    <row r="59" spans="1:12" ht="15" thickBot="1" x14ac:dyDescent="0.35">
      <c r="E59" s="13"/>
      <c r="F59" s="74">
        <f>F58/E58</f>
        <v>1.2499999999999995E-2</v>
      </c>
      <c r="I59" s="56" t="s">
        <v>218</v>
      </c>
      <c r="J59" s="58">
        <f>+J58-I58</f>
        <v>157009258.0591037</v>
      </c>
      <c r="K59" s="64">
        <f>+K58*2</f>
        <v>30091277.11485415</v>
      </c>
      <c r="L59" s="31"/>
    </row>
    <row r="60" spans="1:12" x14ac:dyDescent="0.3">
      <c r="B60" s="15"/>
      <c r="G60" s="11"/>
      <c r="H60" s="11"/>
    </row>
    <row r="61" spans="1:12" ht="15.6" x14ac:dyDescent="0.4">
      <c r="G61" s="26"/>
      <c r="H61" s="26"/>
      <c r="J61" s="70"/>
    </row>
    <row r="62" spans="1:12" x14ac:dyDescent="0.3">
      <c r="B62" s="16"/>
      <c r="F62" s="36"/>
      <c r="G62" s="11"/>
      <c r="H62" s="11"/>
    </row>
    <row r="63" spans="1:12" x14ac:dyDescent="0.3">
      <c r="B63" s="16"/>
    </row>
    <row r="64" spans="1:12" x14ac:dyDescent="0.3">
      <c r="B64" s="16"/>
      <c r="C64" s="40"/>
      <c r="D64" s="40"/>
      <c r="E64" s="40"/>
      <c r="F64" s="40"/>
      <c r="G64" s="40"/>
      <c r="H64" s="40"/>
    </row>
    <row r="65" spans="2:8" x14ac:dyDescent="0.3">
      <c r="B65" s="16"/>
      <c r="C65" s="40"/>
      <c r="D65" s="40"/>
      <c r="E65" s="40"/>
      <c r="F65" s="40"/>
      <c r="G65" s="40"/>
      <c r="H65" s="40"/>
    </row>
    <row r="66" spans="2:8" x14ac:dyDescent="0.3">
      <c r="B66" s="16"/>
      <c r="C66" s="40"/>
      <c r="D66" s="40"/>
      <c r="E66" s="40"/>
      <c r="F66" s="40"/>
      <c r="G66" s="13"/>
      <c r="H66" s="13"/>
    </row>
    <row r="67" spans="2:8" x14ac:dyDescent="0.3">
      <c r="B67" s="16"/>
      <c r="G67" s="13"/>
      <c r="H67" s="13"/>
    </row>
    <row r="68" spans="2:8" x14ac:dyDescent="0.3">
      <c r="B68" s="16"/>
    </row>
    <row r="69" spans="2:8" x14ac:dyDescent="0.3">
      <c r="B69" s="16"/>
    </row>
  </sheetData>
  <mergeCells count="2">
    <mergeCell ref="A1:G1"/>
    <mergeCell ref="I3:K3"/>
  </mergeCells>
  <pageMargins left="0" right="0" top="0" bottom="0" header="0.3" footer="0.3"/>
  <pageSetup scale="71" orientation="portrait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2"/>
  <sheetViews>
    <sheetView tabSelected="1" topLeftCell="A61" workbookViewId="0">
      <selection activeCell="A63" sqref="A63"/>
    </sheetView>
  </sheetViews>
  <sheetFormatPr defaultColWidth="9.21875" defaultRowHeight="14.4" x14ac:dyDescent="0.3"/>
  <cols>
    <col min="1" max="1" width="6.44140625" style="2" customWidth="1"/>
    <col min="2" max="2" width="31.5546875" style="2" customWidth="1"/>
    <col min="3" max="3" width="17.5546875" style="2" customWidth="1"/>
    <col min="4" max="4" width="13.5546875" style="2" customWidth="1"/>
    <col min="5" max="5" width="15.5546875" style="2" customWidth="1"/>
    <col min="6" max="6" width="14.44140625" style="2" customWidth="1"/>
    <col min="7" max="7" width="16.44140625" style="2" customWidth="1"/>
    <col min="8" max="8" width="14.5546875" style="2" customWidth="1"/>
    <col min="9" max="9" width="14.44140625" style="2" customWidth="1"/>
    <col min="10" max="10" width="7" style="2" customWidth="1"/>
    <col min="11" max="11" width="16.77734375" style="2" customWidth="1"/>
    <col min="12" max="12" width="15.21875" style="2" customWidth="1"/>
    <col min="13" max="13" width="14.88671875" style="2" customWidth="1"/>
    <col min="14" max="14" width="15.88671875" style="2" customWidth="1"/>
    <col min="15" max="16384" width="9.21875" style="2"/>
  </cols>
  <sheetData>
    <row r="1" spans="1:14" ht="23.25" customHeight="1" x14ac:dyDescent="0.4">
      <c r="A1" s="77" t="s">
        <v>62</v>
      </c>
      <c r="B1" s="77"/>
      <c r="C1" s="77"/>
      <c r="D1" s="77"/>
      <c r="E1" s="77"/>
      <c r="F1" s="77"/>
      <c r="G1" s="77"/>
      <c r="H1" s="77"/>
      <c r="I1" s="77"/>
      <c r="J1" s="32"/>
      <c r="K1" s="1"/>
    </row>
    <row r="2" spans="1:14" ht="19.05" customHeight="1" x14ac:dyDescent="0.3">
      <c r="A2" s="3" t="s">
        <v>167</v>
      </c>
      <c r="B2" s="3"/>
      <c r="C2" s="3"/>
      <c r="D2" s="3"/>
      <c r="E2" s="3"/>
      <c r="F2" s="3"/>
      <c r="I2" s="1"/>
      <c r="J2" s="1"/>
    </row>
    <row r="3" spans="1:14" ht="15.6" x14ac:dyDescent="0.3">
      <c r="A3" s="3" t="s">
        <v>212</v>
      </c>
      <c r="B3" s="3"/>
      <c r="C3" s="3"/>
      <c r="D3" s="3"/>
      <c r="E3" s="3"/>
      <c r="F3" s="3"/>
      <c r="G3" s="4"/>
      <c r="I3" s="1"/>
      <c r="J3" s="1"/>
      <c r="K3" s="79"/>
      <c r="L3" s="79"/>
      <c r="M3" s="79"/>
    </row>
    <row r="4" spans="1:14" ht="15.6" x14ac:dyDescent="0.3">
      <c r="A4" s="27" t="s">
        <v>164</v>
      </c>
      <c r="B4" s="28"/>
      <c r="C4" s="28"/>
      <c r="D4" s="1"/>
      <c r="E4" s="1"/>
      <c r="F4" s="1"/>
      <c r="G4" s="4" t="s">
        <v>65</v>
      </c>
      <c r="I4" s="1"/>
      <c r="J4" s="1"/>
      <c r="K4" s="80"/>
      <c r="L4" s="68"/>
      <c r="M4" s="68"/>
    </row>
    <row r="5" spans="1:14" ht="27" x14ac:dyDescent="0.3">
      <c r="A5" s="5" t="s">
        <v>0</v>
      </c>
      <c r="B5" s="5" t="s">
        <v>1</v>
      </c>
      <c r="C5" s="1"/>
      <c r="D5" s="5" t="s">
        <v>57</v>
      </c>
      <c r="E5" s="1"/>
      <c r="F5" s="5"/>
      <c r="G5" s="1"/>
      <c r="H5" s="5" t="s">
        <v>2</v>
      </c>
      <c r="I5" s="5" t="s">
        <v>3</v>
      </c>
      <c r="J5" s="5"/>
      <c r="K5" s="50"/>
      <c r="L5" s="50"/>
      <c r="M5" s="50"/>
      <c r="N5" s="50"/>
    </row>
    <row r="6" spans="1:14" x14ac:dyDescent="0.3">
      <c r="A6" s="1"/>
      <c r="B6" s="5" t="s">
        <v>4</v>
      </c>
      <c r="C6" s="5" t="s">
        <v>5</v>
      </c>
      <c r="D6" s="5" t="s">
        <v>58</v>
      </c>
      <c r="E6" s="5" t="s">
        <v>5</v>
      </c>
      <c r="F6" s="5" t="s">
        <v>1</v>
      </c>
      <c r="G6" s="5" t="s">
        <v>56</v>
      </c>
      <c r="H6" s="5" t="s">
        <v>6</v>
      </c>
      <c r="I6" s="5" t="s">
        <v>6</v>
      </c>
      <c r="J6" s="5"/>
      <c r="K6" s="50"/>
      <c r="L6" s="50"/>
      <c r="M6" s="50"/>
      <c r="N6" s="50"/>
    </row>
    <row r="7" spans="1:14" x14ac:dyDescent="0.3">
      <c r="A7" s="5"/>
      <c r="B7" s="5"/>
      <c r="C7" s="5" t="s">
        <v>59</v>
      </c>
      <c r="D7" s="5" t="s">
        <v>60</v>
      </c>
      <c r="E7" s="5" t="s">
        <v>7</v>
      </c>
      <c r="F7" s="5" t="s">
        <v>55</v>
      </c>
      <c r="G7" s="5" t="s">
        <v>55</v>
      </c>
      <c r="H7" s="5" t="s">
        <v>8</v>
      </c>
      <c r="I7" s="5" t="s">
        <v>8</v>
      </c>
      <c r="J7" s="5"/>
      <c r="K7" s="50"/>
      <c r="L7" s="50"/>
      <c r="M7" s="50"/>
      <c r="N7" s="50"/>
    </row>
    <row r="8" spans="1:14" ht="15.6" x14ac:dyDescent="0.4">
      <c r="A8" s="5"/>
      <c r="B8" s="5"/>
      <c r="C8" s="6" t="s">
        <v>168</v>
      </c>
      <c r="D8" s="6" t="s">
        <v>70</v>
      </c>
      <c r="E8" s="6" t="str">
        <f>+C8</f>
        <v>FY 2022</v>
      </c>
      <c r="F8" s="7">
        <f>+F71</f>
        <v>56475884</v>
      </c>
      <c r="G8" s="7">
        <f>+G70+G71-F8</f>
        <v>238349116</v>
      </c>
      <c r="H8" s="8">
        <f>+F8+G8</f>
        <v>294825000</v>
      </c>
      <c r="I8" s="5"/>
      <c r="J8" s="5"/>
      <c r="K8" s="81"/>
      <c r="L8" s="53"/>
      <c r="M8" s="82"/>
      <c r="N8" s="59"/>
    </row>
    <row r="9" spans="1:14" x14ac:dyDescent="0.3">
      <c r="A9" s="1">
        <v>1</v>
      </c>
      <c r="B9" s="9" t="s">
        <v>9</v>
      </c>
      <c r="C9" s="29">
        <f>+'Health Care Coverge Fund'!C9</f>
        <v>424834729.18886143</v>
      </c>
      <c r="D9" s="23">
        <f>+'FY 19 RE Schedules'!T9</f>
        <v>0.84232189756280096</v>
      </c>
      <c r="E9" s="10">
        <f t="shared" ref="E9:E57" si="0">C9*D9</f>
        <v>357847595.24094045</v>
      </c>
      <c r="F9" s="10">
        <f t="shared" ref="F9:F40" si="1">+E9/$E$58*$F$8</f>
        <v>1225447.314135788</v>
      </c>
      <c r="G9" s="72">
        <f t="shared" ref="G9:G40" si="2">E9/$E$58*$G$8</f>
        <v>5171840.8520854563</v>
      </c>
      <c r="H9" s="10">
        <f>+F9+G9</f>
        <v>6397288.1662212443</v>
      </c>
      <c r="I9" s="10">
        <f t="shared" ref="I9:I57" si="3">+H9/12</f>
        <v>533107.34718510369</v>
      </c>
      <c r="J9" s="10"/>
      <c r="K9" s="83"/>
      <c r="L9" s="54"/>
      <c r="M9" s="54"/>
      <c r="N9" s="54"/>
    </row>
    <row r="10" spans="1:14" x14ac:dyDescent="0.3">
      <c r="A10" s="1">
        <v>2</v>
      </c>
      <c r="B10" s="9" t="s">
        <v>10</v>
      </c>
      <c r="C10" s="29">
        <f>+'Health Care Coverge Fund'!C10</f>
        <v>1748201246.4896855</v>
      </c>
      <c r="D10" s="23">
        <f>+'FY 19 RE Schedules'!T10</f>
        <v>0.85865505822840493</v>
      </c>
      <c r="E10" s="10">
        <f t="shared" si="0"/>
        <v>1501101843.099571</v>
      </c>
      <c r="F10" s="10">
        <f t="shared" si="1"/>
        <v>5140515.8126942059</v>
      </c>
      <c r="G10" s="72">
        <f t="shared" si="2"/>
        <v>21694877.75949971</v>
      </c>
      <c r="H10" s="10">
        <f t="shared" ref="H10:H57" si="4">+G10/$G$58*$H$8</f>
        <v>26835393.572193913</v>
      </c>
      <c r="I10" s="10">
        <f t="shared" si="3"/>
        <v>2236282.7976828259</v>
      </c>
      <c r="J10" s="10"/>
      <c r="K10" s="83"/>
      <c r="L10" s="54"/>
      <c r="M10" s="54"/>
      <c r="N10" s="54"/>
    </row>
    <row r="11" spans="1:14" x14ac:dyDescent="0.3">
      <c r="A11" s="1">
        <v>3</v>
      </c>
      <c r="B11" s="9" t="s">
        <v>11</v>
      </c>
      <c r="C11" s="29">
        <f>+'Health Care Coverge Fund'!C11</f>
        <v>370728002.65548795</v>
      </c>
      <c r="D11" s="23">
        <f>+'FY 19 RE Schedules'!T11</f>
        <v>0.83453938207679301</v>
      </c>
      <c r="E11" s="10">
        <f t="shared" si="0"/>
        <v>309387118.25467461</v>
      </c>
      <c r="F11" s="10">
        <f t="shared" si="1"/>
        <v>1059494.6511744121</v>
      </c>
      <c r="G11" s="72">
        <f t="shared" si="2"/>
        <v>4471459.2429248122</v>
      </c>
      <c r="H11" s="10">
        <f t="shared" si="4"/>
        <v>5530953.8940992244</v>
      </c>
      <c r="I11" s="10">
        <f t="shared" si="3"/>
        <v>460912.82450826868</v>
      </c>
      <c r="J11" s="10"/>
      <c r="K11" s="83"/>
      <c r="L11" s="54"/>
      <c r="M11" s="54"/>
      <c r="N11" s="54"/>
    </row>
    <row r="12" spans="1:14" ht="14.55" customHeight="1" x14ac:dyDescent="0.3">
      <c r="A12" s="1">
        <v>4</v>
      </c>
      <c r="B12" s="9" t="s">
        <v>12</v>
      </c>
      <c r="C12" s="29">
        <f>+'Health Care Coverge Fund'!C12</f>
        <v>559285860.58241451</v>
      </c>
      <c r="D12" s="23">
        <f>+'FY 19 RE Schedules'!T12</f>
        <v>0.85061530866995161</v>
      </c>
      <c r="E12" s="10">
        <f t="shared" si="0"/>
        <v>475737114.93405002</v>
      </c>
      <c r="F12" s="10">
        <f t="shared" si="1"/>
        <v>1629159.3893151912</v>
      </c>
      <c r="G12" s="72">
        <f t="shared" si="2"/>
        <v>6875655.1073441487</v>
      </c>
      <c r="H12" s="10">
        <f t="shared" si="4"/>
        <v>8504814.4966593403</v>
      </c>
      <c r="I12" s="10">
        <f t="shared" si="3"/>
        <v>708734.54138827836</v>
      </c>
      <c r="J12" s="10"/>
      <c r="K12" s="83"/>
      <c r="L12" s="54"/>
      <c r="M12" s="54"/>
      <c r="N12" s="54"/>
    </row>
    <row r="13" spans="1:14" x14ac:dyDescent="0.3">
      <c r="A13" s="1">
        <v>5</v>
      </c>
      <c r="B13" s="9" t="s">
        <v>13</v>
      </c>
      <c r="C13" s="29">
        <f>+'Health Care Coverge Fund'!C13</f>
        <v>401882780.25926965</v>
      </c>
      <c r="D13" s="23">
        <f>+'FY 19 RE Schedules'!T13</f>
        <v>0.85832242328322106</v>
      </c>
      <c r="E13" s="10">
        <f t="shared" si="0"/>
        <v>344945001.82793456</v>
      </c>
      <c r="F13" s="10">
        <f t="shared" si="1"/>
        <v>1181262.4470201985</v>
      </c>
      <c r="G13" s="72">
        <f t="shared" si="2"/>
        <v>4985364.3727163468</v>
      </c>
      <c r="H13" s="10">
        <f t="shared" si="4"/>
        <v>6166626.819736545</v>
      </c>
      <c r="I13" s="10">
        <f t="shared" si="3"/>
        <v>513885.56831137877</v>
      </c>
      <c r="J13" s="10"/>
      <c r="K13" s="83"/>
      <c r="L13" s="54"/>
      <c r="M13" s="54"/>
      <c r="N13" s="54"/>
    </row>
    <row r="14" spans="1:14" x14ac:dyDescent="0.3">
      <c r="A14" s="1">
        <v>6</v>
      </c>
      <c r="B14" s="9" t="s">
        <v>14</v>
      </c>
      <c r="C14" s="29">
        <f>+'Health Care Coverge Fund'!C14</f>
        <v>128220806.99519695</v>
      </c>
      <c r="D14" s="23">
        <f>+'FY 19 RE Schedules'!T14</f>
        <v>0.84369786991874096</v>
      </c>
      <c r="E14" s="10">
        <f t="shared" si="0"/>
        <v>108179621.74110967</v>
      </c>
      <c r="F14" s="10">
        <f t="shared" si="1"/>
        <v>370460.57782674045</v>
      </c>
      <c r="G14" s="72">
        <f t="shared" si="2"/>
        <v>1563480.6395921626</v>
      </c>
      <c r="H14" s="10">
        <f t="shared" si="4"/>
        <v>1933941.217418903</v>
      </c>
      <c r="I14" s="10">
        <f t="shared" si="3"/>
        <v>161161.76811824192</v>
      </c>
      <c r="J14" s="10"/>
      <c r="K14" s="83"/>
      <c r="L14" s="54"/>
      <c r="M14" s="54"/>
      <c r="N14" s="54"/>
    </row>
    <row r="15" spans="1:14" x14ac:dyDescent="0.3">
      <c r="A15" s="1">
        <v>8</v>
      </c>
      <c r="B15" s="9" t="s">
        <v>16</v>
      </c>
      <c r="C15" s="29">
        <f>+'Health Care Coverge Fund'!C15</f>
        <v>622578370.3843441</v>
      </c>
      <c r="D15" s="23">
        <f>+'FY 19 RE Schedules'!T15</f>
        <v>0.86277927934843179</v>
      </c>
      <c r="E15" s="10">
        <f t="shared" si="0"/>
        <v>537147717.73812544</v>
      </c>
      <c r="F15" s="10">
        <f t="shared" si="1"/>
        <v>1839459.6938765338</v>
      </c>
      <c r="G15" s="72">
        <f t="shared" si="2"/>
        <v>7763200.1643941058</v>
      </c>
      <c r="H15" s="10">
        <f t="shared" si="4"/>
        <v>9602659.8582706396</v>
      </c>
      <c r="I15" s="10">
        <f t="shared" si="3"/>
        <v>800221.65485588659</v>
      </c>
      <c r="J15" s="10"/>
      <c r="K15" s="83"/>
      <c r="L15" s="54"/>
      <c r="M15" s="54"/>
      <c r="N15" s="54"/>
    </row>
    <row r="16" spans="1:14" x14ac:dyDescent="0.3">
      <c r="A16" s="1">
        <v>9</v>
      </c>
      <c r="B16" s="9" t="s">
        <v>17</v>
      </c>
      <c r="C16" s="29">
        <f>+'Health Care Coverge Fund'!C16</f>
        <v>2806477823.0477567</v>
      </c>
      <c r="D16" s="23">
        <f>+'FY 19 RE Schedules'!T16</f>
        <v>0.8424386542315847</v>
      </c>
      <c r="E16" s="10">
        <f t="shared" si="0"/>
        <v>2364285400.3791394</v>
      </c>
      <c r="F16" s="10">
        <f t="shared" si="1"/>
        <v>8096483.6211748235</v>
      </c>
      <c r="G16" s="72">
        <f t="shared" si="2"/>
        <v>34170155.066815741</v>
      </c>
      <c r="H16" s="10">
        <f t="shared" si="4"/>
        <v>42266638.687990569</v>
      </c>
      <c r="I16" s="10">
        <f t="shared" si="3"/>
        <v>3522219.8906658809</v>
      </c>
      <c r="J16" s="10"/>
      <c r="K16" s="83"/>
      <c r="L16" s="54"/>
      <c r="M16" s="54"/>
      <c r="N16" s="54"/>
    </row>
    <row r="17" spans="1:14" x14ac:dyDescent="0.3">
      <c r="A17" s="1">
        <v>10</v>
      </c>
      <c r="B17" s="9" t="s">
        <v>18</v>
      </c>
      <c r="C17" s="29">
        <f>+'Health Care Coverge Fund'!C17</f>
        <v>49500572.207894906</v>
      </c>
      <c r="D17" s="23">
        <f>+'FY 19 RE Schedules'!T17</f>
        <v>0.82941178169313834</v>
      </c>
      <c r="E17" s="10">
        <f t="shared" si="0"/>
        <v>41056357.789779961</v>
      </c>
      <c r="F17" s="10">
        <f t="shared" si="1"/>
        <v>140597.29351487808</v>
      </c>
      <c r="G17" s="72">
        <f t="shared" si="2"/>
        <v>593372.57334942685</v>
      </c>
      <c r="H17" s="10">
        <f t="shared" si="4"/>
        <v>733969.86686430487</v>
      </c>
      <c r="I17" s="10">
        <f t="shared" si="3"/>
        <v>61164.155572025404</v>
      </c>
      <c r="J17" s="10"/>
      <c r="K17" s="83"/>
      <c r="L17" s="54"/>
      <c r="M17" s="54"/>
      <c r="N17" s="54"/>
    </row>
    <row r="18" spans="1:14" x14ac:dyDescent="0.3">
      <c r="A18" s="1">
        <v>11</v>
      </c>
      <c r="B18" s="9" t="s">
        <v>19</v>
      </c>
      <c r="C18" s="29">
        <f>+'Health Care Coverge Fund'!C18</f>
        <v>480404553.28601927</v>
      </c>
      <c r="D18" s="23">
        <f>+'FY 19 RE Schedules'!T18</f>
        <v>0.82647875128216264</v>
      </c>
      <c r="E18" s="10">
        <f t="shared" si="0"/>
        <v>397044155.31009436</v>
      </c>
      <c r="F18" s="10">
        <f t="shared" si="1"/>
        <v>1359675.7395853586</v>
      </c>
      <c r="G18" s="72">
        <f t="shared" si="2"/>
        <v>5738334.4469086388</v>
      </c>
      <c r="H18" s="10">
        <f t="shared" si="4"/>
        <v>7098010.1864939975</v>
      </c>
      <c r="I18" s="10">
        <f t="shared" si="3"/>
        <v>591500.84887449979</v>
      </c>
      <c r="J18" s="10"/>
      <c r="K18" s="83"/>
      <c r="L18" s="54"/>
      <c r="M18" s="54"/>
      <c r="N18" s="54"/>
    </row>
    <row r="19" spans="1:14" x14ac:dyDescent="0.3">
      <c r="A19" s="1">
        <v>12</v>
      </c>
      <c r="B19" s="9" t="s">
        <v>20</v>
      </c>
      <c r="C19" s="29">
        <f>+'Health Care Coverge Fund'!C19</f>
        <v>934353314.06213677</v>
      </c>
      <c r="D19" s="23">
        <f>+'FY 19 RE Schedules'!T19</f>
        <v>0.85621029442756791</v>
      </c>
      <c r="E19" s="10">
        <f t="shared" si="0"/>
        <v>800002926.13251591</v>
      </c>
      <c r="F19" s="10">
        <f t="shared" si="1"/>
        <v>2739606.0506422594</v>
      </c>
      <c r="G19" s="72">
        <f t="shared" si="2"/>
        <v>11562150.675832428</v>
      </c>
      <c r="H19" s="10">
        <f t="shared" si="4"/>
        <v>14301756.726474687</v>
      </c>
      <c r="I19" s="10">
        <f t="shared" si="3"/>
        <v>1191813.0605395574</v>
      </c>
      <c r="J19" s="10"/>
      <c r="K19" s="83"/>
      <c r="L19" s="54"/>
      <c r="M19" s="54"/>
      <c r="N19" s="54"/>
    </row>
    <row r="20" spans="1:14" x14ac:dyDescent="0.3">
      <c r="A20" s="1">
        <v>13</v>
      </c>
      <c r="B20" s="9" t="s">
        <v>21</v>
      </c>
      <c r="C20" s="29">
        <f>+'Health Care Coverge Fund'!C20</f>
        <v>41995819.097166784</v>
      </c>
      <c r="D20" s="23">
        <f>+'FY 19 RE Schedules'!T20</f>
        <v>0.79706650890245945</v>
      </c>
      <c r="E20" s="10">
        <f t="shared" si="0"/>
        <v>33473460.916277964</v>
      </c>
      <c r="F20" s="10">
        <f t="shared" si="1"/>
        <v>114629.70080059688</v>
      </c>
      <c r="G20" s="72">
        <f t="shared" si="2"/>
        <v>483779.72893999779</v>
      </c>
      <c r="H20" s="10">
        <f t="shared" si="4"/>
        <v>598409.4297405947</v>
      </c>
      <c r="I20" s="10">
        <f t="shared" si="3"/>
        <v>49867.452478382889</v>
      </c>
      <c r="J20" s="10"/>
      <c r="K20" s="83"/>
      <c r="L20" s="54"/>
      <c r="M20" s="54"/>
      <c r="N20" s="54"/>
    </row>
    <row r="21" spans="1:14" x14ac:dyDescent="0.3">
      <c r="A21" s="1">
        <v>15</v>
      </c>
      <c r="B21" s="9" t="s">
        <v>22</v>
      </c>
      <c r="C21" s="29">
        <f>+'Health Care Coverge Fund'!C21</f>
        <v>608631681.16135263</v>
      </c>
      <c r="D21" s="23">
        <f>+'FY 19 RE Schedules'!T21</f>
        <v>0.8603872261339941</v>
      </c>
      <c r="E21" s="10">
        <f t="shared" si="0"/>
        <v>523658923.89168572</v>
      </c>
      <c r="F21" s="10">
        <f t="shared" si="1"/>
        <v>1793267.3862855849</v>
      </c>
      <c r="G21" s="72">
        <f t="shared" si="2"/>
        <v>7568251.5438412558</v>
      </c>
      <c r="H21" s="10">
        <f t="shared" si="4"/>
        <v>9361518.9301268402</v>
      </c>
      <c r="I21" s="10">
        <f t="shared" si="3"/>
        <v>780126.57751057006</v>
      </c>
      <c r="J21" s="10"/>
      <c r="K21" s="83"/>
      <c r="L21" s="54"/>
      <c r="M21" s="54"/>
      <c r="N21" s="54"/>
    </row>
    <row r="22" spans="1:14" x14ac:dyDescent="0.3">
      <c r="A22" s="1">
        <v>16</v>
      </c>
      <c r="B22" s="9" t="s">
        <v>23</v>
      </c>
      <c r="C22" s="29">
        <f>+'Health Care Coverge Fund'!C22</f>
        <v>339007688.52531183</v>
      </c>
      <c r="D22" s="23">
        <f>+'FY 19 RE Schedules'!T22</f>
        <v>0.83549046432140628</v>
      </c>
      <c r="E22" s="10">
        <f t="shared" si="0"/>
        <v>283237691.09453946</v>
      </c>
      <c r="F22" s="10">
        <f t="shared" si="1"/>
        <v>969946.06762727059</v>
      </c>
      <c r="G22" s="72">
        <f t="shared" si="2"/>
        <v>4093531.1041193469</v>
      </c>
      <c r="H22" s="10">
        <f t="shared" si="4"/>
        <v>5063477.1717466181</v>
      </c>
      <c r="I22" s="10">
        <f t="shared" si="3"/>
        <v>421956.43097888486</v>
      </c>
      <c r="J22" s="10"/>
      <c r="K22" s="83"/>
      <c r="L22" s="54"/>
      <c r="M22" s="54"/>
      <c r="N22" s="54"/>
    </row>
    <row r="23" spans="1:14" x14ac:dyDescent="0.3">
      <c r="A23" s="1">
        <v>17</v>
      </c>
      <c r="B23" s="9" t="s">
        <v>24</v>
      </c>
      <c r="C23" s="29">
        <f>+'Health Care Coverge Fund'!C23</f>
        <v>70165467.631100833</v>
      </c>
      <c r="D23" s="23">
        <f>+'FY 19 RE Schedules'!T23</f>
        <v>0.83470400190158167</v>
      </c>
      <c r="E23" s="10">
        <f t="shared" si="0"/>
        <v>58567396.62697576</v>
      </c>
      <c r="F23" s="10">
        <f t="shared" si="1"/>
        <v>200563.75911686351</v>
      </c>
      <c r="G23" s="72">
        <f t="shared" si="2"/>
        <v>846453.23457250104</v>
      </c>
      <c r="H23" s="10">
        <f t="shared" si="4"/>
        <v>1047016.9936893645</v>
      </c>
      <c r="I23" s="10">
        <f t="shared" si="3"/>
        <v>87251.416140780377</v>
      </c>
      <c r="J23" s="10"/>
      <c r="K23" s="83"/>
      <c r="L23" s="54"/>
      <c r="M23" s="54"/>
      <c r="N23" s="54"/>
    </row>
    <row r="24" spans="1:14" x14ac:dyDescent="0.3">
      <c r="A24" s="1">
        <v>18</v>
      </c>
      <c r="B24" s="9" t="s">
        <v>25</v>
      </c>
      <c r="C24" s="29">
        <f>+'Health Care Coverge Fund'!C24</f>
        <v>190360067.49712747</v>
      </c>
      <c r="D24" s="23">
        <f>+'FY 19 RE Schedules'!T24</f>
        <v>0.85326254188117556</v>
      </c>
      <c r="E24" s="10">
        <f t="shared" si="0"/>
        <v>162427115.06527114</v>
      </c>
      <c r="F24" s="10">
        <f t="shared" si="1"/>
        <v>556230.84952001018</v>
      </c>
      <c r="G24" s="72">
        <f t="shared" si="2"/>
        <v>2347499.8864121092</v>
      </c>
      <c r="H24" s="10">
        <f t="shared" si="4"/>
        <v>2903730.7359321197</v>
      </c>
      <c r="I24" s="10">
        <f t="shared" si="3"/>
        <v>241977.56132767664</v>
      </c>
      <c r="J24" s="10"/>
      <c r="K24" s="83"/>
      <c r="L24" s="54"/>
      <c r="M24" s="54"/>
      <c r="N24" s="54"/>
    </row>
    <row r="25" spans="1:14" ht="15.6" customHeight="1" x14ac:dyDescent="0.3">
      <c r="A25" s="1">
        <v>19</v>
      </c>
      <c r="B25" s="9" t="s">
        <v>26</v>
      </c>
      <c r="C25" s="29">
        <f>+'Health Care Coverge Fund'!C25</f>
        <v>523674648.76062405</v>
      </c>
      <c r="D25" s="23">
        <f>+'FY 19 RE Schedules'!T25</f>
        <v>0.85129097746276738</v>
      </c>
      <c r="E25" s="10">
        <f t="shared" si="0"/>
        <v>445799503.61590302</v>
      </c>
      <c r="F25" s="10">
        <f t="shared" si="1"/>
        <v>1526638.1879172528</v>
      </c>
      <c r="G25" s="72">
        <f t="shared" si="2"/>
        <v>6442977.7237646971</v>
      </c>
      <c r="H25" s="10">
        <f t="shared" si="4"/>
        <v>7969615.9116819492</v>
      </c>
      <c r="I25" s="10">
        <f t="shared" si="3"/>
        <v>664134.6593068291</v>
      </c>
      <c r="J25" s="10"/>
      <c r="K25" s="83"/>
      <c r="L25" s="54"/>
      <c r="M25" s="54"/>
      <c r="N25" s="54"/>
    </row>
    <row r="26" spans="1:14" ht="14.1" customHeight="1" x14ac:dyDescent="0.3">
      <c r="A26" s="1">
        <v>22</v>
      </c>
      <c r="B26" s="9" t="s">
        <v>27</v>
      </c>
      <c r="C26" s="29">
        <f>+'Health Care Coverge Fund'!C26</f>
        <v>380501979.54323256</v>
      </c>
      <c r="D26" s="23">
        <f>+'FY 19 RE Schedules'!T26</f>
        <v>0.85699618988127535</v>
      </c>
      <c r="E26" s="10">
        <f t="shared" si="0"/>
        <v>326088746.71083325</v>
      </c>
      <c r="F26" s="10">
        <f t="shared" si="1"/>
        <v>1116689.2949431175</v>
      </c>
      <c r="G26" s="72">
        <f t="shared" si="2"/>
        <v>4712841.7909555044</v>
      </c>
      <c r="H26" s="10">
        <f t="shared" si="4"/>
        <v>5829531.0858986219</v>
      </c>
      <c r="I26" s="10">
        <f t="shared" si="3"/>
        <v>485794.25715821848</v>
      </c>
      <c r="J26" s="10"/>
      <c r="K26" s="83"/>
      <c r="L26" s="54"/>
      <c r="M26" s="54"/>
      <c r="N26" s="54"/>
    </row>
    <row r="27" spans="1:14" x14ac:dyDescent="0.3">
      <c r="A27" s="1">
        <v>23</v>
      </c>
      <c r="B27" s="9" t="s">
        <v>28</v>
      </c>
      <c r="C27" s="29">
        <f>+'Health Care Coverge Fund'!C27</f>
        <v>731074360.00576246</v>
      </c>
      <c r="D27" s="23">
        <f>+'FY 19 RE Schedules'!T27</f>
        <v>0.87677413604020282</v>
      </c>
      <c r="E27" s="10">
        <f t="shared" si="0"/>
        <v>640987090.37519658</v>
      </c>
      <c r="F27" s="10">
        <f t="shared" si="1"/>
        <v>2195057.1101843514</v>
      </c>
      <c r="G27" s="72">
        <f t="shared" si="2"/>
        <v>9263952.7657850329</v>
      </c>
      <c r="H27" s="10">
        <f t="shared" si="4"/>
        <v>11459009.875969384</v>
      </c>
      <c r="I27" s="10">
        <f t="shared" si="3"/>
        <v>954917.48966411536</v>
      </c>
      <c r="J27" s="10"/>
      <c r="K27" s="83"/>
      <c r="L27" s="54"/>
      <c r="M27" s="54"/>
      <c r="N27" s="54"/>
    </row>
    <row r="28" spans="1:14" x14ac:dyDescent="0.3">
      <c r="A28" s="1">
        <v>24</v>
      </c>
      <c r="B28" s="9" t="s">
        <v>29</v>
      </c>
      <c r="C28" s="29">
        <f>+'Health Care Coverge Fund'!C28</f>
        <v>442687683.08699644</v>
      </c>
      <c r="D28" s="23">
        <f>+'FY 19 RE Schedules'!T28</f>
        <v>0.8600456119093548</v>
      </c>
      <c r="E28" s="10">
        <f t="shared" si="0"/>
        <v>380731599.28529036</v>
      </c>
      <c r="F28" s="10">
        <f t="shared" si="1"/>
        <v>1303813.4724271116</v>
      </c>
      <c r="G28" s="72">
        <f t="shared" si="2"/>
        <v>5502575.0209043641</v>
      </c>
      <c r="H28" s="10">
        <f t="shared" si="4"/>
        <v>6806388.4933314761</v>
      </c>
      <c r="I28" s="10">
        <f t="shared" si="3"/>
        <v>567199.04111095634</v>
      </c>
      <c r="J28" s="10"/>
      <c r="K28" s="83"/>
      <c r="L28" s="54"/>
      <c r="M28" s="54"/>
      <c r="N28" s="54"/>
    </row>
    <row r="29" spans="1:14" x14ac:dyDescent="0.3">
      <c r="A29" s="1">
        <v>27</v>
      </c>
      <c r="B29" s="9" t="s">
        <v>30</v>
      </c>
      <c r="C29" s="29">
        <f>+'Health Care Coverge Fund'!C29</f>
        <v>367224365.49869353</v>
      </c>
      <c r="D29" s="23">
        <f>+'FY 19 RE Schedules'!T29</f>
        <v>0.82647390021822331</v>
      </c>
      <c r="E29" s="10">
        <f t="shared" si="0"/>
        <v>303501353.60886759</v>
      </c>
      <c r="F29" s="10">
        <f t="shared" si="1"/>
        <v>1039338.8793520997</v>
      </c>
      <c r="G29" s="72">
        <f t="shared" si="2"/>
        <v>4386394.4319668133</v>
      </c>
      <c r="H29" s="10">
        <f t="shared" si="4"/>
        <v>5425733.3113189125</v>
      </c>
      <c r="I29" s="10">
        <f t="shared" si="3"/>
        <v>452144.4426099094</v>
      </c>
      <c r="J29" s="10"/>
      <c r="K29" s="83"/>
      <c r="L29" s="54"/>
      <c r="M29" s="54"/>
      <c r="N29" s="54"/>
    </row>
    <row r="30" spans="1:14" x14ac:dyDescent="0.3">
      <c r="A30" s="1">
        <v>28</v>
      </c>
      <c r="B30" s="9" t="s">
        <v>31</v>
      </c>
      <c r="C30" s="29">
        <f>+'Health Care Coverge Fund'!C30</f>
        <v>204293768.6906538</v>
      </c>
      <c r="D30" s="23">
        <f>+'FY 19 RE Schedules'!T30</f>
        <v>0.85109861357072081</v>
      </c>
      <c r="E30" s="10">
        <f t="shared" si="0"/>
        <v>173874143.29375297</v>
      </c>
      <c r="F30" s="10">
        <f t="shared" si="1"/>
        <v>595431.14088422828</v>
      </c>
      <c r="G30" s="72">
        <f t="shared" si="2"/>
        <v>2512939.6127491738</v>
      </c>
      <c r="H30" s="10">
        <f t="shared" si="4"/>
        <v>3108370.7536334023</v>
      </c>
      <c r="I30" s="10">
        <f t="shared" si="3"/>
        <v>259030.89613611685</v>
      </c>
      <c r="J30" s="10"/>
      <c r="K30" s="83"/>
      <c r="L30" s="54"/>
      <c r="M30" s="54"/>
      <c r="N30" s="54"/>
    </row>
    <row r="31" spans="1:14" x14ac:dyDescent="0.3">
      <c r="A31" s="1">
        <v>29</v>
      </c>
      <c r="B31" s="9" t="s">
        <v>61</v>
      </c>
      <c r="C31" s="29">
        <f>+'Health Care Coverge Fund'!C31</f>
        <v>777638198.76016569</v>
      </c>
      <c r="D31" s="23">
        <f>+'FY 19 RE Schedules'!T31</f>
        <v>0.83662120280377072</v>
      </c>
      <c r="E31" s="10">
        <f t="shared" si="0"/>
        <v>650588605.19288754</v>
      </c>
      <c r="F31" s="10">
        <f t="shared" si="1"/>
        <v>2227937.450031409</v>
      </c>
      <c r="G31" s="72">
        <f t="shared" si="2"/>
        <v>9402719.9595190138</v>
      </c>
      <c r="H31" s="10">
        <f t="shared" si="4"/>
        <v>11630657.409550423</v>
      </c>
      <c r="I31" s="10">
        <f t="shared" si="3"/>
        <v>969221.45079586853</v>
      </c>
      <c r="J31" s="10"/>
      <c r="K31" s="83"/>
      <c r="L31" s="54"/>
      <c r="M31" s="54"/>
      <c r="N31" s="54"/>
    </row>
    <row r="32" spans="1:14" ht="15.6" customHeight="1" x14ac:dyDescent="0.3">
      <c r="A32" s="1">
        <v>30</v>
      </c>
      <c r="B32" s="9" t="s">
        <v>32</v>
      </c>
      <c r="C32" s="29">
        <f>+'Health Care Coverge Fund'!C32</f>
        <v>65067719.551835388</v>
      </c>
      <c r="D32" s="23">
        <f>+'FY 19 RE Schedules'!T32</f>
        <v>0.8221364631693221</v>
      </c>
      <c r="E32" s="10">
        <f t="shared" si="0"/>
        <v>53494544.818839297</v>
      </c>
      <c r="F32" s="10">
        <f t="shared" si="1"/>
        <v>183191.80327319185</v>
      </c>
      <c r="G32" s="72">
        <f t="shared" si="2"/>
        <v>773137.1565358974</v>
      </c>
      <c r="H32" s="10">
        <f t="shared" si="4"/>
        <v>956328.95980908931</v>
      </c>
      <c r="I32" s="10">
        <f t="shared" si="3"/>
        <v>79694.079984090771</v>
      </c>
      <c r="J32" s="10"/>
      <c r="K32" s="83"/>
      <c r="L32" s="54"/>
      <c r="M32" s="54"/>
      <c r="N32" s="54"/>
    </row>
    <row r="33" spans="1:14" x14ac:dyDescent="0.3">
      <c r="A33" s="1">
        <v>32</v>
      </c>
      <c r="B33" s="9" t="s">
        <v>33</v>
      </c>
      <c r="C33" s="29">
        <f>+'Health Care Coverge Fund'!C33</f>
        <v>183689440.13277233</v>
      </c>
      <c r="D33" s="23">
        <f>+'FY 19 RE Schedules'!T33</f>
        <v>0.84426106167321224</v>
      </c>
      <c r="E33" s="10">
        <f t="shared" si="0"/>
        <v>155081841.74465233</v>
      </c>
      <c r="F33" s="10">
        <f t="shared" si="1"/>
        <v>531076.99748340517</v>
      </c>
      <c r="G33" s="72">
        <f t="shared" si="2"/>
        <v>2241341.3285944113</v>
      </c>
      <c r="H33" s="10">
        <f t="shared" si="4"/>
        <v>2772418.3260778161</v>
      </c>
      <c r="I33" s="10">
        <f t="shared" si="3"/>
        <v>231034.86050648466</v>
      </c>
      <c r="J33" s="10"/>
      <c r="K33" s="83"/>
      <c r="L33" s="54"/>
      <c r="M33" s="54"/>
      <c r="N33" s="54"/>
    </row>
    <row r="34" spans="1:14" x14ac:dyDescent="0.3">
      <c r="A34" s="1">
        <v>33</v>
      </c>
      <c r="B34" s="9" t="s">
        <v>34</v>
      </c>
      <c r="C34" s="29">
        <f>+'Health Care Coverge Fund'!C34</f>
        <v>258435650.55137059</v>
      </c>
      <c r="D34" s="23">
        <f>+'FY 19 RE Schedules'!T34</f>
        <v>0.85077329141619229</v>
      </c>
      <c r="E34" s="10">
        <f t="shared" si="0"/>
        <v>219870149.03887445</v>
      </c>
      <c r="F34" s="10">
        <f t="shared" si="1"/>
        <v>752944.23430988647</v>
      </c>
      <c r="G34" s="72">
        <f t="shared" si="2"/>
        <v>3177703.1174059766</v>
      </c>
      <c r="H34" s="10">
        <f t="shared" si="4"/>
        <v>3930647.3517158632</v>
      </c>
      <c r="I34" s="10">
        <f t="shared" si="3"/>
        <v>327553.94597632193</v>
      </c>
      <c r="J34" s="10"/>
      <c r="K34" s="83"/>
      <c r="L34" s="54"/>
      <c r="M34" s="54"/>
      <c r="N34" s="54"/>
    </row>
    <row r="35" spans="1:14" x14ac:dyDescent="0.3">
      <c r="A35" s="1">
        <v>34</v>
      </c>
      <c r="B35" s="9" t="s">
        <v>35</v>
      </c>
      <c r="C35" s="29">
        <f>+'Health Care Coverge Fund'!C35</f>
        <v>200300542.35340351</v>
      </c>
      <c r="D35" s="23">
        <f>+'FY 19 RE Schedules'!T35</f>
        <v>0.82076905809820444</v>
      </c>
      <c r="E35" s="10">
        <f t="shared" si="0"/>
        <v>164400487.48396251</v>
      </c>
      <c r="F35" s="10">
        <f t="shared" si="1"/>
        <v>562988.65357524424</v>
      </c>
      <c r="G35" s="72">
        <f t="shared" si="2"/>
        <v>2376020.3186494559</v>
      </c>
      <c r="H35" s="10">
        <f t="shared" si="4"/>
        <v>2939008.9722247003</v>
      </c>
      <c r="I35" s="10">
        <f t="shared" si="3"/>
        <v>244917.41435205835</v>
      </c>
      <c r="J35" s="10"/>
      <c r="K35" s="83"/>
      <c r="L35" s="54"/>
      <c r="M35" s="54"/>
      <c r="N35" s="54"/>
    </row>
    <row r="36" spans="1:14" x14ac:dyDescent="0.3">
      <c r="A36" s="1">
        <v>35</v>
      </c>
      <c r="B36" s="9" t="s">
        <v>36</v>
      </c>
      <c r="C36" s="29">
        <f>+'Health Care Coverge Fund'!C36</f>
        <v>174694625.01043001</v>
      </c>
      <c r="D36" s="23">
        <f>+'FY 19 RE Schedules'!T36</f>
        <v>0.84571157497676697</v>
      </c>
      <c r="E36" s="10">
        <f t="shared" si="0"/>
        <v>147741266.45754647</v>
      </c>
      <c r="F36" s="10">
        <f t="shared" si="1"/>
        <v>505939.2338392518</v>
      </c>
      <c r="G36" s="72">
        <f t="shared" si="2"/>
        <v>2135250.6697425572</v>
      </c>
      <c r="H36" s="10">
        <f t="shared" si="4"/>
        <v>2641189.9035818093</v>
      </c>
      <c r="I36" s="10">
        <f t="shared" si="3"/>
        <v>220099.15863181744</v>
      </c>
      <c r="J36" s="10"/>
      <c r="K36" s="83"/>
      <c r="L36" s="54"/>
      <c r="M36" s="54"/>
      <c r="N36" s="54"/>
    </row>
    <row r="37" spans="1:14" x14ac:dyDescent="0.3">
      <c r="A37" s="1">
        <v>37</v>
      </c>
      <c r="B37" s="9" t="s">
        <v>37</v>
      </c>
      <c r="C37" s="29">
        <f>+'Health Care Coverge Fund'!C37</f>
        <v>253373553.2060343</v>
      </c>
      <c r="D37" s="23">
        <f>+'FY 19 RE Schedules'!T37</f>
        <v>0.85008771878151301</v>
      </c>
      <c r="E37" s="10">
        <f t="shared" si="0"/>
        <v>215389745.844484</v>
      </c>
      <c r="F37" s="10">
        <f t="shared" si="1"/>
        <v>737601.11580404767</v>
      </c>
      <c r="G37" s="72">
        <f t="shared" si="2"/>
        <v>3112949.4832255905</v>
      </c>
      <c r="H37" s="10">
        <f t="shared" si="4"/>
        <v>3850550.5990296383</v>
      </c>
      <c r="I37" s="10">
        <f t="shared" si="3"/>
        <v>320879.21658580319</v>
      </c>
      <c r="J37" s="10"/>
      <c r="K37" s="83"/>
      <c r="L37" s="54"/>
      <c r="M37" s="54"/>
      <c r="N37" s="54"/>
    </row>
    <row r="38" spans="1:14" x14ac:dyDescent="0.3">
      <c r="A38" s="1">
        <v>38</v>
      </c>
      <c r="B38" s="9" t="s">
        <v>38</v>
      </c>
      <c r="C38" s="29">
        <f>+'Health Care Coverge Fund'!C38</f>
        <v>245009008.04779527</v>
      </c>
      <c r="D38" s="23">
        <f>+'FY 19 RE Schedules'!T38</f>
        <v>0.85934674292530022</v>
      </c>
      <c r="E38" s="10">
        <f t="shared" si="0"/>
        <v>210547693.05323154</v>
      </c>
      <c r="F38" s="10">
        <f t="shared" si="1"/>
        <v>721019.53004838864</v>
      </c>
      <c r="G38" s="72">
        <f t="shared" si="2"/>
        <v>3042969.0592495883</v>
      </c>
      <c r="H38" s="10">
        <f t="shared" si="4"/>
        <v>3763988.5892979768</v>
      </c>
      <c r="I38" s="10">
        <f t="shared" si="3"/>
        <v>313665.71577483142</v>
      </c>
      <c r="J38" s="10"/>
      <c r="K38" s="83"/>
      <c r="L38" s="54"/>
      <c r="M38" s="54"/>
      <c r="N38" s="54"/>
    </row>
    <row r="39" spans="1:14" x14ac:dyDescent="0.3">
      <c r="A39" s="1">
        <v>39</v>
      </c>
      <c r="B39" s="9" t="s">
        <v>39</v>
      </c>
      <c r="C39" s="29">
        <f>+'Health Care Coverge Fund'!C39</f>
        <v>170013771.9047721</v>
      </c>
      <c r="D39" s="23">
        <f>+'FY 19 RE Schedules'!T39</f>
        <v>0.84915600498581068</v>
      </c>
      <c r="E39" s="10">
        <f t="shared" si="0"/>
        <v>144368215.34322515</v>
      </c>
      <c r="F39" s="10">
        <f t="shared" si="1"/>
        <v>494388.23703653552</v>
      </c>
      <c r="G39" s="72">
        <f t="shared" si="2"/>
        <v>2086501.1915255138</v>
      </c>
      <c r="H39" s="10">
        <f t="shared" si="4"/>
        <v>2580889.4285620493</v>
      </c>
      <c r="I39" s="10">
        <f t="shared" si="3"/>
        <v>215074.11904683744</v>
      </c>
      <c r="J39" s="10"/>
      <c r="K39" s="83"/>
      <c r="L39" s="54"/>
      <c r="M39" s="54"/>
      <c r="N39" s="54"/>
    </row>
    <row r="40" spans="1:14" x14ac:dyDescent="0.3">
      <c r="A40" s="1">
        <v>40</v>
      </c>
      <c r="B40" s="9" t="s">
        <v>40</v>
      </c>
      <c r="C40" s="29">
        <f>+'Health Care Coverge Fund'!C40</f>
        <v>295046768.10494232</v>
      </c>
      <c r="D40" s="23">
        <f>+'FY 19 RE Schedules'!T40</f>
        <v>0.84240091685098339</v>
      </c>
      <c r="E40" s="10">
        <f t="shared" si="0"/>
        <v>248547667.96552289</v>
      </c>
      <c r="F40" s="10">
        <f t="shared" si="1"/>
        <v>851150.25556616392</v>
      </c>
      <c r="G40" s="72">
        <f t="shared" si="2"/>
        <v>3592168.8449776056</v>
      </c>
      <c r="H40" s="10">
        <f t="shared" si="4"/>
        <v>4443319.1005437691</v>
      </c>
      <c r="I40" s="10">
        <f t="shared" si="3"/>
        <v>370276.59171198076</v>
      </c>
      <c r="J40" s="10"/>
      <c r="K40" s="83"/>
      <c r="L40" s="54"/>
      <c r="M40" s="54"/>
      <c r="N40" s="54"/>
    </row>
    <row r="41" spans="1:14" ht="14.1" customHeight="1" x14ac:dyDescent="0.3">
      <c r="A41" s="1">
        <v>43</v>
      </c>
      <c r="B41" s="9" t="s">
        <v>41</v>
      </c>
      <c r="C41" s="29">
        <f>+'Health Care Coverge Fund'!C41</f>
        <v>504660086.73225993</v>
      </c>
      <c r="D41" s="23">
        <f>+'FY 19 RE Schedules'!T41</f>
        <v>0.86178239934040335</v>
      </c>
      <c r="E41" s="10">
        <f t="shared" si="0"/>
        <v>434907180.39546299</v>
      </c>
      <c r="F41" s="10">
        <f t="shared" ref="F41:F58" si="5">+E41/$E$58*$F$8</f>
        <v>1489337.4811004307</v>
      </c>
      <c r="G41" s="72">
        <f t="shared" ref="G41:G58" si="6">E41/$E$58*$G$8</f>
        <v>6285554.9467088357</v>
      </c>
      <c r="H41" s="10">
        <f t="shared" si="4"/>
        <v>7774892.4278092664</v>
      </c>
      <c r="I41" s="10">
        <f t="shared" si="3"/>
        <v>647907.7023174389</v>
      </c>
      <c r="J41" s="10"/>
      <c r="K41" s="83"/>
      <c r="L41" s="54"/>
      <c r="M41" s="54"/>
      <c r="N41" s="54"/>
    </row>
    <row r="42" spans="1:14" ht="15" customHeight="1" x14ac:dyDescent="0.3">
      <c r="A42" s="1">
        <v>44</v>
      </c>
      <c r="B42" s="9" t="s">
        <v>42</v>
      </c>
      <c r="C42" s="29">
        <f>+'Health Care Coverge Fund'!C42</f>
        <v>530829424.75627226</v>
      </c>
      <c r="D42" s="23">
        <f>+'FY 19 RE Schedules'!T42</f>
        <v>0.85944777949573503</v>
      </c>
      <c r="E42" s="10">
        <f t="shared" si="0"/>
        <v>456220170.39777654</v>
      </c>
      <c r="F42" s="10">
        <f t="shared" si="5"/>
        <v>1562323.7096007303</v>
      </c>
      <c r="G42" s="72">
        <f t="shared" si="6"/>
        <v>6593583.8222412737</v>
      </c>
      <c r="H42" s="10">
        <f t="shared" si="4"/>
        <v>8155907.5318420036</v>
      </c>
      <c r="I42" s="10">
        <f t="shared" si="3"/>
        <v>679658.96098683367</v>
      </c>
      <c r="J42" s="10"/>
      <c r="K42" s="83"/>
      <c r="L42" s="54"/>
      <c r="M42" s="54"/>
      <c r="N42" s="54"/>
    </row>
    <row r="43" spans="1:14" x14ac:dyDescent="0.3">
      <c r="A43" s="1">
        <v>45</v>
      </c>
      <c r="B43" s="9" t="s">
        <v>43</v>
      </c>
      <c r="C43" s="29">
        <f>+'Health Care Coverge Fund'!C43</f>
        <v>0</v>
      </c>
      <c r="D43" s="23">
        <f>+'FY 19 RE Schedules'!T43</f>
        <v>0.72005542957123825</v>
      </c>
      <c r="E43" s="10">
        <f t="shared" si="0"/>
        <v>0</v>
      </c>
      <c r="F43" s="10">
        <f t="shared" si="5"/>
        <v>0</v>
      </c>
      <c r="G43" s="72">
        <f t="shared" si="6"/>
        <v>0</v>
      </c>
      <c r="H43" s="10">
        <f t="shared" si="4"/>
        <v>0</v>
      </c>
      <c r="I43" s="10">
        <f t="shared" si="3"/>
        <v>0</v>
      </c>
      <c r="J43" s="10"/>
      <c r="K43" s="83"/>
      <c r="L43" s="54"/>
      <c r="M43" s="54"/>
      <c r="N43" s="54"/>
    </row>
    <row r="44" spans="1:14" x14ac:dyDescent="0.3">
      <c r="A44" s="1">
        <v>48</v>
      </c>
      <c r="B44" s="9" t="s">
        <v>44</v>
      </c>
      <c r="C44" s="29">
        <f>+'Health Care Coverge Fund'!C44</f>
        <v>331118628.60434508</v>
      </c>
      <c r="D44" s="23">
        <f>+'FY 19 RE Schedules'!T44</f>
        <v>0.84327498869506801</v>
      </c>
      <c r="E44" s="10">
        <f t="shared" si="0"/>
        <v>279224057.79305553</v>
      </c>
      <c r="F44" s="10">
        <f t="shared" si="5"/>
        <v>956201.40030341223</v>
      </c>
      <c r="G44" s="72">
        <f t="shared" si="6"/>
        <v>4035523.525055056</v>
      </c>
      <c r="H44" s="10">
        <f t="shared" si="4"/>
        <v>4991724.9253584687</v>
      </c>
      <c r="I44" s="10">
        <f t="shared" si="3"/>
        <v>415977.07711320574</v>
      </c>
      <c r="J44" s="10"/>
      <c r="K44" s="83"/>
      <c r="L44" s="54"/>
      <c r="M44" s="54"/>
      <c r="N44" s="54"/>
    </row>
    <row r="45" spans="1:14" ht="13.35" customHeight="1" x14ac:dyDescent="0.3">
      <c r="A45" s="1">
        <v>49</v>
      </c>
      <c r="B45" s="9" t="s">
        <v>45</v>
      </c>
      <c r="C45" s="29">
        <f>+'Health Care Coverge Fund'!C45</f>
        <v>359513136.77366573</v>
      </c>
      <c r="D45" s="23">
        <f>+'FY 19 RE Schedules'!T45</f>
        <v>0.85243996580995052</v>
      </c>
      <c r="E45" s="10">
        <f t="shared" si="0"/>
        <v>306463366.01957166</v>
      </c>
      <c r="F45" s="10">
        <f t="shared" si="5"/>
        <v>1049482.2761539987</v>
      </c>
      <c r="G45" s="72">
        <f t="shared" si="6"/>
        <v>4429203.3176315306</v>
      </c>
      <c r="H45" s="10">
        <f t="shared" si="4"/>
        <v>5478685.593785529</v>
      </c>
      <c r="I45" s="10">
        <f t="shared" si="3"/>
        <v>456557.13281546073</v>
      </c>
      <c r="J45" s="10"/>
      <c r="K45" s="83"/>
      <c r="L45" s="54"/>
      <c r="M45" s="54"/>
      <c r="N45" s="54"/>
    </row>
    <row r="46" spans="1:14" ht="14.1" customHeight="1" x14ac:dyDescent="0.3">
      <c r="A46" s="1">
        <v>51</v>
      </c>
      <c r="B46" s="9" t="s">
        <v>46</v>
      </c>
      <c r="C46" s="29">
        <f>+'Health Care Coverge Fund'!C46</f>
        <v>282837440.93790418</v>
      </c>
      <c r="D46" s="23">
        <f>+'FY 19 RE Schedules'!T46</f>
        <v>0.83220426105100198</v>
      </c>
      <c r="E46" s="10">
        <f t="shared" si="0"/>
        <v>235378523.53328496</v>
      </c>
      <c r="F46" s="10">
        <f t="shared" si="5"/>
        <v>806052.58580793522</v>
      </c>
      <c r="G46" s="72">
        <f t="shared" si="6"/>
        <v>3401840.0008902117</v>
      </c>
      <c r="H46" s="10">
        <f t="shared" si="4"/>
        <v>4207892.5866981465</v>
      </c>
      <c r="I46" s="10">
        <f t="shared" si="3"/>
        <v>350657.7155581789</v>
      </c>
      <c r="J46" s="10"/>
      <c r="K46" s="83"/>
      <c r="L46" s="54"/>
      <c r="M46" s="54"/>
      <c r="N46" s="54"/>
    </row>
    <row r="47" spans="1:14" x14ac:dyDescent="0.3">
      <c r="A47" s="1">
        <v>55</v>
      </c>
      <c r="B47" s="9" t="s">
        <v>48</v>
      </c>
      <c r="C47" s="29">
        <f>+'Health Care Coverge Fund'!C47</f>
        <v>38963507.968115121</v>
      </c>
      <c r="D47" s="23">
        <f>+'FY 19 RE Schedules'!T47</f>
        <v>0.84877478648700655</v>
      </c>
      <c r="E47" s="10">
        <f t="shared" si="0"/>
        <v>33071243.156421691</v>
      </c>
      <c r="F47" s="10">
        <f t="shared" si="5"/>
        <v>113252.3080779164</v>
      </c>
      <c r="G47" s="72">
        <f t="shared" si="6"/>
        <v>477966.62227245583</v>
      </c>
      <c r="H47" s="10">
        <f t="shared" si="4"/>
        <v>591218.93035037222</v>
      </c>
      <c r="I47" s="10">
        <f t="shared" si="3"/>
        <v>49268.244195864354</v>
      </c>
      <c r="J47" s="10"/>
      <c r="K47" s="83"/>
      <c r="L47" s="54"/>
      <c r="M47" s="54"/>
      <c r="N47" s="54"/>
    </row>
    <row r="48" spans="1:14" x14ac:dyDescent="0.3">
      <c r="A48" s="1">
        <v>60</v>
      </c>
      <c r="B48" s="9" t="s">
        <v>49</v>
      </c>
      <c r="C48" s="29">
        <f>+'Health Care Coverge Fund'!C48</f>
        <v>58044051.786442839</v>
      </c>
      <c r="D48" s="23">
        <f>+'FY 19 RE Schedules'!T48</f>
        <v>0.85526242578440981</v>
      </c>
      <c r="E48" s="10">
        <f t="shared" si="0"/>
        <v>49642896.533229008</v>
      </c>
      <c r="F48" s="10">
        <f t="shared" si="5"/>
        <v>170001.85283236564</v>
      </c>
      <c r="G48" s="72">
        <f t="shared" si="6"/>
        <v>717470.68785955512</v>
      </c>
      <c r="H48" s="10">
        <f t="shared" si="4"/>
        <v>887472.54069192067</v>
      </c>
      <c r="I48" s="10">
        <f t="shared" si="3"/>
        <v>73956.045057660056</v>
      </c>
      <c r="J48" s="10"/>
      <c r="K48" s="83"/>
      <c r="L48" s="54"/>
      <c r="M48" s="54"/>
      <c r="N48" s="54"/>
    </row>
    <row r="49" spans="1:14" x14ac:dyDescent="0.3">
      <c r="A49" s="1">
        <v>61</v>
      </c>
      <c r="B49" s="9" t="s">
        <v>50</v>
      </c>
      <c r="C49" s="29">
        <f>+'Health Care Coverge Fund'!C49</f>
        <v>125141681.64642097</v>
      </c>
      <c r="D49" s="23">
        <f>+'FY 19 RE Schedules'!T49</f>
        <v>0.86418004747592359</v>
      </c>
      <c r="E49" s="10">
        <f t="shared" si="0"/>
        <v>108144944.38642099</v>
      </c>
      <c r="F49" s="10">
        <f t="shared" si="5"/>
        <v>370341.82539769041</v>
      </c>
      <c r="G49" s="72">
        <f t="shared" si="6"/>
        <v>1562979.4604253713</v>
      </c>
      <c r="H49" s="10">
        <f t="shared" si="4"/>
        <v>1933321.2858230616</v>
      </c>
      <c r="I49" s="10">
        <f t="shared" si="3"/>
        <v>161110.10715192181</v>
      </c>
      <c r="J49" s="10"/>
      <c r="K49" s="83"/>
      <c r="L49" s="54"/>
      <c r="M49" s="54"/>
      <c r="N49" s="54"/>
    </row>
    <row r="50" spans="1:14" x14ac:dyDescent="0.3">
      <c r="A50" s="1">
        <v>62</v>
      </c>
      <c r="B50" s="9" t="s">
        <v>47</v>
      </c>
      <c r="C50" s="29">
        <f>+'Health Care Coverge Fund'!C50</f>
        <v>298103133.5581311</v>
      </c>
      <c r="D50" s="23">
        <f>+'FY 19 RE Schedules'!T50</f>
        <v>0.832015368979246</v>
      </c>
      <c r="E50" s="10">
        <f t="shared" si="0"/>
        <v>248026388.6612379</v>
      </c>
      <c r="F50" s="10">
        <f t="shared" si="5"/>
        <v>849365.13717541297</v>
      </c>
      <c r="G50" s="72">
        <f t="shared" si="6"/>
        <v>3584634.9852085258</v>
      </c>
      <c r="H50" s="10">
        <f t="shared" si="4"/>
        <v>4434000.1223839382</v>
      </c>
      <c r="I50" s="10">
        <f t="shared" si="3"/>
        <v>369500.01019866153</v>
      </c>
      <c r="J50" s="10"/>
      <c r="K50" s="83"/>
      <c r="L50" s="54"/>
      <c r="M50" s="54"/>
      <c r="N50" s="54"/>
    </row>
    <row r="51" spans="1:14" x14ac:dyDescent="0.3">
      <c r="A51" s="1">
        <v>63</v>
      </c>
      <c r="B51" s="9" t="s">
        <v>15</v>
      </c>
      <c r="C51" s="29">
        <f>+'Health Care Coverge Fund'!C51</f>
        <v>445529795.29359597</v>
      </c>
      <c r="D51" s="23">
        <f>+'FY 19 RE Schedules'!T51</f>
        <v>0.8618355144786487</v>
      </c>
      <c r="E51" s="10">
        <f t="shared" si="0"/>
        <v>383973400.34242332</v>
      </c>
      <c r="F51" s="10">
        <f t="shared" si="5"/>
        <v>1314915.0040602959</v>
      </c>
      <c r="G51" s="72">
        <f t="shared" si="6"/>
        <v>5549427.5898878882</v>
      </c>
      <c r="H51" s="10">
        <f t="shared" si="4"/>
        <v>6864342.5939481836</v>
      </c>
      <c r="I51" s="10">
        <f t="shared" si="3"/>
        <v>572028.549495682</v>
      </c>
      <c r="J51" s="10"/>
      <c r="K51" s="83"/>
      <c r="L51" s="54"/>
      <c r="M51" s="54"/>
      <c r="N51" s="54"/>
    </row>
    <row r="52" spans="1:14" x14ac:dyDescent="0.3">
      <c r="A52" s="1">
        <v>65</v>
      </c>
      <c r="B52" s="9" t="s">
        <v>64</v>
      </c>
      <c r="C52" s="29">
        <f>+'Health Care Coverge Fund'!C52</f>
        <v>137056561.86278468</v>
      </c>
      <c r="D52" s="23">
        <f>+'FY 19 RE Schedules'!T52</f>
        <v>0.85887783650391514</v>
      </c>
      <c r="E52" s="10">
        <f>C52*D52</f>
        <v>117714843.33137351</v>
      </c>
      <c r="F52" s="10">
        <f t="shared" si="5"/>
        <v>403113.89684544422</v>
      </c>
      <c r="G52" s="72">
        <f t="shared" si="6"/>
        <v>1701289.7214752196</v>
      </c>
      <c r="H52" s="10">
        <f t="shared" si="4"/>
        <v>2104403.6183206639</v>
      </c>
      <c r="I52" s="10">
        <f t="shared" si="3"/>
        <v>175366.96819338866</v>
      </c>
      <c r="J52" s="10"/>
      <c r="K52" s="83"/>
      <c r="L52" s="54"/>
      <c r="M52" s="54"/>
      <c r="N52" s="54"/>
    </row>
    <row r="53" spans="1:14" x14ac:dyDescent="0.3">
      <c r="A53" s="1">
        <v>2001</v>
      </c>
      <c r="B53" s="9" t="s">
        <v>161</v>
      </c>
      <c r="C53" s="29">
        <f>+'Health Care Coverge Fund'!C53</f>
        <v>149098890.52905595</v>
      </c>
      <c r="D53" s="23">
        <f>+'FY 19 RE Schedules'!T53</f>
        <v>0.87405867998312048</v>
      </c>
      <c r="E53" s="10">
        <f t="shared" si="0"/>
        <v>130321179.44277443</v>
      </c>
      <c r="F53" s="10">
        <f t="shared" si="5"/>
        <v>446284.23230182123</v>
      </c>
      <c r="G53" s="72">
        <f t="shared" si="6"/>
        <v>1883484.5020553861</v>
      </c>
      <c r="H53" s="10">
        <f t="shared" si="4"/>
        <v>2329768.7343572071</v>
      </c>
      <c r="I53" s="10">
        <f t="shared" si="3"/>
        <v>194147.39452976725</v>
      </c>
      <c r="J53" s="10"/>
      <c r="K53" s="83"/>
      <c r="L53" s="54"/>
      <c r="M53" s="54"/>
      <c r="N53" s="54"/>
    </row>
    <row r="54" spans="1:14" x14ac:dyDescent="0.3">
      <c r="A54" s="1">
        <v>2004</v>
      </c>
      <c r="B54" s="9" t="s">
        <v>51</v>
      </c>
      <c r="C54" s="29">
        <f>+'Health Care Coverge Fund'!C54</f>
        <v>282462236.80368292</v>
      </c>
      <c r="D54" s="23">
        <f>+'FY 19 RE Schedules'!T54</f>
        <v>0.82773695338194875</v>
      </c>
      <c r="E54" s="10">
        <f t="shared" si="0"/>
        <v>233804431.33733106</v>
      </c>
      <c r="F54" s="10">
        <f t="shared" si="5"/>
        <v>800662.11489409534</v>
      </c>
      <c r="G54" s="72">
        <f t="shared" si="6"/>
        <v>3379090.2201672141</v>
      </c>
      <c r="H54" s="10">
        <f t="shared" si="4"/>
        <v>4179752.3350613089</v>
      </c>
      <c r="I54" s="10">
        <f t="shared" si="3"/>
        <v>348312.69458844239</v>
      </c>
      <c r="J54" s="10"/>
      <c r="K54" s="83"/>
      <c r="L54" s="54"/>
      <c r="M54" s="54"/>
      <c r="N54" s="54"/>
    </row>
    <row r="55" spans="1:14" x14ac:dyDescent="0.3">
      <c r="A55" s="1">
        <v>5050</v>
      </c>
      <c r="B55" s="9" t="s">
        <v>52</v>
      </c>
      <c r="C55" s="29">
        <f>+'Health Care Coverge Fund'!C55</f>
        <v>496589066.44087422</v>
      </c>
      <c r="D55" s="23">
        <f>+'FY 19 RE Schedules'!T55</f>
        <v>0.84922341733617235</v>
      </c>
      <c r="E55" s="10">
        <f t="shared" si="0"/>
        <v>421715064.01469874</v>
      </c>
      <c r="F55" s="10">
        <f t="shared" si="5"/>
        <v>1444161.1440184684</v>
      </c>
      <c r="G55" s="72">
        <f t="shared" si="6"/>
        <v>6094894.0974230813</v>
      </c>
      <c r="H55" s="10">
        <f t="shared" si="4"/>
        <v>7539055.2414415497</v>
      </c>
      <c r="I55" s="10">
        <f t="shared" si="3"/>
        <v>628254.60345346248</v>
      </c>
      <c r="J55" s="10"/>
      <c r="K55" s="83"/>
      <c r="L55" s="54"/>
      <c r="M55" s="54"/>
      <c r="N55" s="54"/>
    </row>
    <row r="56" spans="1:14" x14ac:dyDescent="0.3">
      <c r="A56" s="1">
        <v>8992</v>
      </c>
      <c r="B56" s="9" t="s">
        <v>53</v>
      </c>
      <c r="C56" s="29">
        <f>+'Health Care Coverge Fund'!C56</f>
        <v>250860116.11842898</v>
      </c>
      <c r="D56" s="23">
        <f>+'FY 19 RE Schedules'!T56</f>
        <v>0.86239248683756775</v>
      </c>
      <c r="E56" s="10">
        <f t="shared" si="0"/>
        <v>216339879.38773298</v>
      </c>
      <c r="F56" s="10">
        <f t="shared" si="5"/>
        <v>740854.84340800392</v>
      </c>
      <c r="G56" s="72">
        <f t="shared" si="6"/>
        <v>3126681.4169852776</v>
      </c>
      <c r="H56" s="10">
        <f t="shared" si="4"/>
        <v>3867536.2603932815</v>
      </c>
      <c r="I56" s="10">
        <f t="shared" si="3"/>
        <v>322294.68836610677</v>
      </c>
      <c r="J56" s="10"/>
      <c r="K56" s="83"/>
      <c r="L56" s="54"/>
      <c r="M56" s="54"/>
      <c r="N56" s="54"/>
    </row>
    <row r="57" spans="1:14" ht="15.6" x14ac:dyDescent="0.4">
      <c r="A57" s="1">
        <v>5033</v>
      </c>
      <c r="B57" s="9" t="s">
        <v>63</v>
      </c>
      <c r="C57" s="30">
        <f>+'Health Care Coverge Fund'!C57</f>
        <v>68608773.637440667</v>
      </c>
      <c r="D57" s="25">
        <f>+'FY 19 RE Schedules'!T57</f>
        <v>0.84072311836622127</v>
      </c>
      <c r="E57" s="12">
        <f t="shared" si="0"/>
        <v>57680982.119751312</v>
      </c>
      <c r="F57" s="12">
        <f t="shared" si="5"/>
        <v>197528.23703557687</v>
      </c>
      <c r="G57" s="73">
        <f t="shared" si="6"/>
        <v>833642.20881373377</v>
      </c>
      <c r="H57" s="12">
        <f t="shared" si="4"/>
        <v>1031170.4458493106</v>
      </c>
      <c r="I57" s="12">
        <f t="shared" si="3"/>
        <v>85930.870487442546</v>
      </c>
      <c r="J57" s="12"/>
      <c r="K57" s="84"/>
      <c r="L57" s="59"/>
      <c r="M57" s="59"/>
      <c r="N57" s="54"/>
    </row>
    <row r="58" spans="1:14" x14ac:dyDescent="0.3">
      <c r="A58" s="1">
        <v>9999</v>
      </c>
      <c r="B58" s="9" t="s">
        <v>54</v>
      </c>
      <c r="C58" s="29">
        <f>SUM(C9:C57)</f>
        <v>19408771399.73003</v>
      </c>
      <c r="D58" s="23">
        <f>+'FY 19 RE Schedules'!T58</f>
        <v>0.84930622587394444</v>
      </c>
      <c r="E58" s="11">
        <f>SUM(E9:E57)</f>
        <v>16491740644.728302</v>
      </c>
      <c r="F58" s="11">
        <f t="shared" si="5"/>
        <v>56475884</v>
      </c>
      <c r="G58" s="75">
        <f t="shared" si="6"/>
        <v>238349116</v>
      </c>
      <c r="H58" s="11">
        <f>SUM(H9:H57)</f>
        <v>294824999.99999982</v>
      </c>
      <c r="I58" s="11">
        <f>SUM(I9:I57)</f>
        <v>24568750</v>
      </c>
      <c r="J58" s="11"/>
      <c r="K58" s="54"/>
      <c r="L58" s="54"/>
      <c r="M58" s="85"/>
      <c r="N58" s="54"/>
    </row>
    <row r="59" spans="1:14" x14ac:dyDescent="0.3">
      <c r="E59" s="13"/>
      <c r="F59" s="14">
        <f>+F58/E58</f>
        <v>3.4244950376449744E-3</v>
      </c>
      <c r="G59" s="76">
        <f>+G58/E58</f>
        <v>1.4452635481882255E-2</v>
      </c>
      <c r="H59" s="13">
        <f>H58/E58</f>
        <v>1.7877130519527218E-2</v>
      </c>
      <c r="K59" s="71"/>
      <c r="L59" s="67"/>
      <c r="M59" s="86"/>
      <c r="N59" s="67"/>
    </row>
    <row r="60" spans="1:14" x14ac:dyDescent="0.3">
      <c r="E60" s="13"/>
      <c r="F60" s="14"/>
      <c r="G60" s="14"/>
      <c r="H60" s="13"/>
      <c r="K60" s="71"/>
      <c r="L60" s="67"/>
      <c r="M60" s="67"/>
      <c r="N60" s="67"/>
    </row>
    <row r="61" spans="1:14" x14ac:dyDescent="0.3">
      <c r="E61" s="13"/>
      <c r="F61" s="14"/>
      <c r="G61" s="14"/>
      <c r="H61" s="13"/>
      <c r="K61" s="71"/>
      <c r="L61" s="67"/>
      <c r="M61" s="67"/>
      <c r="N61" s="67"/>
    </row>
    <row r="62" spans="1:14" x14ac:dyDescent="0.3">
      <c r="B62" s="15"/>
      <c r="C62" s="2" t="s">
        <v>162</v>
      </c>
      <c r="I62" s="11">
        <f>+'Health Care Coverge Fund'!G58</f>
        <v>17178896.504925318</v>
      </c>
      <c r="J62" s="11"/>
      <c r="K62" s="68"/>
      <c r="L62" s="68"/>
      <c r="M62" s="68"/>
      <c r="N62" s="68"/>
    </row>
    <row r="63" spans="1:14" ht="15.6" x14ac:dyDescent="0.4">
      <c r="C63" s="2" t="s">
        <v>163</v>
      </c>
      <c r="I63" s="26">
        <f>+I58+I62</f>
        <v>41747646.504925318</v>
      </c>
      <c r="J63" s="26"/>
      <c r="K63" s="68"/>
      <c r="L63" s="68"/>
      <c r="M63" s="68"/>
      <c r="N63" s="68"/>
    </row>
    <row r="64" spans="1:14" x14ac:dyDescent="0.3">
      <c r="C64" s="2" t="s">
        <v>173</v>
      </c>
      <c r="I64" s="11">
        <f>+I63*12</f>
        <v>500971758.05910385</v>
      </c>
      <c r="J64" s="11"/>
      <c r="K64" s="68"/>
      <c r="L64" s="68"/>
      <c r="M64" s="68"/>
    </row>
    <row r="65" spans="2:13" x14ac:dyDescent="0.3">
      <c r="B65" s="16" t="s">
        <v>165</v>
      </c>
      <c r="F65" s="38">
        <v>56475884</v>
      </c>
      <c r="G65" s="38">
        <v>333349116</v>
      </c>
      <c r="K65" s="68"/>
      <c r="L65" s="68"/>
      <c r="M65" s="68"/>
    </row>
    <row r="66" spans="2:13" x14ac:dyDescent="0.3">
      <c r="B66" s="16" t="s">
        <v>66</v>
      </c>
      <c r="F66" s="17">
        <v>0</v>
      </c>
      <c r="G66" s="17">
        <v>-25000000</v>
      </c>
      <c r="K66" s="68"/>
      <c r="L66" s="68"/>
      <c r="M66" s="68"/>
    </row>
    <row r="67" spans="2:13" x14ac:dyDescent="0.3">
      <c r="B67" s="16" t="s">
        <v>67</v>
      </c>
      <c r="F67" s="17">
        <v>0</v>
      </c>
      <c r="G67" s="17">
        <v>-30000000</v>
      </c>
      <c r="K67" s="68"/>
      <c r="L67" s="68"/>
      <c r="M67" s="68"/>
    </row>
    <row r="68" spans="2:13" x14ac:dyDescent="0.3">
      <c r="B68" s="16" t="s">
        <v>68</v>
      </c>
      <c r="F68" s="17">
        <v>0</v>
      </c>
      <c r="G68" s="17">
        <v>-25000000</v>
      </c>
      <c r="K68" s="68"/>
      <c r="L68" s="68"/>
      <c r="M68" s="68"/>
    </row>
    <row r="69" spans="2:13" ht="16.2" x14ac:dyDescent="0.45">
      <c r="B69" s="16" t="s">
        <v>71</v>
      </c>
      <c r="F69" s="37">
        <v>0</v>
      </c>
      <c r="G69" s="37">
        <v>-15000000</v>
      </c>
      <c r="K69" s="68"/>
      <c r="L69" s="68"/>
      <c r="M69" s="68"/>
    </row>
    <row r="70" spans="2:13" x14ac:dyDescent="0.3">
      <c r="B70" s="16" t="s">
        <v>69</v>
      </c>
      <c r="F70" s="18">
        <f>SUM(F66:F69)</f>
        <v>0</v>
      </c>
      <c r="G70" s="18">
        <f>SUM(G66:G69)</f>
        <v>-95000000</v>
      </c>
      <c r="K70" s="68"/>
      <c r="L70" s="68"/>
      <c r="M70" s="68"/>
    </row>
    <row r="71" spans="2:13" x14ac:dyDescent="0.3">
      <c r="B71" s="16" t="s">
        <v>171</v>
      </c>
      <c r="F71" s="17">
        <v>56475884</v>
      </c>
      <c r="G71" s="17">
        <v>389825000</v>
      </c>
      <c r="K71" s="68"/>
      <c r="L71" s="68"/>
      <c r="M71" s="68"/>
    </row>
    <row r="72" spans="2:13" x14ac:dyDescent="0.3">
      <c r="B72" s="16" t="s">
        <v>172</v>
      </c>
      <c r="C72" s="2" t="s">
        <v>168</v>
      </c>
      <c r="F72" s="36"/>
      <c r="G72" s="36">
        <f>+G70+G71</f>
        <v>294825000</v>
      </c>
      <c r="K72" s="68"/>
      <c r="L72" s="68"/>
      <c r="M72" s="68"/>
    </row>
  </sheetData>
  <mergeCells count="2">
    <mergeCell ref="A1:I1"/>
    <mergeCell ref="K3:M3"/>
  </mergeCells>
  <pageMargins left="0" right="0" top="0" bottom="0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57"/>
  <sheetViews>
    <sheetView workbookViewId="0">
      <selection activeCell="C6" sqref="C6"/>
    </sheetView>
  </sheetViews>
  <sheetFormatPr defaultRowHeight="14.4" x14ac:dyDescent="0.3"/>
  <cols>
    <col min="2" max="2" width="32.33203125" customWidth="1"/>
    <col min="3" max="3" width="27.109375" customWidth="1"/>
  </cols>
  <sheetData>
    <row r="4" spans="1:3" x14ac:dyDescent="0.3">
      <c r="A4" s="44" t="s">
        <v>174</v>
      </c>
      <c r="B4" s="45"/>
      <c r="C4" s="45"/>
    </row>
    <row r="5" spans="1:3" x14ac:dyDescent="0.3">
      <c r="A5" s="44" t="s">
        <v>175</v>
      </c>
      <c r="B5" s="45"/>
      <c r="C5" s="45"/>
    </row>
    <row r="6" spans="1:3" x14ac:dyDescent="0.3">
      <c r="A6" s="42"/>
      <c r="B6" s="42"/>
      <c r="C6" s="41" t="s">
        <v>170</v>
      </c>
    </row>
    <row r="7" spans="1:3" x14ac:dyDescent="0.3">
      <c r="A7" s="42" t="s">
        <v>0</v>
      </c>
      <c r="B7" s="42" t="s">
        <v>176</v>
      </c>
      <c r="C7" s="41" t="s">
        <v>177</v>
      </c>
    </row>
    <row r="8" spans="1:3" x14ac:dyDescent="0.3">
      <c r="A8" s="42">
        <v>1</v>
      </c>
      <c r="B8" s="42" t="s">
        <v>178</v>
      </c>
      <c r="C8" s="43">
        <v>424834729.18886143</v>
      </c>
    </row>
    <row r="9" spans="1:3" x14ac:dyDescent="0.3">
      <c r="A9" s="42">
        <v>2</v>
      </c>
      <c r="B9" s="42" t="s">
        <v>179</v>
      </c>
      <c r="C9" s="43">
        <v>1748201246.4896855</v>
      </c>
    </row>
    <row r="10" spans="1:3" x14ac:dyDescent="0.3">
      <c r="A10" s="42">
        <v>3</v>
      </c>
      <c r="B10" s="42" t="s">
        <v>180</v>
      </c>
      <c r="C10" s="43">
        <v>370728002.65548795</v>
      </c>
    </row>
    <row r="11" spans="1:3" x14ac:dyDescent="0.3">
      <c r="A11" s="42">
        <v>4</v>
      </c>
      <c r="B11" s="42" t="s">
        <v>181</v>
      </c>
      <c r="C11" s="43">
        <v>559285860.58241451</v>
      </c>
    </row>
    <row r="12" spans="1:3" x14ac:dyDescent="0.3">
      <c r="A12" s="42">
        <v>5</v>
      </c>
      <c r="B12" s="42" t="s">
        <v>182</v>
      </c>
      <c r="C12" s="43">
        <v>401882780.25926965</v>
      </c>
    </row>
    <row r="13" spans="1:3" x14ac:dyDescent="0.3">
      <c r="A13" s="42">
        <v>6</v>
      </c>
      <c r="B13" s="42" t="s">
        <v>14</v>
      </c>
      <c r="C13" s="43">
        <v>128220806.99519695</v>
      </c>
    </row>
    <row r="14" spans="1:3" x14ac:dyDescent="0.3">
      <c r="A14" s="42">
        <v>8</v>
      </c>
      <c r="B14" s="42" t="s">
        <v>183</v>
      </c>
      <c r="C14" s="43">
        <v>622578370.3843441</v>
      </c>
    </row>
    <row r="15" spans="1:3" x14ac:dyDescent="0.3">
      <c r="A15" s="42">
        <v>9</v>
      </c>
      <c r="B15" s="42" t="s">
        <v>17</v>
      </c>
      <c r="C15" s="43">
        <v>2806477823.0477567</v>
      </c>
    </row>
    <row r="16" spans="1:3" x14ac:dyDescent="0.3">
      <c r="A16" s="42">
        <v>10</v>
      </c>
      <c r="B16" s="42" t="s">
        <v>184</v>
      </c>
      <c r="C16" s="43">
        <v>49500572.207894906</v>
      </c>
    </row>
    <row r="17" spans="1:3" x14ac:dyDescent="0.3">
      <c r="A17" s="42">
        <v>11</v>
      </c>
      <c r="B17" s="42" t="s">
        <v>185</v>
      </c>
      <c r="C17" s="43">
        <v>480404553.28601927</v>
      </c>
    </row>
    <row r="18" spans="1:3" x14ac:dyDescent="0.3">
      <c r="A18" s="42">
        <v>12</v>
      </c>
      <c r="B18" s="42" t="s">
        <v>20</v>
      </c>
      <c r="C18" s="43">
        <v>934353314.06213677</v>
      </c>
    </row>
    <row r="19" spans="1:3" x14ac:dyDescent="0.3">
      <c r="A19" s="42">
        <v>13</v>
      </c>
      <c r="B19" s="42" t="s">
        <v>186</v>
      </c>
      <c r="C19" s="43">
        <v>41995819.097166784</v>
      </c>
    </row>
    <row r="20" spans="1:3" x14ac:dyDescent="0.3">
      <c r="A20" s="42">
        <v>15</v>
      </c>
      <c r="B20" s="42" t="s">
        <v>187</v>
      </c>
      <c r="C20" s="43">
        <v>608631681.16135263</v>
      </c>
    </row>
    <row r="21" spans="1:3" x14ac:dyDescent="0.3">
      <c r="A21" s="42">
        <v>16</v>
      </c>
      <c r="B21" s="42" t="s">
        <v>116</v>
      </c>
      <c r="C21" s="43">
        <v>339007688.52531183</v>
      </c>
    </row>
    <row r="22" spans="1:3" x14ac:dyDescent="0.3">
      <c r="A22" s="42">
        <v>17</v>
      </c>
      <c r="B22" s="42" t="s">
        <v>24</v>
      </c>
      <c r="C22" s="43">
        <v>70165467.631100833</v>
      </c>
    </row>
    <row r="23" spans="1:3" x14ac:dyDescent="0.3">
      <c r="A23" s="42">
        <v>18</v>
      </c>
      <c r="B23" s="42" t="s">
        <v>188</v>
      </c>
      <c r="C23" s="43">
        <v>190360067.49712747</v>
      </c>
    </row>
    <row r="24" spans="1:3" x14ac:dyDescent="0.3">
      <c r="A24" s="42">
        <v>19</v>
      </c>
      <c r="B24" s="42" t="s">
        <v>189</v>
      </c>
      <c r="C24" s="43">
        <v>523674648.76062405</v>
      </c>
    </row>
    <row r="25" spans="1:3" x14ac:dyDescent="0.3">
      <c r="A25" s="42">
        <v>22</v>
      </c>
      <c r="B25" s="42" t="s">
        <v>190</v>
      </c>
      <c r="C25" s="43">
        <v>380501979.54323256</v>
      </c>
    </row>
    <row r="26" spans="1:3" x14ac:dyDescent="0.3">
      <c r="A26" s="42">
        <v>23</v>
      </c>
      <c r="B26" s="42" t="s">
        <v>191</v>
      </c>
      <c r="C26" s="43">
        <v>731074360.00576246</v>
      </c>
    </row>
    <row r="27" spans="1:3" x14ac:dyDescent="0.3">
      <c r="A27" s="42">
        <v>24</v>
      </c>
      <c r="B27" s="42" t="s">
        <v>192</v>
      </c>
      <c r="C27" s="43">
        <v>442687683.08699644</v>
      </c>
    </row>
    <row r="28" spans="1:3" x14ac:dyDescent="0.3">
      <c r="A28" s="42">
        <v>27</v>
      </c>
      <c r="B28" s="42" t="s">
        <v>193</v>
      </c>
      <c r="C28" s="43">
        <v>367224365.49869353</v>
      </c>
    </row>
    <row r="29" spans="1:3" x14ac:dyDescent="0.3">
      <c r="A29" s="42">
        <v>28</v>
      </c>
      <c r="B29" s="42" t="s">
        <v>194</v>
      </c>
      <c r="C29" s="43">
        <v>204293768.6906538</v>
      </c>
    </row>
    <row r="30" spans="1:3" x14ac:dyDescent="0.3">
      <c r="A30" s="42">
        <v>29</v>
      </c>
      <c r="B30" s="42" t="s">
        <v>195</v>
      </c>
      <c r="C30" s="43">
        <v>777638198.76016569</v>
      </c>
    </row>
    <row r="31" spans="1:3" x14ac:dyDescent="0.3">
      <c r="A31" s="42">
        <v>30</v>
      </c>
      <c r="B31" s="42" t="s">
        <v>196</v>
      </c>
      <c r="C31" s="43">
        <v>65067719.551835388</v>
      </c>
    </row>
    <row r="32" spans="1:3" x14ac:dyDescent="0.3">
      <c r="A32" s="42">
        <v>32</v>
      </c>
      <c r="B32" s="42" t="s">
        <v>33</v>
      </c>
      <c r="C32" s="43">
        <v>183689440.13277233</v>
      </c>
    </row>
    <row r="33" spans="1:3" x14ac:dyDescent="0.3">
      <c r="A33" s="42">
        <v>33</v>
      </c>
      <c r="B33" s="42" t="s">
        <v>197</v>
      </c>
      <c r="C33" s="43">
        <v>258435650.55137059</v>
      </c>
    </row>
    <row r="34" spans="1:3" x14ac:dyDescent="0.3">
      <c r="A34" s="42">
        <v>34</v>
      </c>
      <c r="B34" s="42" t="s">
        <v>198</v>
      </c>
      <c r="C34" s="43">
        <v>200300542.35340351</v>
      </c>
    </row>
    <row r="35" spans="1:3" x14ac:dyDescent="0.3">
      <c r="A35" s="42">
        <v>35</v>
      </c>
      <c r="B35" s="42" t="s">
        <v>199</v>
      </c>
      <c r="C35" s="43">
        <v>174694625.01043001</v>
      </c>
    </row>
    <row r="36" spans="1:3" x14ac:dyDescent="0.3">
      <c r="A36" s="42">
        <v>37</v>
      </c>
      <c r="B36" s="42" t="s">
        <v>200</v>
      </c>
      <c r="C36" s="43">
        <v>253373553.2060343</v>
      </c>
    </row>
    <row r="37" spans="1:3" x14ac:dyDescent="0.3">
      <c r="A37" s="42">
        <v>38</v>
      </c>
      <c r="B37" s="42" t="s">
        <v>201</v>
      </c>
      <c r="C37" s="43">
        <v>245009008.04779527</v>
      </c>
    </row>
    <row r="38" spans="1:3" x14ac:dyDescent="0.3">
      <c r="A38" s="42">
        <v>39</v>
      </c>
      <c r="B38" s="42" t="s">
        <v>39</v>
      </c>
      <c r="C38" s="43">
        <v>170013771.9047721</v>
      </c>
    </row>
    <row r="39" spans="1:3" x14ac:dyDescent="0.3">
      <c r="A39" s="42">
        <v>40</v>
      </c>
      <c r="B39" s="42" t="s">
        <v>202</v>
      </c>
      <c r="C39" s="43">
        <v>295046768.10494232</v>
      </c>
    </row>
    <row r="40" spans="1:3" x14ac:dyDescent="0.3">
      <c r="A40" s="42">
        <v>43</v>
      </c>
      <c r="B40" s="42" t="s">
        <v>203</v>
      </c>
      <c r="C40" s="43">
        <v>504660086.73225993</v>
      </c>
    </row>
    <row r="41" spans="1:3" x14ac:dyDescent="0.3">
      <c r="A41" s="42">
        <v>44</v>
      </c>
      <c r="B41" s="42" t="s">
        <v>42</v>
      </c>
      <c r="C41" s="43">
        <v>530829424.75627226</v>
      </c>
    </row>
    <row r="42" spans="1:3" x14ac:dyDescent="0.3">
      <c r="A42" s="42">
        <v>45</v>
      </c>
      <c r="B42" s="42" t="s">
        <v>204</v>
      </c>
      <c r="C42" s="43"/>
    </row>
    <row r="43" spans="1:3" x14ac:dyDescent="0.3">
      <c r="A43" s="42">
        <v>48</v>
      </c>
      <c r="B43" s="42" t="s">
        <v>44</v>
      </c>
      <c r="C43" s="43">
        <v>331118628.60434508</v>
      </c>
    </row>
    <row r="44" spans="1:3" x14ac:dyDescent="0.3">
      <c r="A44" s="42">
        <v>49</v>
      </c>
      <c r="B44" s="42" t="s">
        <v>45</v>
      </c>
      <c r="C44" s="43">
        <v>359513136.77366573</v>
      </c>
    </row>
    <row r="45" spans="1:3" x14ac:dyDescent="0.3">
      <c r="A45" s="42">
        <v>51</v>
      </c>
      <c r="B45" s="42" t="s">
        <v>46</v>
      </c>
      <c r="C45" s="43">
        <v>282837440.93790418</v>
      </c>
    </row>
    <row r="46" spans="1:3" x14ac:dyDescent="0.3">
      <c r="A46" s="42">
        <v>55</v>
      </c>
      <c r="B46" s="42" t="s">
        <v>205</v>
      </c>
      <c r="C46" s="43">
        <v>38963507.968115121</v>
      </c>
    </row>
    <row r="47" spans="1:3" x14ac:dyDescent="0.3">
      <c r="A47" s="42">
        <v>60</v>
      </c>
      <c r="B47" s="42" t="s">
        <v>49</v>
      </c>
      <c r="C47" s="43">
        <v>58044051.786442839</v>
      </c>
    </row>
    <row r="48" spans="1:3" x14ac:dyDescent="0.3">
      <c r="A48" s="42">
        <v>61</v>
      </c>
      <c r="B48" s="42" t="s">
        <v>50</v>
      </c>
      <c r="C48" s="43">
        <v>125141681.64642097</v>
      </c>
    </row>
    <row r="49" spans="1:3" x14ac:dyDescent="0.3">
      <c r="A49" s="42">
        <v>62</v>
      </c>
      <c r="B49" s="42" t="s">
        <v>206</v>
      </c>
      <c r="C49" s="43">
        <v>298103133.5581311</v>
      </c>
    </row>
    <row r="50" spans="1:3" x14ac:dyDescent="0.3">
      <c r="A50" s="42">
        <v>63</v>
      </c>
      <c r="B50" s="42" t="s">
        <v>207</v>
      </c>
      <c r="C50" s="43">
        <v>445529795.29359597</v>
      </c>
    </row>
    <row r="51" spans="1:3" x14ac:dyDescent="0.3">
      <c r="A51" s="42">
        <v>65</v>
      </c>
      <c r="B51" s="42" t="s">
        <v>208</v>
      </c>
      <c r="C51" s="43">
        <v>137056561.86278468</v>
      </c>
    </row>
    <row r="52" spans="1:3" x14ac:dyDescent="0.3">
      <c r="A52" s="42">
        <v>2001</v>
      </c>
      <c r="B52" s="42" t="s">
        <v>209</v>
      </c>
      <c r="C52" s="43">
        <v>149098890.52905595</v>
      </c>
    </row>
    <row r="53" spans="1:3" x14ac:dyDescent="0.3">
      <c r="A53" s="42">
        <v>2004</v>
      </c>
      <c r="B53" s="42" t="s">
        <v>210</v>
      </c>
      <c r="C53" s="43">
        <v>282462236.80368292</v>
      </c>
    </row>
    <row r="54" spans="1:3" x14ac:dyDescent="0.3">
      <c r="A54" s="42">
        <v>5050</v>
      </c>
      <c r="B54" s="42" t="s">
        <v>52</v>
      </c>
      <c r="C54" s="43">
        <v>496589066.44087422</v>
      </c>
    </row>
    <row r="55" spans="1:3" x14ac:dyDescent="0.3">
      <c r="A55" s="42">
        <v>8992</v>
      </c>
      <c r="B55" s="42" t="s">
        <v>211</v>
      </c>
      <c r="C55" s="43">
        <v>250860116.11842898</v>
      </c>
    </row>
    <row r="56" spans="1:3" x14ac:dyDescent="0.3">
      <c r="A56" s="42">
        <v>5033</v>
      </c>
      <c r="B56" s="42" t="s">
        <v>63</v>
      </c>
      <c r="C56" s="43">
        <v>68608773.637440667</v>
      </c>
    </row>
    <row r="57" spans="1:3" x14ac:dyDescent="0.3">
      <c r="A57" s="42">
        <v>9999</v>
      </c>
      <c r="B57" s="42" t="s">
        <v>54</v>
      </c>
      <c r="C57" s="43">
        <v>19408771399.73003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5"/>
  <sheetViews>
    <sheetView topLeftCell="L1" workbookViewId="0">
      <selection activeCell="T9" sqref="T9"/>
    </sheetView>
  </sheetViews>
  <sheetFormatPr defaultRowHeight="14.4" x14ac:dyDescent="0.3"/>
  <cols>
    <col min="10" max="10" width="11.44140625" bestFit="1" customWidth="1"/>
    <col min="19" max="19" width="11.44140625" bestFit="1" customWidth="1"/>
  </cols>
  <sheetData>
    <row r="1" spans="1:32" x14ac:dyDescent="0.3">
      <c r="A1" t="s">
        <v>158</v>
      </c>
    </row>
    <row r="2" spans="1:32" x14ac:dyDescent="0.3">
      <c r="A2" t="s">
        <v>160</v>
      </c>
    </row>
    <row r="3" spans="1:32" x14ac:dyDescent="0.3">
      <c r="A3" t="s">
        <v>159</v>
      </c>
    </row>
    <row r="7" spans="1:32" x14ac:dyDescent="0.3">
      <c r="T7" s="33" t="s">
        <v>156</v>
      </c>
    </row>
    <row r="8" spans="1:32" x14ac:dyDescent="0.3">
      <c r="A8" s="19" t="s">
        <v>72</v>
      </c>
      <c r="B8" s="19" t="s">
        <v>73</v>
      </c>
      <c r="C8" s="19" t="s">
        <v>74</v>
      </c>
      <c r="D8" s="19" t="s">
        <v>75</v>
      </c>
      <c r="E8" s="19" t="s">
        <v>76</v>
      </c>
      <c r="F8" s="20" t="s">
        <v>77</v>
      </c>
      <c r="G8" s="20" t="s">
        <v>78</v>
      </c>
      <c r="H8" s="20" t="s">
        <v>79</v>
      </c>
      <c r="I8" s="20" t="s">
        <v>80</v>
      </c>
      <c r="J8" s="20" t="s">
        <v>81</v>
      </c>
      <c r="K8" s="20" t="s">
        <v>82</v>
      </c>
      <c r="L8" s="20" t="s">
        <v>83</v>
      </c>
      <c r="M8" s="20" t="s">
        <v>84</v>
      </c>
      <c r="N8" s="20" t="s">
        <v>85</v>
      </c>
      <c r="O8" s="20" t="s">
        <v>86</v>
      </c>
      <c r="P8" s="20" t="s">
        <v>87</v>
      </c>
      <c r="Q8" s="20" t="s">
        <v>88</v>
      </c>
      <c r="R8" s="20" t="s">
        <v>89</v>
      </c>
      <c r="S8" s="20" t="s">
        <v>90</v>
      </c>
      <c r="T8" s="33" t="s">
        <v>157</v>
      </c>
      <c r="U8" s="20" t="s">
        <v>91</v>
      </c>
      <c r="V8" s="20" t="s">
        <v>92</v>
      </c>
      <c r="W8" s="20" t="s">
        <v>93</v>
      </c>
      <c r="X8" s="20" t="s">
        <v>94</v>
      </c>
      <c r="Y8" s="20" t="s">
        <v>95</v>
      </c>
      <c r="Z8" s="20" t="s">
        <v>96</v>
      </c>
      <c r="AA8" s="20" t="s">
        <v>97</v>
      </c>
      <c r="AB8" s="20" t="s">
        <v>98</v>
      </c>
      <c r="AC8" s="20" t="s">
        <v>99</v>
      </c>
      <c r="AD8" s="20" t="s">
        <v>100</v>
      </c>
      <c r="AE8" s="20" t="s">
        <v>101</v>
      </c>
      <c r="AF8" s="20" t="s">
        <v>102</v>
      </c>
    </row>
    <row r="9" spans="1:32" x14ac:dyDescent="0.3">
      <c r="A9" s="21">
        <v>2019</v>
      </c>
      <c r="B9" s="21">
        <v>210001</v>
      </c>
      <c r="C9" s="21" t="s">
        <v>103</v>
      </c>
      <c r="D9" s="21" t="s">
        <v>104</v>
      </c>
      <c r="E9" s="21" t="s">
        <v>105</v>
      </c>
      <c r="F9" s="22">
        <v>90133.3</v>
      </c>
      <c r="G9" s="22">
        <v>57261.1</v>
      </c>
      <c r="H9" s="22">
        <v>117133.4</v>
      </c>
      <c r="I9" s="22">
        <v>104539.3</v>
      </c>
      <c r="J9" s="22">
        <v>369067.1</v>
      </c>
      <c r="K9" s="22">
        <v>12933.9</v>
      </c>
      <c r="L9" s="22">
        <v>4090.5</v>
      </c>
      <c r="M9" s="22">
        <v>25091.19999999999</v>
      </c>
      <c r="N9" s="22">
        <v>0</v>
      </c>
      <c r="O9" s="22">
        <v>7305.9000000000005</v>
      </c>
      <c r="P9" s="22">
        <v>12621.3</v>
      </c>
      <c r="Q9" s="22">
        <v>62042.799999999988</v>
      </c>
      <c r="R9" s="22">
        <v>3849</v>
      </c>
      <c r="S9" s="22">
        <v>310873.3</v>
      </c>
      <c r="T9" s="34">
        <f>+S9/J9</f>
        <v>0.84232189756280096</v>
      </c>
      <c r="U9" s="22">
        <v>4520.719000000001</v>
      </c>
      <c r="V9" s="22">
        <v>315394.01899999997</v>
      </c>
      <c r="W9" s="22">
        <v>127560.64955252499</v>
      </c>
      <c r="X9" s="22">
        <v>15569.7</v>
      </c>
      <c r="Y9" s="22">
        <v>61102.000000000015</v>
      </c>
      <c r="Z9" s="22">
        <v>24214.600000000002</v>
      </c>
      <c r="AA9" s="22">
        <v>68848.660000000018</v>
      </c>
      <c r="AB9" s="22">
        <v>297295.60955252504</v>
      </c>
      <c r="AC9" s="22">
        <v>18098.409447474929</v>
      </c>
      <c r="AD9" s="22">
        <v>0</v>
      </c>
      <c r="AE9" s="22">
        <v>0</v>
      </c>
      <c r="AF9" s="22">
        <v>18098.409447474929</v>
      </c>
    </row>
    <row r="10" spans="1:32" x14ac:dyDescent="0.3">
      <c r="A10" s="21">
        <v>2019</v>
      </c>
      <c r="B10" s="21">
        <v>210002</v>
      </c>
      <c r="C10" s="21" t="s">
        <v>106</v>
      </c>
      <c r="D10" s="21" t="s">
        <v>104</v>
      </c>
      <c r="E10" s="21" t="s">
        <v>105</v>
      </c>
      <c r="F10" s="22">
        <v>351685.12511000008</v>
      </c>
      <c r="G10" s="22">
        <v>132173.25083</v>
      </c>
      <c r="H10" s="22">
        <v>652948.95292999991</v>
      </c>
      <c r="I10" s="22">
        <v>420850.87050000002</v>
      </c>
      <c r="J10" s="22">
        <v>1557658.1993699998</v>
      </c>
      <c r="K10" s="22">
        <v>45767.033949999997</v>
      </c>
      <c r="L10" s="22">
        <v>19627</v>
      </c>
      <c r="M10" s="22">
        <v>77154.714399999997</v>
      </c>
      <c r="N10" s="22">
        <v>0</v>
      </c>
      <c r="O10" s="22">
        <v>36746.285600000003</v>
      </c>
      <c r="P10" s="22">
        <v>47364.073540000099</v>
      </c>
      <c r="Q10" s="22">
        <v>226659.10749000011</v>
      </c>
      <c r="R10" s="22">
        <v>6492</v>
      </c>
      <c r="S10" s="22">
        <v>1337491.0918799995</v>
      </c>
      <c r="T10" s="34">
        <f t="shared" ref="T10:T47" si="0">+S10/J10</f>
        <v>0.85865505822840493</v>
      </c>
      <c r="U10" s="22">
        <v>6865.2422500000248</v>
      </c>
      <c r="V10" s="22">
        <v>1344356.3341300001</v>
      </c>
      <c r="W10" s="22">
        <v>541613.45893492433</v>
      </c>
      <c r="X10" s="22">
        <v>119269</v>
      </c>
      <c r="Y10" s="22">
        <v>392332</v>
      </c>
      <c r="Z10" s="22">
        <v>95043.332755432435</v>
      </c>
      <c r="AA10" s="22">
        <v>202569.41210538647</v>
      </c>
      <c r="AB10" s="22">
        <v>1350827.2037957432</v>
      </c>
      <c r="AC10" s="22">
        <v>-6470.8696657433175</v>
      </c>
      <c r="AD10" s="22"/>
      <c r="AE10" s="22"/>
      <c r="AF10" s="22">
        <v>-6470.8696657433175</v>
      </c>
    </row>
    <row r="11" spans="1:32" x14ac:dyDescent="0.3">
      <c r="A11" s="21">
        <v>2019</v>
      </c>
      <c r="B11" s="21">
        <v>210003</v>
      </c>
      <c r="C11" s="21" t="s">
        <v>107</v>
      </c>
      <c r="D11" s="21" t="s">
        <v>104</v>
      </c>
      <c r="E11" s="21" t="s">
        <v>105</v>
      </c>
      <c r="F11" s="22">
        <v>108271.17217999999</v>
      </c>
      <c r="G11" s="22">
        <v>39659.669090000003</v>
      </c>
      <c r="H11" s="22">
        <v>142040.82088000001</v>
      </c>
      <c r="I11" s="22">
        <v>37557.885560000002</v>
      </c>
      <c r="J11" s="22">
        <v>327529.54771000001</v>
      </c>
      <c r="K11" s="22">
        <v>18767.895557545067</v>
      </c>
      <c r="L11" s="22">
        <v>10196</v>
      </c>
      <c r="M11" s="22">
        <v>14367.880281636058</v>
      </c>
      <c r="N11" s="22">
        <v>0</v>
      </c>
      <c r="O11" s="22">
        <v>16478.647919999999</v>
      </c>
      <c r="P11" s="22">
        <v>10006.817593023989</v>
      </c>
      <c r="Q11" s="22">
        <v>69817.241352205107</v>
      </c>
      <c r="R11" s="22">
        <v>15624</v>
      </c>
      <c r="S11" s="22">
        <v>273336.30635779491</v>
      </c>
      <c r="T11" s="34">
        <f t="shared" si="0"/>
        <v>0.83453938207679301</v>
      </c>
      <c r="U11" s="22">
        <v>33636.345540000002</v>
      </c>
      <c r="V11" s="22">
        <v>306972.65189779492</v>
      </c>
      <c r="W11" s="22">
        <v>126320.2063634677</v>
      </c>
      <c r="X11" s="22">
        <v>16152.136087917286</v>
      </c>
      <c r="Y11" s="22">
        <v>37131.348663918936</v>
      </c>
      <c r="Z11" s="22">
        <v>7511.746052178536</v>
      </c>
      <c r="AA11" s="22">
        <v>73824.219839435245</v>
      </c>
      <c r="AB11" s="22">
        <v>260939.6570069177</v>
      </c>
      <c r="AC11" s="22">
        <v>46032.99489087722</v>
      </c>
      <c r="AD11" s="22"/>
      <c r="AE11" s="22"/>
      <c r="AF11" s="22">
        <v>46032.99489087722</v>
      </c>
    </row>
    <row r="12" spans="1:32" x14ac:dyDescent="0.3">
      <c r="A12" s="21">
        <v>2019</v>
      </c>
      <c r="B12" s="21">
        <v>210004</v>
      </c>
      <c r="C12" s="21" t="s">
        <v>108</v>
      </c>
      <c r="D12" s="21" t="s">
        <v>104</v>
      </c>
      <c r="E12" s="21" t="s">
        <v>105</v>
      </c>
      <c r="F12" s="22">
        <v>160405.70000000001</v>
      </c>
      <c r="G12" s="22">
        <v>47270.9</v>
      </c>
      <c r="H12" s="22">
        <v>203402.4</v>
      </c>
      <c r="I12" s="22">
        <v>106995.4</v>
      </c>
      <c r="J12" s="22">
        <v>518074.4</v>
      </c>
      <c r="K12" s="22">
        <v>17313.561040000001</v>
      </c>
      <c r="L12" s="22">
        <v>25976.687590000005</v>
      </c>
      <c r="M12" s="22">
        <v>41019.146739999996</v>
      </c>
      <c r="N12" s="22">
        <v>0</v>
      </c>
      <c r="O12" s="22">
        <v>7137.0884299999998</v>
      </c>
      <c r="P12" s="22">
        <v>1723.28053</v>
      </c>
      <c r="Q12" s="22">
        <v>93169.764330000005</v>
      </c>
      <c r="R12" s="22">
        <v>15777.38</v>
      </c>
      <c r="S12" s="22">
        <v>440682.01566999999</v>
      </c>
      <c r="T12" s="34">
        <f t="shared" si="0"/>
        <v>0.85061530866995161</v>
      </c>
      <c r="U12" s="22">
        <v>3035.7962899999984</v>
      </c>
      <c r="V12" s="22">
        <v>443717.81196000002</v>
      </c>
      <c r="W12" s="22">
        <v>219702.75607618861</v>
      </c>
      <c r="X12" s="22">
        <v>13946.812040000001</v>
      </c>
      <c r="Y12" s="22">
        <v>61853.023920000007</v>
      </c>
      <c r="Z12" s="22">
        <v>32636.466336442685</v>
      </c>
      <c r="AA12" s="22">
        <v>56983.680910717288</v>
      </c>
      <c r="AB12" s="22">
        <v>385122.73928334855</v>
      </c>
      <c r="AC12" s="22">
        <v>58595.072676651413</v>
      </c>
      <c r="AD12" s="22"/>
      <c r="AE12" s="22"/>
      <c r="AF12" s="22">
        <v>58595.072676651413</v>
      </c>
    </row>
    <row r="13" spans="1:32" x14ac:dyDescent="0.3">
      <c r="A13" s="21">
        <v>2019</v>
      </c>
      <c r="B13" s="21">
        <v>210005</v>
      </c>
      <c r="C13" s="21" t="s">
        <v>109</v>
      </c>
      <c r="D13" s="21" t="s">
        <v>104</v>
      </c>
      <c r="E13" s="21" t="s">
        <v>105</v>
      </c>
      <c r="F13" s="22">
        <v>103197</v>
      </c>
      <c r="G13" s="22">
        <v>41096.300000000003</v>
      </c>
      <c r="H13" s="22">
        <v>127505.4</v>
      </c>
      <c r="I13" s="22">
        <v>82599</v>
      </c>
      <c r="J13" s="22">
        <v>354397.69999999995</v>
      </c>
      <c r="K13" s="22">
        <v>10081.754999999999</v>
      </c>
      <c r="L13" s="22">
        <v>6391.7269999999999</v>
      </c>
      <c r="M13" s="22">
        <v>19013.966480000003</v>
      </c>
      <c r="N13" s="22">
        <v>19.100000000000001</v>
      </c>
      <c r="O13" s="22">
        <v>5069.8588500000023</v>
      </c>
      <c r="P13" s="22">
        <v>11113.899999999963</v>
      </c>
      <c r="Q13" s="22">
        <v>51690.307329999974</v>
      </c>
      <c r="R13" s="22">
        <v>1480.1</v>
      </c>
      <c r="S13" s="22">
        <v>304187.49266999995</v>
      </c>
      <c r="T13" s="34">
        <f t="shared" si="0"/>
        <v>0.85832242328322106</v>
      </c>
      <c r="U13" s="22">
        <v>4925.6580000000004</v>
      </c>
      <c r="V13" s="22">
        <v>309113.15066999994</v>
      </c>
      <c r="W13" s="22">
        <v>133624.5942846789</v>
      </c>
      <c r="X13" s="22">
        <v>8237.4090900000028</v>
      </c>
      <c r="Y13" s="22">
        <v>1452.2853800000012</v>
      </c>
      <c r="Z13" s="22">
        <v>16144.056060000001</v>
      </c>
      <c r="AA13" s="22">
        <v>98533.799662937236</v>
      </c>
      <c r="AB13" s="22">
        <v>257992.14447761615</v>
      </c>
      <c r="AC13" s="22">
        <v>51121.006192383757</v>
      </c>
      <c r="AD13" s="22"/>
      <c r="AE13" s="22"/>
      <c r="AF13" s="22">
        <v>51121.006192383757</v>
      </c>
    </row>
    <row r="14" spans="1:32" x14ac:dyDescent="0.3">
      <c r="A14" s="21">
        <v>2019</v>
      </c>
      <c r="B14" s="21">
        <v>210006</v>
      </c>
      <c r="C14" s="21" t="s">
        <v>110</v>
      </c>
      <c r="D14" s="21" t="s">
        <v>104</v>
      </c>
      <c r="E14" s="21" t="s">
        <v>105</v>
      </c>
      <c r="F14" s="22">
        <v>28391.873560000004</v>
      </c>
      <c r="G14" s="22">
        <v>16641.693650000001</v>
      </c>
      <c r="H14" s="22">
        <v>26134.687189999997</v>
      </c>
      <c r="I14" s="22">
        <v>36941.812310000001</v>
      </c>
      <c r="J14" s="22">
        <v>108110.06671</v>
      </c>
      <c r="K14" s="22">
        <v>5109</v>
      </c>
      <c r="L14" s="22">
        <v>1862</v>
      </c>
      <c r="M14" s="22">
        <v>6219.1077500000074</v>
      </c>
      <c r="N14" s="22">
        <v>0</v>
      </c>
      <c r="O14" s="22">
        <v>1848.6399599999995</v>
      </c>
      <c r="P14" s="22">
        <v>3329.0859999999998</v>
      </c>
      <c r="Q14" s="22">
        <v>18367.833710000006</v>
      </c>
      <c r="R14" s="22">
        <v>1470</v>
      </c>
      <c r="S14" s="22">
        <v>91212.232999999993</v>
      </c>
      <c r="T14" s="34">
        <f t="shared" si="0"/>
        <v>0.84369786991874096</v>
      </c>
      <c r="U14" s="22">
        <v>1024.2002399999999</v>
      </c>
      <c r="V14" s="22">
        <v>92236.433240000013</v>
      </c>
      <c r="W14" s="22">
        <v>53223.5</v>
      </c>
      <c r="X14" s="22">
        <v>4730</v>
      </c>
      <c r="Y14" s="22">
        <v>7229</v>
      </c>
      <c r="Z14" s="22">
        <v>4751.7000000000007</v>
      </c>
      <c r="AA14" s="22">
        <v>14414.399999999998</v>
      </c>
      <c r="AB14" s="22">
        <v>84348.599999999991</v>
      </c>
      <c r="AC14" s="22">
        <v>7887.8332400000227</v>
      </c>
      <c r="AD14" s="22"/>
      <c r="AE14" s="22"/>
      <c r="AF14" s="22">
        <v>7887.8332400000227</v>
      </c>
    </row>
    <row r="15" spans="1:32" x14ac:dyDescent="0.3">
      <c r="A15" s="21">
        <v>2019</v>
      </c>
      <c r="B15" s="21">
        <v>210008</v>
      </c>
      <c r="C15" s="21" t="s">
        <v>111</v>
      </c>
      <c r="D15" s="21" t="s">
        <v>104</v>
      </c>
      <c r="E15" s="21" t="s">
        <v>105</v>
      </c>
      <c r="F15" s="22">
        <v>63235.8</v>
      </c>
      <c r="G15" s="22">
        <v>72141.100000000006</v>
      </c>
      <c r="H15" s="22">
        <v>179468.6</v>
      </c>
      <c r="I15" s="22">
        <v>238834</v>
      </c>
      <c r="J15" s="22">
        <v>553679.5</v>
      </c>
      <c r="K15" s="22">
        <v>9412.6</v>
      </c>
      <c r="L15" s="22">
        <v>18604.2</v>
      </c>
      <c r="M15" s="22">
        <v>25599.4</v>
      </c>
      <c r="N15" s="22">
        <v>0</v>
      </c>
      <c r="O15" s="22">
        <v>6644.2</v>
      </c>
      <c r="P15" s="22">
        <v>15305.5</v>
      </c>
      <c r="Q15" s="22">
        <v>75565.8</v>
      </c>
      <c r="R15" s="22">
        <v>-410.5</v>
      </c>
      <c r="S15" s="22">
        <v>477703.2</v>
      </c>
      <c r="T15" s="34">
        <f t="shared" si="0"/>
        <v>0.86277927934843179</v>
      </c>
      <c r="U15" s="22">
        <v>11012.5</v>
      </c>
      <c r="V15" s="22">
        <v>488715.7</v>
      </c>
      <c r="W15" s="22">
        <v>205782.3</v>
      </c>
      <c r="X15" s="22">
        <v>9386.4</v>
      </c>
      <c r="Y15" s="22">
        <v>118680.8</v>
      </c>
      <c r="Z15" s="22">
        <v>36756.699999999997</v>
      </c>
      <c r="AA15" s="22">
        <v>90803.199999999997</v>
      </c>
      <c r="AB15" s="22">
        <v>461409.4</v>
      </c>
      <c r="AC15" s="22">
        <v>27306.3</v>
      </c>
      <c r="AD15" s="22"/>
      <c r="AE15" s="22"/>
      <c r="AF15" s="22">
        <v>27306.3</v>
      </c>
    </row>
    <row r="16" spans="1:32" x14ac:dyDescent="0.3">
      <c r="A16" s="21">
        <v>2019</v>
      </c>
      <c r="B16" s="21">
        <v>210009</v>
      </c>
      <c r="C16" s="21" t="s">
        <v>112</v>
      </c>
      <c r="D16" s="21" t="s">
        <v>104</v>
      </c>
      <c r="E16" s="21" t="s">
        <v>105</v>
      </c>
      <c r="F16" s="22">
        <v>670201.53758</v>
      </c>
      <c r="G16" s="22">
        <v>260143.13344000001</v>
      </c>
      <c r="H16" s="22">
        <v>821422.4647100002</v>
      </c>
      <c r="I16" s="22">
        <v>722881.69452999998</v>
      </c>
      <c r="J16" s="22">
        <v>2474648.8302600002</v>
      </c>
      <c r="K16" s="22">
        <v>38049</v>
      </c>
      <c r="L16" s="22">
        <v>25938</v>
      </c>
      <c r="M16" s="22">
        <v>229358.1</v>
      </c>
      <c r="N16" s="22">
        <v>36021.9</v>
      </c>
      <c r="O16" s="22">
        <v>60542</v>
      </c>
      <c r="P16" s="22">
        <v>0</v>
      </c>
      <c r="Q16" s="22">
        <v>389909</v>
      </c>
      <c r="R16" s="22">
        <v>0</v>
      </c>
      <c r="S16" s="22">
        <v>2084739.83026</v>
      </c>
      <c r="T16" s="34">
        <f t="shared" si="0"/>
        <v>0.8424386542315847</v>
      </c>
      <c r="U16" s="22">
        <v>43274.600000000035</v>
      </c>
      <c r="V16" s="22">
        <v>2128014.4302600003</v>
      </c>
      <c r="W16" s="22">
        <v>858681.3</v>
      </c>
      <c r="X16" s="22">
        <v>79309.399999999994</v>
      </c>
      <c r="Y16" s="22">
        <v>670161</v>
      </c>
      <c r="Z16" s="22">
        <v>138872.19999999998</v>
      </c>
      <c r="AA16" s="22">
        <v>347898.3</v>
      </c>
      <c r="AB16" s="22">
        <v>2094922.2</v>
      </c>
      <c r="AC16" s="22">
        <v>33092.230260000098</v>
      </c>
      <c r="AD16" s="22"/>
      <c r="AE16" s="22"/>
      <c r="AF16" s="22">
        <v>33092.230260000098</v>
      </c>
    </row>
    <row r="17" spans="1:32" x14ac:dyDescent="0.3">
      <c r="A17" s="21">
        <v>2019</v>
      </c>
      <c r="B17" s="21">
        <v>210010</v>
      </c>
      <c r="C17" s="21" t="s">
        <v>113</v>
      </c>
      <c r="D17" s="21" t="s">
        <v>104</v>
      </c>
      <c r="E17" s="21" t="s">
        <v>105</v>
      </c>
      <c r="F17" s="22">
        <v>13011.283779999998</v>
      </c>
      <c r="G17" s="22">
        <v>13020.170770000001</v>
      </c>
      <c r="H17" s="22">
        <v>7066.2958499999995</v>
      </c>
      <c r="I17" s="22">
        <v>12098.760980000005</v>
      </c>
      <c r="J17" s="22">
        <v>45196.511380000004</v>
      </c>
      <c r="K17" s="22">
        <v>2058.5824400000001</v>
      </c>
      <c r="L17" s="22">
        <v>429.68635999999998</v>
      </c>
      <c r="M17" s="22">
        <v>1934.4362799999992</v>
      </c>
      <c r="N17" s="22">
        <v>0</v>
      </c>
      <c r="O17" s="22">
        <v>2254.0260700000003</v>
      </c>
      <c r="P17" s="22">
        <v>1540.8972000000003</v>
      </c>
      <c r="Q17" s="22">
        <v>8217.6283500000009</v>
      </c>
      <c r="R17" s="22">
        <v>507.63600000000002</v>
      </c>
      <c r="S17" s="22">
        <v>37486.519030000003</v>
      </c>
      <c r="T17" s="34">
        <f t="shared" si="0"/>
        <v>0.82941178169313834</v>
      </c>
      <c r="U17" s="22">
        <v>723.38539818821619</v>
      </c>
      <c r="V17" s="22">
        <v>38209.904428188216</v>
      </c>
      <c r="W17" s="22">
        <v>19839.447272811027</v>
      </c>
      <c r="X17" s="22">
        <v>3591.582965956758</v>
      </c>
      <c r="Y17" s="22">
        <v>2389.0859377854422</v>
      </c>
      <c r="Z17" s="22">
        <v>2857.2133681291707</v>
      </c>
      <c r="AA17" s="22">
        <v>5211.0520166105634</v>
      </c>
      <c r="AB17" s="22">
        <v>33888.381561292961</v>
      </c>
      <c r="AC17" s="22">
        <v>4321.522866895255</v>
      </c>
      <c r="AD17" s="22"/>
      <c r="AE17" s="22"/>
      <c r="AF17" s="22">
        <v>4321.522866895255</v>
      </c>
    </row>
    <row r="18" spans="1:32" x14ac:dyDescent="0.3">
      <c r="A18" s="21">
        <v>2019</v>
      </c>
      <c r="B18" s="21">
        <v>210011</v>
      </c>
      <c r="C18" s="21" t="s">
        <v>19</v>
      </c>
      <c r="D18" s="21" t="s">
        <v>104</v>
      </c>
      <c r="E18" s="21" t="s">
        <v>105</v>
      </c>
      <c r="F18" s="22">
        <v>97305.3</v>
      </c>
      <c r="G18" s="22">
        <v>47984.5</v>
      </c>
      <c r="H18" s="22">
        <v>149829.5</v>
      </c>
      <c r="I18" s="22">
        <v>134991.20000000001</v>
      </c>
      <c r="J18" s="22">
        <v>430110.5</v>
      </c>
      <c r="K18" s="22">
        <v>854.72812999999996</v>
      </c>
      <c r="L18" s="22">
        <v>20256.836019999999</v>
      </c>
      <c r="M18" s="22">
        <v>25665.098550000097</v>
      </c>
      <c r="N18" s="22">
        <v>578.54200000000003</v>
      </c>
      <c r="O18" s="22">
        <v>14727.653990000001</v>
      </c>
      <c r="P18" s="22">
        <v>13128.994356653277</v>
      </c>
      <c r="Q18" s="22">
        <v>75211.853046653385</v>
      </c>
      <c r="R18" s="22">
        <v>578.54200000000003</v>
      </c>
      <c r="S18" s="22">
        <v>355477.18895334663</v>
      </c>
      <c r="T18" s="34">
        <f t="shared" si="0"/>
        <v>0.82647875128216264</v>
      </c>
      <c r="U18" s="22">
        <v>1775.7755400000003</v>
      </c>
      <c r="V18" s="22">
        <v>357252.96449334663</v>
      </c>
      <c r="W18" s="22">
        <v>134384.26990443404</v>
      </c>
      <c r="X18" s="22">
        <v>15481</v>
      </c>
      <c r="Y18" s="22">
        <v>55553</v>
      </c>
      <c r="Z18" s="22">
        <v>21118.216219999998</v>
      </c>
      <c r="AA18" s="22">
        <v>82816.115359999996</v>
      </c>
      <c r="AB18" s="22">
        <v>309352.60148443404</v>
      </c>
      <c r="AC18" s="22">
        <v>47900.363008912595</v>
      </c>
      <c r="AD18" s="22"/>
      <c r="AE18" s="22"/>
      <c r="AF18" s="22">
        <v>47900.363008912595</v>
      </c>
    </row>
    <row r="19" spans="1:32" x14ac:dyDescent="0.3">
      <c r="A19" s="21">
        <v>2019</v>
      </c>
      <c r="B19" s="21">
        <v>210012</v>
      </c>
      <c r="C19" s="21" t="s">
        <v>20</v>
      </c>
      <c r="D19" s="21" t="s">
        <v>104</v>
      </c>
      <c r="E19" s="21" t="s">
        <v>105</v>
      </c>
      <c r="F19" s="22">
        <v>169553.13482000004</v>
      </c>
      <c r="G19" s="22">
        <v>130379.07874999956</v>
      </c>
      <c r="H19" s="22">
        <v>244586.65915000063</v>
      </c>
      <c r="I19" s="22">
        <v>246300.10467000044</v>
      </c>
      <c r="J19" s="22">
        <v>790818.9773900006</v>
      </c>
      <c r="K19" s="22">
        <v>19197.7</v>
      </c>
      <c r="L19" s="22">
        <v>4185.2</v>
      </c>
      <c r="M19" s="22">
        <v>71946.495920000045</v>
      </c>
      <c r="N19" s="22">
        <v>0</v>
      </c>
      <c r="O19" s="22">
        <v>18382.232000000004</v>
      </c>
      <c r="P19" s="22">
        <v>0</v>
      </c>
      <c r="Q19" s="22">
        <v>113711.62792000004</v>
      </c>
      <c r="R19" s="22">
        <v>0</v>
      </c>
      <c r="S19" s="22">
        <v>677107.3494700006</v>
      </c>
      <c r="T19" s="34">
        <f t="shared" si="0"/>
        <v>0.85621029442756791</v>
      </c>
      <c r="U19" s="22">
        <v>19520.979959999997</v>
      </c>
      <c r="V19" s="22">
        <v>696628.32943000062</v>
      </c>
      <c r="W19" s="22">
        <v>301413.99914243858</v>
      </c>
      <c r="X19" s="22">
        <v>0</v>
      </c>
      <c r="Y19" s="22">
        <v>159557</v>
      </c>
      <c r="Z19" s="22">
        <v>50370.822999999997</v>
      </c>
      <c r="AA19" s="22">
        <v>102649.88768750454</v>
      </c>
      <c r="AB19" s="22">
        <v>613991.70982994314</v>
      </c>
      <c r="AC19" s="22">
        <v>82636.619600057486</v>
      </c>
      <c r="AD19" s="22"/>
      <c r="AE19" s="22"/>
      <c r="AF19" s="22">
        <v>82636.619600057486</v>
      </c>
    </row>
    <row r="20" spans="1:32" x14ac:dyDescent="0.3">
      <c r="A20" s="21">
        <v>2019</v>
      </c>
      <c r="B20" s="21">
        <v>210013</v>
      </c>
      <c r="C20" s="21" t="s">
        <v>114</v>
      </c>
      <c r="D20" s="21" t="s">
        <v>104</v>
      </c>
      <c r="E20" s="21" t="s">
        <v>105</v>
      </c>
      <c r="F20" s="22">
        <v>32695.386549999999</v>
      </c>
      <c r="G20" s="22">
        <v>22374.103630000001</v>
      </c>
      <c r="H20" s="22">
        <v>31253.341550000001</v>
      </c>
      <c r="I20" s="22">
        <v>25522.207879999991</v>
      </c>
      <c r="J20" s="22">
        <v>111845.03961000001</v>
      </c>
      <c r="K20" s="22">
        <v>2259.7277400000003</v>
      </c>
      <c r="L20" s="22">
        <v>379.88171999999997</v>
      </c>
      <c r="M20" s="22">
        <v>13369.633250000001</v>
      </c>
      <c r="N20" s="22">
        <v>1192.74</v>
      </c>
      <c r="O20" s="22">
        <v>5662.5099299999993</v>
      </c>
      <c r="P20" s="22">
        <v>-167.38829000000021</v>
      </c>
      <c r="Q20" s="22">
        <v>22697.104350000001</v>
      </c>
      <c r="R20" s="22">
        <v>0</v>
      </c>
      <c r="S20" s="22">
        <v>89147.935259999998</v>
      </c>
      <c r="T20" s="34">
        <f t="shared" si="0"/>
        <v>0.79706650890245945</v>
      </c>
      <c r="U20" s="22">
        <v>1268.8597299999999</v>
      </c>
      <c r="V20" s="22">
        <v>90416.794989999995</v>
      </c>
      <c r="W20" s="22">
        <v>36752.806766317597</v>
      </c>
      <c r="X20" s="22">
        <v>0</v>
      </c>
      <c r="Y20" s="22">
        <v>7760.3580000000002</v>
      </c>
      <c r="Z20" s="22">
        <v>4648.6417900562828</v>
      </c>
      <c r="AA20" s="22">
        <v>25423.239900748551</v>
      </c>
      <c r="AB20" s="22">
        <v>74585.046457122429</v>
      </c>
      <c r="AC20" s="22">
        <v>15831.748532877566</v>
      </c>
      <c r="AD20" s="22"/>
      <c r="AE20" s="22"/>
      <c r="AF20" s="22">
        <v>15831.748532877566</v>
      </c>
    </row>
    <row r="21" spans="1:32" x14ac:dyDescent="0.3">
      <c r="A21" s="21">
        <v>2019</v>
      </c>
      <c r="B21" s="21">
        <v>210015</v>
      </c>
      <c r="C21" s="21" t="s">
        <v>115</v>
      </c>
      <c r="D21" s="21" t="s">
        <v>104</v>
      </c>
      <c r="E21" s="21" t="s">
        <v>105</v>
      </c>
      <c r="F21" s="22">
        <v>138889.22399999999</v>
      </c>
      <c r="G21" s="22">
        <v>63476.168720000001</v>
      </c>
      <c r="H21" s="22">
        <v>162232.52526999998</v>
      </c>
      <c r="I21" s="22">
        <v>190370.65963000001</v>
      </c>
      <c r="J21" s="22">
        <v>554968.57762</v>
      </c>
      <c r="K21" s="22">
        <v>9147.562879999994</v>
      </c>
      <c r="L21" s="22">
        <v>10276.998380000001</v>
      </c>
      <c r="M21" s="22">
        <v>46701.021729999993</v>
      </c>
      <c r="N21" s="22">
        <v>2183.652</v>
      </c>
      <c r="O21" s="22">
        <v>9129.3345500000014</v>
      </c>
      <c r="P21" s="22">
        <v>42.132990000000341</v>
      </c>
      <c r="Q21" s="22">
        <v>77480.702529999995</v>
      </c>
      <c r="R21" s="22">
        <v>0</v>
      </c>
      <c r="S21" s="22">
        <v>477487.87508999999</v>
      </c>
      <c r="T21" s="34">
        <f t="shared" si="0"/>
        <v>0.8603872261339941</v>
      </c>
      <c r="U21" s="22">
        <v>1069.4130699999978</v>
      </c>
      <c r="V21" s="22">
        <v>478557.28816</v>
      </c>
      <c r="W21" s="22">
        <v>219547.75711519513</v>
      </c>
      <c r="X21" s="22">
        <v>0</v>
      </c>
      <c r="Y21" s="22">
        <v>98322.169500000004</v>
      </c>
      <c r="Z21" s="22">
        <v>27951.633521317341</v>
      </c>
      <c r="AA21" s="22">
        <v>76880.057278148262</v>
      </c>
      <c r="AB21" s="22">
        <v>422701.61741466069</v>
      </c>
      <c r="AC21" s="22">
        <v>55855.670745339303</v>
      </c>
      <c r="AD21" s="22"/>
      <c r="AE21" s="22"/>
      <c r="AF21" s="22">
        <v>55855.670745339303</v>
      </c>
    </row>
    <row r="22" spans="1:32" x14ac:dyDescent="0.3">
      <c r="A22" s="21">
        <v>2019</v>
      </c>
      <c r="B22" s="21">
        <v>210016</v>
      </c>
      <c r="C22" s="21" t="s">
        <v>116</v>
      </c>
      <c r="D22" s="21" t="s">
        <v>104</v>
      </c>
      <c r="E22" s="21" t="s">
        <v>105</v>
      </c>
      <c r="F22" s="22">
        <v>75738.399999999994</v>
      </c>
      <c r="G22" s="22">
        <v>25161.7</v>
      </c>
      <c r="H22" s="22">
        <v>111129.7</v>
      </c>
      <c r="I22" s="22">
        <v>90958.6</v>
      </c>
      <c r="J22" s="22">
        <v>302988.40000000002</v>
      </c>
      <c r="K22" s="22">
        <v>15192.767</v>
      </c>
      <c r="L22" s="22">
        <v>9634.2420000000002</v>
      </c>
      <c r="M22" s="22">
        <v>27576.278000000009</v>
      </c>
      <c r="N22" s="22">
        <v>0</v>
      </c>
      <c r="O22" s="22">
        <v>4243.4470000000001</v>
      </c>
      <c r="P22" s="22">
        <v>1031.587</v>
      </c>
      <c r="Q22" s="22">
        <v>57678.321000000004</v>
      </c>
      <c r="R22" s="22">
        <v>7833.84</v>
      </c>
      <c r="S22" s="22">
        <v>253143.91899999999</v>
      </c>
      <c r="T22" s="34">
        <f t="shared" si="0"/>
        <v>0.83549046432140628</v>
      </c>
      <c r="U22" s="22">
        <v>310.82099999999991</v>
      </c>
      <c r="V22" s="22">
        <v>253454.74</v>
      </c>
      <c r="W22" s="22">
        <v>118321.27411</v>
      </c>
      <c r="X22" s="22">
        <v>14425.581</v>
      </c>
      <c r="Y22" s="22">
        <v>45770.94</v>
      </c>
      <c r="Z22" s="22">
        <v>13125.29</v>
      </c>
      <c r="AA22" s="22">
        <v>36914.990000000005</v>
      </c>
      <c r="AB22" s="22">
        <v>228558.07511000003</v>
      </c>
      <c r="AC22" s="22">
        <v>24896.664889999985</v>
      </c>
      <c r="AD22" s="22"/>
      <c r="AE22" s="22"/>
      <c r="AF22" s="22">
        <v>24896.664889999985</v>
      </c>
    </row>
    <row r="23" spans="1:32" x14ac:dyDescent="0.3">
      <c r="A23" s="21">
        <v>2019</v>
      </c>
      <c r="B23" s="21">
        <v>210017</v>
      </c>
      <c r="C23" s="21" t="s">
        <v>117</v>
      </c>
      <c r="D23" s="21" t="s">
        <v>104</v>
      </c>
      <c r="E23" s="21" t="s">
        <v>105</v>
      </c>
      <c r="F23" s="22">
        <v>9354.8813699999992</v>
      </c>
      <c r="G23" s="22">
        <v>9899.4494500000001</v>
      </c>
      <c r="H23" s="22">
        <v>13923.061669999996</v>
      </c>
      <c r="I23" s="22">
        <v>30292.710360000001</v>
      </c>
      <c r="J23" s="22">
        <v>63470.102850000003</v>
      </c>
      <c r="K23" s="22">
        <v>1488.8</v>
      </c>
      <c r="L23" s="22">
        <v>2932.9989999999998</v>
      </c>
      <c r="M23" s="22">
        <v>3924.7100000000009</v>
      </c>
      <c r="N23" s="22">
        <v>314.83100000000002</v>
      </c>
      <c r="O23" s="22">
        <v>1830.0139999999999</v>
      </c>
      <c r="P23" s="22">
        <v>0</v>
      </c>
      <c r="Q23" s="22">
        <v>10491.354000000005</v>
      </c>
      <c r="R23" s="22">
        <v>0</v>
      </c>
      <c r="S23" s="22">
        <v>52978.748849999989</v>
      </c>
      <c r="T23" s="34">
        <f t="shared" si="0"/>
        <v>0.83470400190158167</v>
      </c>
      <c r="U23" s="22">
        <v>235.27700000000004</v>
      </c>
      <c r="V23" s="22">
        <v>53214.025849999991</v>
      </c>
      <c r="W23" s="22">
        <v>24544.866118921786</v>
      </c>
      <c r="X23" s="22">
        <v>0</v>
      </c>
      <c r="Y23" s="22">
        <v>10081.403</v>
      </c>
      <c r="Z23" s="22">
        <v>4001.0172270338921</v>
      </c>
      <c r="AA23" s="22">
        <v>6752.9148703453393</v>
      </c>
      <c r="AB23" s="22">
        <v>45380.201216301008</v>
      </c>
      <c r="AC23" s="22">
        <v>7833.8246336989823</v>
      </c>
      <c r="AD23" s="22"/>
      <c r="AE23" s="22"/>
      <c r="AF23" s="22">
        <v>7833.8246336989823</v>
      </c>
    </row>
    <row r="24" spans="1:32" x14ac:dyDescent="0.3">
      <c r="A24" s="21">
        <v>2019</v>
      </c>
      <c r="B24" s="21">
        <v>210018</v>
      </c>
      <c r="C24" s="21" t="s">
        <v>118</v>
      </c>
      <c r="D24" s="21" t="s">
        <v>104</v>
      </c>
      <c r="E24" s="21" t="s">
        <v>105</v>
      </c>
      <c r="F24" s="22">
        <v>34430.455000000002</v>
      </c>
      <c r="G24" s="22">
        <v>29875.646000000001</v>
      </c>
      <c r="H24" s="22">
        <v>49921.038119999997</v>
      </c>
      <c r="I24" s="22">
        <v>65828.288639999999</v>
      </c>
      <c r="J24" s="22">
        <v>180055.42775999999</v>
      </c>
      <c r="K24" s="22">
        <v>3688.6325499999998</v>
      </c>
      <c r="L24" s="22">
        <v>2495.1037299999998</v>
      </c>
      <c r="M24" s="22">
        <v>16115.789460000004</v>
      </c>
      <c r="N24" s="22">
        <v>1407.252</v>
      </c>
      <c r="O24" s="22">
        <v>2405.6421299999997</v>
      </c>
      <c r="P24" s="22">
        <v>308.45592000000016</v>
      </c>
      <c r="Q24" s="22">
        <v>26420.875790000009</v>
      </c>
      <c r="R24" s="22">
        <v>0</v>
      </c>
      <c r="S24" s="22">
        <v>153634.55196999997</v>
      </c>
      <c r="T24" s="34">
        <f t="shared" si="0"/>
        <v>0.85326254188117556</v>
      </c>
      <c r="U24" s="22">
        <v>1864.5104999999996</v>
      </c>
      <c r="V24" s="22">
        <v>155499.06246999998</v>
      </c>
      <c r="W24" s="22">
        <v>70307.701241144008</v>
      </c>
      <c r="X24" s="22">
        <v>0</v>
      </c>
      <c r="Y24" s="22">
        <v>23889.00531</v>
      </c>
      <c r="Z24" s="22">
        <v>11087.298212676757</v>
      </c>
      <c r="AA24" s="22">
        <v>28836.308265041527</v>
      </c>
      <c r="AB24" s="22">
        <v>134120.31302886229</v>
      </c>
      <c r="AC24" s="22">
        <v>21378.749441137683</v>
      </c>
      <c r="AD24" s="22"/>
      <c r="AE24" s="22"/>
      <c r="AF24" s="22">
        <v>21378.749441137683</v>
      </c>
    </row>
    <row r="25" spans="1:32" x14ac:dyDescent="0.3">
      <c r="A25" s="21">
        <v>2019</v>
      </c>
      <c r="B25" s="21">
        <v>210019</v>
      </c>
      <c r="C25" s="21" t="s">
        <v>119</v>
      </c>
      <c r="D25" s="21" t="s">
        <v>104</v>
      </c>
      <c r="E25" s="21" t="s">
        <v>105</v>
      </c>
      <c r="F25" s="22">
        <v>96772.888999999996</v>
      </c>
      <c r="G25" s="22">
        <v>71701.269</v>
      </c>
      <c r="H25" s="22">
        <v>152051.41099999999</v>
      </c>
      <c r="I25" s="22">
        <v>134682.18400000001</v>
      </c>
      <c r="J25" s="22">
        <v>455207.75300000003</v>
      </c>
      <c r="K25" s="22">
        <v>7940.8</v>
      </c>
      <c r="L25" s="22">
        <v>9303.1</v>
      </c>
      <c r="M25" s="22">
        <v>24172.599999999991</v>
      </c>
      <c r="N25" s="22">
        <v>-1295.0999999999999</v>
      </c>
      <c r="O25" s="22">
        <v>5135.5</v>
      </c>
      <c r="P25" s="22">
        <v>22436.6</v>
      </c>
      <c r="Q25" s="22">
        <v>67693.5</v>
      </c>
      <c r="R25" s="22">
        <v>0</v>
      </c>
      <c r="S25" s="22">
        <v>387514.25300000003</v>
      </c>
      <c r="T25" s="34">
        <f t="shared" si="0"/>
        <v>0.85129097746276738</v>
      </c>
      <c r="U25" s="22">
        <v>2253.3999999999996</v>
      </c>
      <c r="V25" s="22">
        <v>389767.65300000011</v>
      </c>
      <c r="W25" s="22">
        <v>166024.18254000001</v>
      </c>
      <c r="X25" s="22">
        <v>11086.7</v>
      </c>
      <c r="Y25" s="22">
        <v>82486.400000000009</v>
      </c>
      <c r="Z25" s="22">
        <v>31394.7</v>
      </c>
      <c r="AA25" s="22">
        <v>44955.3</v>
      </c>
      <c r="AB25" s="22">
        <v>335947.28254000004</v>
      </c>
      <c r="AC25" s="22">
        <v>53820.370460000006</v>
      </c>
      <c r="AD25" s="22"/>
      <c r="AE25" s="22"/>
      <c r="AF25" s="22">
        <v>53820.370460000006</v>
      </c>
    </row>
    <row r="26" spans="1:32" x14ac:dyDescent="0.3">
      <c r="A26" s="21">
        <v>2019</v>
      </c>
      <c r="B26" s="21">
        <v>210022</v>
      </c>
      <c r="C26" s="21" t="s">
        <v>120</v>
      </c>
      <c r="D26" s="21" t="s">
        <v>104</v>
      </c>
      <c r="E26" s="21" t="s">
        <v>105</v>
      </c>
      <c r="F26" s="22">
        <v>70045.047890000016</v>
      </c>
      <c r="G26" s="22">
        <v>29621.269789999998</v>
      </c>
      <c r="H26" s="22">
        <v>143408.06864000001</v>
      </c>
      <c r="I26" s="22">
        <v>93560.735220000002</v>
      </c>
      <c r="J26" s="22">
        <v>336635.12154000008</v>
      </c>
      <c r="K26" s="22">
        <v>7623.9219999999996</v>
      </c>
      <c r="L26" s="22">
        <v>4480.183</v>
      </c>
      <c r="M26" s="22">
        <v>28537.954000000002</v>
      </c>
      <c r="N26" s="22">
        <v>2601.634</v>
      </c>
      <c r="O26" s="22">
        <v>4896.4120000000003</v>
      </c>
      <c r="P26" s="22">
        <v>0</v>
      </c>
      <c r="Q26" s="22">
        <v>48140.105000000003</v>
      </c>
      <c r="R26" s="22">
        <v>0</v>
      </c>
      <c r="S26" s="22">
        <v>288495.0165400001</v>
      </c>
      <c r="T26" s="34">
        <f t="shared" si="0"/>
        <v>0.85699618988127535</v>
      </c>
      <c r="U26" s="22">
        <v>2519.2828399999999</v>
      </c>
      <c r="V26" s="22">
        <v>291014.2993800001</v>
      </c>
      <c r="W26" s="22">
        <v>122101.8</v>
      </c>
      <c r="X26" s="22">
        <v>0</v>
      </c>
      <c r="Y26" s="22">
        <v>70054.762000000002</v>
      </c>
      <c r="Z26" s="22">
        <v>16584.573499999999</v>
      </c>
      <c r="AA26" s="22">
        <v>54639.964999999997</v>
      </c>
      <c r="AB26" s="22">
        <v>263381.1005</v>
      </c>
      <c r="AC26" s="22">
        <v>27633.198880000095</v>
      </c>
      <c r="AD26" s="22"/>
      <c r="AE26" s="22"/>
      <c r="AF26" s="22">
        <v>27633.198880000095</v>
      </c>
    </row>
    <row r="27" spans="1:32" x14ac:dyDescent="0.3">
      <c r="A27" s="21">
        <v>2019</v>
      </c>
      <c r="B27" s="21">
        <v>210023</v>
      </c>
      <c r="C27" s="21" t="s">
        <v>121</v>
      </c>
      <c r="D27" s="21" t="s">
        <v>104</v>
      </c>
      <c r="E27" s="21" t="s">
        <v>105</v>
      </c>
      <c r="F27" s="22">
        <v>129378.2</v>
      </c>
      <c r="G27" s="22">
        <v>107877.7</v>
      </c>
      <c r="H27" s="22">
        <v>182198.9</v>
      </c>
      <c r="I27" s="22">
        <v>220201.7</v>
      </c>
      <c r="J27" s="22">
        <v>639656.5</v>
      </c>
      <c r="K27" s="22">
        <v>13291.4</v>
      </c>
      <c r="L27" s="22">
        <v>4024.3</v>
      </c>
      <c r="M27" s="22">
        <v>27449.989549999995</v>
      </c>
      <c r="N27" s="22">
        <v>6890.4780000000001</v>
      </c>
      <c r="O27" s="22">
        <v>7390.1404199999997</v>
      </c>
      <c r="P27" s="22">
        <v>19775.916880000001</v>
      </c>
      <c r="Q27" s="22">
        <v>78822.224849999999</v>
      </c>
      <c r="R27" s="22">
        <v>0</v>
      </c>
      <c r="S27" s="22">
        <v>560834.27515</v>
      </c>
      <c r="T27" s="34">
        <f t="shared" si="0"/>
        <v>0.87677413604020282</v>
      </c>
      <c r="U27" s="22">
        <v>4560.0873709999996</v>
      </c>
      <c r="V27" s="22">
        <v>565394.36252099997</v>
      </c>
      <c r="W27" s="22">
        <v>240384.33911737311</v>
      </c>
      <c r="X27" s="22">
        <v>6032.6151899999995</v>
      </c>
      <c r="Y27" s="22">
        <v>143522.97618</v>
      </c>
      <c r="Z27" s="22">
        <v>36854.687209999996</v>
      </c>
      <c r="AA27" s="22">
        <v>87706.080168999993</v>
      </c>
      <c r="AB27" s="22">
        <v>514500.69786637311</v>
      </c>
      <c r="AC27" s="22">
        <v>50893.66465462686</v>
      </c>
      <c r="AD27" s="22"/>
      <c r="AE27" s="22"/>
      <c r="AF27" s="22">
        <v>50893.66465462686</v>
      </c>
    </row>
    <row r="28" spans="1:32" x14ac:dyDescent="0.3">
      <c r="A28" s="21">
        <v>2019</v>
      </c>
      <c r="B28" s="21">
        <v>210024</v>
      </c>
      <c r="C28" s="21" t="s">
        <v>122</v>
      </c>
      <c r="D28" s="21" t="s">
        <v>104</v>
      </c>
      <c r="E28" s="21" t="s">
        <v>105</v>
      </c>
      <c r="F28" s="22">
        <v>84195.822239999994</v>
      </c>
      <c r="G28" s="22">
        <v>28574.144509999998</v>
      </c>
      <c r="H28" s="22">
        <v>169900.54801</v>
      </c>
      <c r="I28" s="22">
        <v>137822.43700000003</v>
      </c>
      <c r="J28" s="22">
        <v>420492.95176000003</v>
      </c>
      <c r="K28" s="22">
        <v>4725.0785899999992</v>
      </c>
      <c r="L28" s="22">
        <v>7793.31747</v>
      </c>
      <c r="M28" s="22">
        <v>37222.243499999997</v>
      </c>
      <c r="N28" s="22">
        <v>3298.5360000000001</v>
      </c>
      <c r="O28" s="22">
        <v>5775.0594499999988</v>
      </c>
      <c r="P28" s="22">
        <v>35.598750000000003</v>
      </c>
      <c r="Q28" s="22">
        <v>58849.833759999994</v>
      </c>
      <c r="R28" s="22">
        <v>0</v>
      </c>
      <c r="S28" s="22">
        <v>361643.11800000002</v>
      </c>
      <c r="T28" s="34">
        <f t="shared" si="0"/>
        <v>0.8600456119093548</v>
      </c>
      <c r="U28" s="22">
        <v>3616.0320700000066</v>
      </c>
      <c r="V28" s="22">
        <v>365259.15006999997</v>
      </c>
      <c r="W28" s="22">
        <v>171389.5479034243</v>
      </c>
      <c r="X28" s="22">
        <v>0</v>
      </c>
      <c r="Y28" s="22">
        <v>88208.145329999985</v>
      </c>
      <c r="Z28" s="22">
        <v>21031.287606253623</v>
      </c>
      <c r="AA28" s="22">
        <v>61200.701033947378</v>
      </c>
      <c r="AB28" s="22">
        <v>341829.68187362526</v>
      </c>
      <c r="AC28" s="22">
        <v>23429.468196374772</v>
      </c>
      <c r="AD28" s="22"/>
      <c r="AE28" s="22"/>
      <c r="AF28" s="22">
        <v>23429.468196374772</v>
      </c>
    </row>
    <row r="29" spans="1:32" x14ac:dyDescent="0.3">
      <c r="A29" s="21">
        <v>2019</v>
      </c>
      <c r="B29" s="21">
        <v>210027</v>
      </c>
      <c r="C29" s="21" t="s">
        <v>30</v>
      </c>
      <c r="D29" s="21" t="s">
        <v>104</v>
      </c>
      <c r="E29" s="21" t="s">
        <v>105</v>
      </c>
      <c r="F29" s="22">
        <v>74739</v>
      </c>
      <c r="G29" s="22">
        <v>38106.699999999997</v>
      </c>
      <c r="H29" s="22">
        <v>100046.3</v>
      </c>
      <c r="I29" s="22">
        <v>123231.5</v>
      </c>
      <c r="J29" s="22">
        <v>336123.5</v>
      </c>
      <c r="K29" s="22">
        <v>7950.5</v>
      </c>
      <c r="L29" s="22">
        <v>10080.700000000001</v>
      </c>
      <c r="M29" s="22">
        <v>36756.9</v>
      </c>
      <c r="N29" s="22">
        <v>-1573.7</v>
      </c>
      <c r="O29" s="22">
        <v>5111.8</v>
      </c>
      <c r="P29" s="22">
        <v>0</v>
      </c>
      <c r="Q29" s="22">
        <v>58326.200000000019</v>
      </c>
      <c r="R29" s="22">
        <v>0</v>
      </c>
      <c r="S29" s="22">
        <v>277797.3</v>
      </c>
      <c r="T29" s="34">
        <f t="shared" si="0"/>
        <v>0.82647390021822331</v>
      </c>
      <c r="U29" s="22">
        <v>2912.1000000000004</v>
      </c>
      <c r="V29" s="22">
        <v>280709.39999999997</v>
      </c>
      <c r="W29" s="22">
        <v>116899.96937000001</v>
      </c>
      <c r="X29" s="22">
        <v>22512.1</v>
      </c>
      <c r="Y29" s="22">
        <v>54897.9</v>
      </c>
      <c r="Z29" s="22">
        <v>24952.9</v>
      </c>
      <c r="AA29" s="22">
        <v>26330.500000000004</v>
      </c>
      <c r="AB29" s="22">
        <v>245593.36937</v>
      </c>
      <c r="AC29" s="22">
        <v>35116.030629999965</v>
      </c>
      <c r="AD29" s="22"/>
      <c r="AE29" s="22"/>
      <c r="AF29" s="22">
        <v>35116.030629999965</v>
      </c>
    </row>
    <row r="30" spans="1:32" x14ac:dyDescent="0.3">
      <c r="A30" s="21">
        <v>2019</v>
      </c>
      <c r="B30" s="21">
        <v>210028</v>
      </c>
      <c r="C30" s="21" t="s">
        <v>123</v>
      </c>
      <c r="D30" s="21" t="s">
        <v>104</v>
      </c>
      <c r="E30" s="21" t="s">
        <v>105</v>
      </c>
      <c r="F30" s="22">
        <v>32561.095000000001</v>
      </c>
      <c r="G30" s="22">
        <v>31514.787</v>
      </c>
      <c r="H30" s="22">
        <v>46097.235999999997</v>
      </c>
      <c r="I30" s="22">
        <v>80499.066999999995</v>
      </c>
      <c r="J30" s="22">
        <v>190672.185</v>
      </c>
      <c r="K30" s="22">
        <v>4081.884430000001</v>
      </c>
      <c r="L30" s="22">
        <v>4445.0214299999998</v>
      </c>
      <c r="M30" s="22">
        <v>15351.116490000004</v>
      </c>
      <c r="N30" s="22">
        <v>223.10400000000001</v>
      </c>
      <c r="O30" s="22">
        <v>4290.2263499999999</v>
      </c>
      <c r="P30" s="22">
        <v>0</v>
      </c>
      <c r="Q30" s="22">
        <v>28391.352700000007</v>
      </c>
      <c r="R30" s="22">
        <v>0</v>
      </c>
      <c r="S30" s="22">
        <v>162280.83229999998</v>
      </c>
      <c r="T30" s="34">
        <f t="shared" si="0"/>
        <v>0.85109861357072081</v>
      </c>
      <c r="U30" s="22">
        <v>-423.71449999999959</v>
      </c>
      <c r="V30" s="22">
        <v>161857.11779999998</v>
      </c>
      <c r="W30" s="22">
        <v>75069.637827381724</v>
      </c>
      <c r="X30" s="22">
        <v>0</v>
      </c>
      <c r="Y30" s="22">
        <v>30197.574599999993</v>
      </c>
      <c r="Z30" s="22">
        <v>8844.5162774725959</v>
      </c>
      <c r="AA30" s="22">
        <v>24484.361649741411</v>
      </c>
      <c r="AB30" s="22">
        <v>138596.09035459571</v>
      </c>
      <c r="AC30" s="22">
        <v>23261.027445404263</v>
      </c>
      <c r="AD30" s="22"/>
      <c r="AE30" s="22"/>
      <c r="AF30" s="22">
        <v>23261.027445404263</v>
      </c>
    </row>
    <row r="31" spans="1:32" x14ac:dyDescent="0.3">
      <c r="A31" s="21">
        <v>2019</v>
      </c>
      <c r="B31" s="21">
        <v>210029</v>
      </c>
      <c r="C31" s="21" t="s">
        <v>124</v>
      </c>
      <c r="D31" s="21" t="s">
        <v>104</v>
      </c>
      <c r="E31" s="21" t="s">
        <v>105</v>
      </c>
      <c r="F31" s="22">
        <v>170343.00907</v>
      </c>
      <c r="G31" s="22">
        <v>115648.60781</v>
      </c>
      <c r="H31" s="22">
        <v>210123.17154000001</v>
      </c>
      <c r="I31" s="22">
        <v>195453.52974</v>
      </c>
      <c r="J31" s="22">
        <v>691568.31816000002</v>
      </c>
      <c r="K31" s="22">
        <v>16739</v>
      </c>
      <c r="L31" s="22">
        <v>19238</v>
      </c>
      <c r="M31" s="22">
        <v>64291.3</v>
      </c>
      <c r="N31" s="22">
        <v>0</v>
      </c>
      <c r="O31" s="22">
        <v>15317.4</v>
      </c>
      <c r="P31" s="22">
        <v>0</v>
      </c>
      <c r="Q31" s="22">
        <v>115585.69999999998</v>
      </c>
      <c r="R31" s="22">
        <v>2598.1</v>
      </c>
      <c r="S31" s="22">
        <v>578580.71816000005</v>
      </c>
      <c r="T31" s="34">
        <f t="shared" si="0"/>
        <v>0.83662120280377072</v>
      </c>
      <c r="U31" s="22">
        <v>8207.8134621401769</v>
      </c>
      <c r="V31" s="22">
        <v>586788.5316221402</v>
      </c>
      <c r="W31" s="22">
        <v>264982.23005763837</v>
      </c>
      <c r="X31" s="22">
        <v>41459.9</v>
      </c>
      <c r="Y31" s="22">
        <v>110892</v>
      </c>
      <c r="Z31" s="22">
        <v>39339.756999999998</v>
      </c>
      <c r="AA31" s="22">
        <v>125686.51169610718</v>
      </c>
      <c r="AB31" s="22">
        <v>582360.3987537456</v>
      </c>
      <c r="AC31" s="22">
        <v>4428.1328683946049</v>
      </c>
      <c r="AD31" s="22"/>
      <c r="AE31" s="22"/>
      <c r="AF31" s="22">
        <v>4428.1328683946049</v>
      </c>
    </row>
    <row r="32" spans="1:32" x14ac:dyDescent="0.3">
      <c r="A32" s="21">
        <v>2019</v>
      </c>
      <c r="B32" s="21">
        <v>210030</v>
      </c>
      <c r="C32" s="21" t="s">
        <v>125</v>
      </c>
      <c r="D32" s="21" t="s">
        <v>104</v>
      </c>
      <c r="E32" s="21" t="s">
        <v>105</v>
      </c>
      <c r="F32" s="22">
        <v>5238.5208400000001</v>
      </c>
      <c r="G32" s="22">
        <v>11380.816790000001</v>
      </c>
      <c r="H32" s="22">
        <v>6802.8111500000005</v>
      </c>
      <c r="I32" s="22">
        <v>26785.984989999997</v>
      </c>
      <c r="J32" s="22">
        <v>50208.13377</v>
      </c>
      <c r="K32" s="22">
        <v>2255</v>
      </c>
      <c r="L32" s="22">
        <v>450.60437000000002</v>
      </c>
      <c r="M32" s="22">
        <v>3214.77331</v>
      </c>
      <c r="N32" s="22">
        <v>0</v>
      </c>
      <c r="O32" s="22">
        <v>1315.6436400000002</v>
      </c>
      <c r="P32" s="22">
        <v>1824.1749299999999</v>
      </c>
      <c r="Q32" s="22">
        <v>9060.1962500000009</v>
      </c>
      <c r="R32" s="22">
        <v>130</v>
      </c>
      <c r="S32" s="22">
        <v>41277.937519999999</v>
      </c>
      <c r="T32" s="34">
        <f t="shared" si="0"/>
        <v>0.8221364631693221</v>
      </c>
      <c r="U32" s="22">
        <v>764.42737999999997</v>
      </c>
      <c r="V32" s="22">
        <v>42042.3649</v>
      </c>
      <c r="W32" s="22">
        <v>11586.292149356341</v>
      </c>
      <c r="X32" s="22">
        <v>6414</v>
      </c>
      <c r="Y32" s="22">
        <v>3807</v>
      </c>
      <c r="Z32" s="22">
        <v>3820.2819537896721</v>
      </c>
      <c r="AA32" s="22">
        <v>15181.493142035735</v>
      </c>
      <c r="AB32" s="22">
        <v>40809.067245181752</v>
      </c>
      <c r="AC32" s="22">
        <v>1233.2976548182487</v>
      </c>
      <c r="AD32" s="22"/>
      <c r="AE32" s="22"/>
      <c r="AF32" s="22">
        <v>1233.2976548182487</v>
      </c>
    </row>
    <row r="33" spans="1:32" x14ac:dyDescent="0.3">
      <c r="A33" s="21">
        <v>2019</v>
      </c>
      <c r="B33" s="21">
        <v>210032</v>
      </c>
      <c r="C33" s="21" t="s">
        <v>126</v>
      </c>
      <c r="D33" s="21" t="s">
        <v>104</v>
      </c>
      <c r="E33" s="21" t="s">
        <v>105</v>
      </c>
      <c r="F33" s="22">
        <v>30816.200000000004</v>
      </c>
      <c r="G33" s="22">
        <v>19337.2</v>
      </c>
      <c r="H33" s="22">
        <v>35598.300000000003</v>
      </c>
      <c r="I33" s="22">
        <v>78506</v>
      </c>
      <c r="J33" s="22">
        <v>164257.70000000001</v>
      </c>
      <c r="K33" s="22">
        <v>6906.8198100000018</v>
      </c>
      <c r="L33" s="22">
        <v>1829.3</v>
      </c>
      <c r="M33" s="22">
        <v>5863.3</v>
      </c>
      <c r="N33" s="22">
        <v>0</v>
      </c>
      <c r="O33" s="22">
        <v>3352.3</v>
      </c>
      <c r="P33" s="22">
        <v>8067.6</v>
      </c>
      <c r="Q33" s="22">
        <v>26019.319810000001</v>
      </c>
      <c r="R33" s="22">
        <v>438</v>
      </c>
      <c r="S33" s="22">
        <v>138676.38019</v>
      </c>
      <c r="T33" s="34">
        <f t="shared" si="0"/>
        <v>0.84426106167321224</v>
      </c>
      <c r="U33" s="22">
        <v>1211.4000000000001</v>
      </c>
      <c r="V33" s="22">
        <v>139887.78018999999</v>
      </c>
      <c r="W33" s="22">
        <v>64865</v>
      </c>
      <c r="X33" s="22">
        <v>1878.7</v>
      </c>
      <c r="Y33" s="22">
        <v>17226.8711</v>
      </c>
      <c r="Z33" s="22">
        <v>11457.2</v>
      </c>
      <c r="AA33" s="22">
        <v>30620.828899999964</v>
      </c>
      <c r="AB33" s="22">
        <v>126048.59999999996</v>
      </c>
      <c r="AC33" s="22">
        <v>13839.180190000028</v>
      </c>
      <c r="AD33" s="22"/>
      <c r="AE33" s="22"/>
      <c r="AF33" s="22">
        <v>13839.180190000028</v>
      </c>
    </row>
    <row r="34" spans="1:32" x14ac:dyDescent="0.3">
      <c r="A34" s="21">
        <v>2019</v>
      </c>
      <c r="B34" s="21">
        <v>210033</v>
      </c>
      <c r="C34" s="21" t="s">
        <v>127</v>
      </c>
      <c r="D34" s="21" t="s">
        <v>104</v>
      </c>
      <c r="E34" s="21" t="s">
        <v>105</v>
      </c>
      <c r="F34" s="22">
        <v>65877.383000000002</v>
      </c>
      <c r="G34" s="22">
        <v>29460.814999999999</v>
      </c>
      <c r="H34" s="22">
        <v>81312.824999999997</v>
      </c>
      <c r="I34" s="22">
        <v>57252.97</v>
      </c>
      <c r="J34" s="22">
        <v>233903.99299999999</v>
      </c>
      <c r="K34" s="22">
        <v>5174.4920000000002</v>
      </c>
      <c r="L34" s="22">
        <v>275.51799999999997</v>
      </c>
      <c r="M34" s="22">
        <v>24298.710999999996</v>
      </c>
      <c r="N34" s="22">
        <v>0</v>
      </c>
      <c r="O34" s="22">
        <v>5156.0020000000004</v>
      </c>
      <c r="P34" s="22">
        <v>0</v>
      </c>
      <c r="Q34" s="22">
        <v>34904.722999999998</v>
      </c>
      <c r="R34" s="22">
        <v>0</v>
      </c>
      <c r="S34" s="22">
        <v>198999.27</v>
      </c>
      <c r="T34" s="34">
        <f t="shared" si="0"/>
        <v>0.85077329141619229</v>
      </c>
      <c r="U34" s="22">
        <v>9575.8209999999999</v>
      </c>
      <c r="V34" s="22">
        <v>208575.09099999999</v>
      </c>
      <c r="W34" s="22">
        <v>103442.77267000001</v>
      </c>
      <c r="X34" s="22">
        <v>0</v>
      </c>
      <c r="Y34" s="22">
        <v>27538.616000000002</v>
      </c>
      <c r="Z34" s="22">
        <v>16486.766</v>
      </c>
      <c r="AA34" s="22">
        <v>39022.851999999999</v>
      </c>
      <c r="AB34" s="22">
        <v>186491.00667000003</v>
      </c>
      <c r="AC34" s="22">
        <v>22084.084329999951</v>
      </c>
      <c r="AD34" s="22"/>
      <c r="AE34" s="22"/>
      <c r="AF34" s="22">
        <v>22084.084329999951</v>
      </c>
    </row>
    <row r="35" spans="1:32" x14ac:dyDescent="0.3">
      <c r="A35" s="21">
        <v>2019</v>
      </c>
      <c r="B35" s="21">
        <v>210034</v>
      </c>
      <c r="C35" s="21" t="s">
        <v>128</v>
      </c>
      <c r="D35" s="21" t="s">
        <v>104</v>
      </c>
      <c r="E35" s="21" t="s">
        <v>105</v>
      </c>
      <c r="F35" s="22">
        <v>54988.294999999998</v>
      </c>
      <c r="G35" s="22">
        <v>21270.594940000003</v>
      </c>
      <c r="H35" s="22">
        <v>64093.198240000012</v>
      </c>
      <c r="I35" s="22">
        <v>47403.699760000003</v>
      </c>
      <c r="J35" s="22">
        <v>187755.78794000001</v>
      </c>
      <c r="K35" s="22">
        <v>3657.8357300000007</v>
      </c>
      <c r="L35" s="22">
        <v>5016.3776699999999</v>
      </c>
      <c r="M35" s="22">
        <v>21083.671149999998</v>
      </c>
      <c r="N35" s="22">
        <v>0</v>
      </c>
      <c r="O35" s="22">
        <v>4664.1871700000002</v>
      </c>
      <c r="P35" s="22">
        <v>15.743000000000205</v>
      </c>
      <c r="Q35" s="22">
        <v>34437.814720000002</v>
      </c>
      <c r="R35" s="22">
        <v>786.16800000000001</v>
      </c>
      <c r="S35" s="22">
        <v>154104.14122000002</v>
      </c>
      <c r="T35" s="34">
        <f t="shared" si="0"/>
        <v>0.82076905809820444</v>
      </c>
      <c r="U35" s="22">
        <v>3182.7155700000003</v>
      </c>
      <c r="V35" s="22">
        <v>157286.85679000002</v>
      </c>
      <c r="W35" s="22">
        <v>85409.035370169222</v>
      </c>
      <c r="X35" s="22">
        <v>0</v>
      </c>
      <c r="Y35" s="22">
        <v>18690.610820000002</v>
      </c>
      <c r="Z35" s="22">
        <v>8096.5278897046801</v>
      </c>
      <c r="AA35" s="22">
        <v>34143.277252729429</v>
      </c>
      <c r="AB35" s="22">
        <v>146339.45133260335</v>
      </c>
      <c r="AC35" s="22">
        <v>10947.405457396671</v>
      </c>
      <c r="AD35" s="22"/>
      <c r="AE35" s="22"/>
      <c r="AF35" s="22">
        <v>10947.405457396671</v>
      </c>
    </row>
    <row r="36" spans="1:32" x14ac:dyDescent="0.3">
      <c r="A36" s="21">
        <v>2019</v>
      </c>
      <c r="B36" s="21">
        <v>210035</v>
      </c>
      <c r="C36" s="21" t="s">
        <v>129</v>
      </c>
      <c r="D36" s="21" t="s">
        <v>104</v>
      </c>
      <c r="E36" s="21" t="s">
        <v>105</v>
      </c>
      <c r="F36" s="22">
        <v>37716.090440000007</v>
      </c>
      <c r="G36" s="22">
        <v>26216.844850000005</v>
      </c>
      <c r="H36" s="22">
        <v>42827.911540000001</v>
      </c>
      <c r="I36" s="22">
        <v>49014.218579999993</v>
      </c>
      <c r="J36" s="22">
        <v>155775.06541000001</v>
      </c>
      <c r="K36" s="22">
        <v>7221.2277199999999</v>
      </c>
      <c r="L36" s="22">
        <v>966.99999999999989</v>
      </c>
      <c r="M36" s="22">
        <v>9619.9494300000006</v>
      </c>
      <c r="N36" s="22">
        <v>0</v>
      </c>
      <c r="O36" s="22">
        <v>2825.6182899999999</v>
      </c>
      <c r="P36" s="22">
        <v>4790.49406000001</v>
      </c>
      <c r="Q36" s="22">
        <v>25424.289500000006</v>
      </c>
      <c r="R36" s="22">
        <v>1390</v>
      </c>
      <c r="S36" s="22">
        <v>131740.77591</v>
      </c>
      <c r="T36" s="34">
        <f t="shared" si="0"/>
        <v>0.84571157497676697</v>
      </c>
      <c r="U36" s="22">
        <v>82.145250000000033</v>
      </c>
      <c r="V36" s="22">
        <v>131822.92116</v>
      </c>
      <c r="W36" s="22">
        <v>57032.846222544111</v>
      </c>
      <c r="X36" s="22">
        <v>7031</v>
      </c>
      <c r="Y36" s="22">
        <v>17735</v>
      </c>
      <c r="Z36" s="22">
        <v>7294.833929999998</v>
      </c>
      <c r="AA36" s="22">
        <v>26345.930052902186</v>
      </c>
      <c r="AB36" s="22">
        <v>115439.6102054463</v>
      </c>
      <c r="AC36" s="22">
        <v>16383.310954553701</v>
      </c>
      <c r="AD36" s="22"/>
      <c r="AE36" s="22"/>
      <c r="AF36" s="22">
        <v>16383.310954553701</v>
      </c>
    </row>
    <row r="37" spans="1:32" x14ac:dyDescent="0.3">
      <c r="A37" s="21">
        <v>2019</v>
      </c>
      <c r="B37" s="21">
        <v>210037</v>
      </c>
      <c r="C37" s="21" t="s">
        <v>130</v>
      </c>
      <c r="D37" s="21" t="s">
        <v>104</v>
      </c>
      <c r="E37" s="21" t="s">
        <v>105</v>
      </c>
      <c r="F37" s="22">
        <v>48731.096799999999</v>
      </c>
      <c r="G37" s="22">
        <v>38546.928620000006</v>
      </c>
      <c r="H37" s="22">
        <v>62868.887189999994</v>
      </c>
      <c r="I37" s="22">
        <v>81581.222529999999</v>
      </c>
      <c r="J37" s="22">
        <v>231728.13514</v>
      </c>
      <c r="K37" s="22">
        <v>5834.3534600000003</v>
      </c>
      <c r="L37" s="22">
        <v>2028.3057064091561</v>
      </c>
      <c r="M37" s="22">
        <v>15154.069531844763</v>
      </c>
      <c r="N37" s="22">
        <v>1697.4837418536838</v>
      </c>
      <c r="O37" s="22">
        <v>3970.1977700000002</v>
      </c>
      <c r="P37" s="22">
        <v>6054.4831512356459</v>
      </c>
      <c r="Q37" s="22">
        <v>34738.893361343253</v>
      </c>
      <c r="R37" s="22">
        <v>0</v>
      </c>
      <c r="S37" s="22">
        <v>196989.24177865675</v>
      </c>
      <c r="T37" s="34">
        <f t="shared" si="0"/>
        <v>0.85008771878151301</v>
      </c>
      <c r="U37" s="22">
        <v>3888.3950007690264</v>
      </c>
      <c r="V37" s="22">
        <v>200877.63677942575</v>
      </c>
      <c r="W37" s="22">
        <v>77459.58197294228</v>
      </c>
      <c r="X37" s="22">
        <v>9040.6294831219475</v>
      </c>
      <c r="Y37" s="22">
        <v>34581.355135312893</v>
      </c>
      <c r="Z37" s="22">
        <v>14902.146529980317</v>
      </c>
      <c r="AA37" s="22">
        <v>21413.845342957567</v>
      </c>
      <c r="AB37" s="22">
        <v>157397.55846431499</v>
      </c>
      <c r="AC37" s="22">
        <v>43480.07831511079</v>
      </c>
      <c r="AD37" s="22"/>
      <c r="AE37" s="22"/>
      <c r="AF37" s="22">
        <v>43480.07831511079</v>
      </c>
    </row>
    <row r="38" spans="1:32" x14ac:dyDescent="0.3">
      <c r="A38" s="21">
        <v>2019</v>
      </c>
      <c r="B38" s="21">
        <v>210038</v>
      </c>
      <c r="C38" s="21" t="s">
        <v>131</v>
      </c>
      <c r="D38" s="21" t="s">
        <v>104</v>
      </c>
      <c r="E38" s="21" t="s">
        <v>105</v>
      </c>
      <c r="F38" s="22">
        <v>55390.067299999995</v>
      </c>
      <c r="G38" s="22">
        <v>44774.74654</v>
      </c>
      <c r="H38" s="22">
        <v>55088.673029999998</v>
      </c>
      <c r="I38" s="22">
        <v>74954.215769999981</v>
      </c>
      <c r="J38" s="22">
        <v>230207.70263999997</v>
      </c>
      <c r="K38" s="22">
        <v>8158</v>
      </c>
      <c r="L38" s="22">
        <v>3819</v>
      </c>
      <c r="M38" s="22">
        <v>6754.8960100000004</v>
      </c>
      <c r="N38" s="22">
        <v>0</v>
      </c>
      <c r="O38" s="22">
        <v>11822.971449999999</v>
      </c>
      <c r="P38" s="22">
        <v>7533.5957199999757</v>
      </c>
      <c r="Q38" s="22">
        <v>38088.463179999977</v>
      </c>
      <c r="R38" s="22">
        <v>5709</v>
      </c>
      <c r="S38" s="22">
        <v>197828.23946000001</v>
      </c>
      <c r="T38" s="34">
        <f t="shared" si="0"/>
        <v>0.85934674292530022</v>
      </c>
      <c r="U38" s="22">
        <v>94.086389999996754</v>
      </c>
      <c r="V38" s="22">
        <v>197922.32584999999</v>
      </c>
      <c r="W38" s="22">
        <v>93821.205605704556</v>
      </c>
      <c r="X38" s="22">
        <v>27590</v>
      </c>
      <c r="Y38" s="22">
        <v>35027</v>
      </c>
      <c r="Z38" s="22">
        <v>14055.016946165684</v>
      </c>
      <c r="AA38" s="22">
        <v>8885.0484714737977</v>
      </c>
      <c r="AB38" s="22">
        <v>179378.27102334404</v>
      </c>
      <c r="AC38" s="22">
        <v>18544.054826655974</v>
      </c>
      <c r="AD38" s="22"/>
      <c r="AE38" s="22"/>
      <c r="AF38" s="22">
        <v>18544.054826655974</v>
      </c>
    </row>
    <row r="39" spans="1:32" x14ac:dyDescent="0.3">
      <c r="A39" s="21">
        <v>2019</v>
      </c>
      <c r="B39" s="21">
        <v>210039</v>
      </c>
      <c r="C39" s="21" t="s">
        <v>132</v>
      </c>
      <c r="D39" s="21" t="s">
        <v>104</v>
      </c>
      <c r="E39" s="21" t="s">
        <v>105</v>
      </c>
      <c r="F39" s="22">
        <v>29227.9</v>
      </c>
      <c r="G39" s="22">
        <v>27561.599999999999</v>
      </c>
      <c r="H39" s="22">
        <v>42024.6</v>
      </c>
      <c r="I39" s="22">
        <v>54501</v>
      </c>
      <c r="J39" s="22">
        <v>153315.1</v>
      </c>
      <c r="K39" s="22">
        <v>1882.5330399999989</v>
      </c>
      <c r="L39" s="22">
        <v>4659.6669999999995</v>
      </c>
      <c r="M39" s="22">
        <v>12227.488999999943</v>
      </c>
      <c r="N39" s="22">
        <v>559.04399999999998</v>
      </c>
      <c r="O39" s="22">
        <v>3797.9291400000002</v>
      </c>
      <c r="P39" s="22">
        <v>0</v>
      </c>
      <c r="Q39" s="22">
        <v>23126.662179999941</v>
      </c>
      <c r="R39" s="22">
        <v>0</v>
      </c>
      <c r="S39" s="22">
        <v>130188.43782000006</v>
      </c>
      <c r="T39" s="34">
        <f t="shared" si="0"/>
        <v>0.84915600498581068</v>
      </c>
      <c r="U39" s="22">
        <v>2810.0901999999996</v>
      </c>
      <c r="V39" s="22">
        <v>132998.52802000006</v>
      </c>
      <c r="W39" s="22">
        <v>63645.205151615119</v>
      </c>
      <c r="X39" s="22">
        <v>7105.125</v>
      </c>
      <c r="Y39" s="22">
        <v>22026.038</v>
      </c>
      <c r="Z39" s="22">
        <v>12952.228774836009</v>
      </c>
      <c r="AA39" s="22">
        <v>16526.301448554805</v>
      </c>
      <c r="AB39" s="22">
        <v>122254.89837500593</v>
      </c>
      <c r="AC39" s="22">
        <v>10743.629644994127</v>
      </c>
      <c r="AD39" s="22"/>
      <c r="AE39" s="22"/>
      <c r="AF39" s="22">
        <v>10743.629644994127</v>
      </c>
    </row>
    <row r="40" spans="1:32" x14ac:dyDescent="0.3">
      <c r="A40" s="21">
        <v>2019</v>
      </c>
      <c r="B40" s="21">
        <v>210040</v>
      </c>
      <c r="C40" s="21" t="s">
        <v>133</v>
      </c>
      <c r="D40" s="21" t="s">
        <v>104</v>
      </c>
      <c r="E40" s="21" t="s">
        <v>105</v>
      </c>
      <c r="F40" s="22">
        <v>68518.596890000001</v>
      </c>
      <c r="G40" s="22">
        <v>2915.5569099999993</v>
      </c>
      <c r="H40" s="22">
        <v>71052.765660000005</v>
      </c>
      <c r="I40" s="22">
        <v>129021.96971</v>
      </c>
      <c r="J40" s="22">
        <v>271508.88916999998</v>
      </c>
      <c r="K40" s="22">
        <v>11789.317999999999</v>
      </c>
      <c r="L40" s="22">
        <v>1936.104</v>
      </c>
      <c r="M40" s="22">
        <v>25375.923999999999</v>
      </c>
      <c r="N40" s="22">
        <v>0</v>
      </c>
      <c r="O40" s="22">
        <v>5517.2879999999996</v>
      </c>
      <c r="P40" s="22">
        <v>0</v>
      </c>
      <c r="Q40" s="22">
        <v>44618.633999999998</v>
      </c>
      <c r="R40" s="22">
        <v>1829.0820000000001</v>
      </c>
      <c r="S40" s="22">
        <v>228719.33717000001</v>
      </c>
      <c r="T40" s="34">
        <f t="shared" si="0"/>
        <v>0.84240091685098339</v>
      </c>
      <c r="U40" s="22">
        <v>3172.9299999999985</v>
      </c>
      <c r="V40" s="22">
        <v>231892.26717000001</v>
      </c>
      <c r="W40" s="22">
        <v>110142.02491553249</v>
      </c>
      <c r="X40" s="22">
        <v>0</v>
      </c>
      <c r="Y40" s="22">
        <v>48667</v>
      </c>
      <c r="Z40" s="22">
        <v>15807.72832</v>
      </c>
      <c r="AA40" s="22">
        <v>16555.381500050269</v>
      </c>
      <c r="AB40" s="22">
        <v>191172.13473558275</v>
      </c>
      <c r="AC40" s="22">
        <v>40720.132434417203</v>
      </c>
      <c r="AD40" s="22"/>
      <c r="AE40" s="22"/>
      <c r="AF40" s="22">
        <v>40720.132434417203</v>
      </c>
    </row>
    <row r="41" spans="1:32" x14ac:dyDescent="0.3">
      <c r="A41" s="21">
        <v>2019</v>
      </c>
      <c r="B41" s="21">
        <v>210043</v>
      </c>
      <c r="C41" s="21" t="s">
        <v>134</v>
      </c>
      <c r="D41" s="21" t="s">
        <v>104</v>
      </c>
      <c r="E41" s="21" t="s">
        <v>105</v>
      </c>
      <c r="F41" s="22">
        <v>111479.57640999999</v>
      </c>
      <c r="G41" s="22">
        <v>48339.417520000003</v>
      </c>
      <c r="H41" s="22">
        <v>151765.66687000004</v>
      </c>
      <c r="I41" s="22">
        <v>137008.22030999998</v>
      </c>
      <c r="J41" s="22">
        <v>448592.88111000007</v>
      </c>
      <c r="K41" s="22">
        <v>20202.000000000004</v>
      </c>
      <c r="L41" s="22">
        <v>6285.0000000000009</v>
      </c>
      <c r="M41" s="22">
        <v>20552.325369999999</v>
      </c>
      <c r="N41" s="22">
        <v>0</v>
      </c>
      <c r="O41" s="22">
        <v>6368.2252200000003</v>
      </c>
      <c r="P41" s="22">
        <v>13453.881109999988</v>
      </c>
      <c r="Q41" s="22">
        <v>66861.431699999986</v>
      </c>
      <c r="R41" s="22">
        <v>4858</v>
      </c>
      <c r="S41" s="22">
        <v>386589.44941000018</v>
      </c>
      <c r="T41" s="34">
        <f t="shared" si="0"/>
        <v>0.86178239934040335</v>
      </c>
      <c r="U41" s="22">
        <v>2604.4520400000001</v>
      </c>
      <c r="V41" s="22">
        <v>389193.90145000018</v>
      </c>
      <c r="W41" s="22">
        <v>177711.89168950618</v>
      </c>
      <c r="X41" s="22">
        <v>18340</v>
      </c>
      <c r="Y41" s="22">
        <v>59048</v>
      </c>
      <c r="Z41" s="22">
        <v>28508.950283333332</v>
      </c>
      <c r="AA41" s="22">
        <v>71081.054998985972</v>
      </c>
      <c r="AB41" s="22">
        <v>354689.89697182545</v>
      </c>
      <c r="AC41" s="22">
        <v>34504.004478174669</v>
      </c>
      <c r="AD41" s="22"/>
      <c r="AE41" s="22"/>
      <c r="AF41" s="22">
        <v>34504.004478174669</v>
      </c>
    </row>
    <row r="42" spans="1:32" x14ac:dyDescent="0.3">
      <c r="A42" s="21">
        <v>2019</v>
      </c>
      <c r="B42" s="21">
        <v>210044</v>
      </c>
      <c r="C42" s="21" t="s">
        <v>135</v>
      </c>
      <c r="D42" s="21" t="s">
        <v>104</v>
      </c>
      <c r="E42" s="21" t="s">
        <v>105</v>
      </c>
      <c r="F42" s="22">
        <v>105631.19147000001</v>
      </c>
      <c r="G42" s="22">
        <v>54350.690049999997</v>
      </c>
      <c r="H42" s="22">
        <v>137949.63330000004</v>
      </c>
      <c r="I42" s="22">
        <v>179551.95630000002</v>
      </c>
      <c r="J42" s="22">
        <v>477483.47112000006</v>
      </c>
      <c r="K42" s="22">
        <v>11162.159</v>
      </c>
      <c r="L42" s="22">
        <v>1173</v>
      </c>
      <c r="M42" s="22">
        <v>46392</v>
      </c>
      <c r="N42" s="22">
        <v>4660</v>
      </c>
      <c r="O42" s="22">
        <v>5286.9939999999997</v>
      </c>
      <c r="P42" s="22">
        <v>-1562.7908799999277</v>
      </c>
      <c r="Q42" s="22">
        <v>67111.362120000078</v>
      </c>
      <c r="R42" s="22">
        <v>0</v>
      </c>
      <c r="S42" s="22">
        <v>410372.109</v>
      </c>
      <c r="T42" s="34">
        <f t="shared" si="0"/>
        <v>0.85944777949573503</v>
      </c>
      <c r="U42" s="22">
        <v>7417.8869999999988</v>
      </c>
      <c r="V42" s="22">
        <v>417789.99599999998</v>
      </c>
      <c r="W42" s="22">
        <v>215334.22532178767</v>
      </c>
      <c r="X42" s="22">
        <v>0</v>
      </c>
      <c r="Y42" s="22">
        <v>94789</v>
      </c>
      <c r="Z42" s="22">
        <v>38995.762999999999</v>
      </c>
      <c r="AA42" s="22">
        <v>34231.097999999998</v>
      </c>
      <c r="AB42" s="22">
        <v>383350.08632178762</v>
      </c>
      <c r="AC42" s="22">
        <v>34439.909678212367</v>
      </c>
      <c r="AD42" s="22"/>
      <c r="AE42" s="22"/>
      <c r="AF42" s="22">
        <v>34439.909678212367</v>
      </c>
    </row>
    <row r="43" spans="1:32" x14ac:dyDescent="0.3">
      <c r="A43" s="21">
        <v>2019</v>
      </c>
      <c r="B43" s="21">
        <v>210045</v>
      </c>
      <c r="C43" s="21" t="s">
        <v>136</v>
      </c>
      <c r="D43" s="21" t="s">
        <v>104</v>
      </c>
      <c r="E43" s="21" t="s">
        <v>105</v>
      </c>
      <c r="F43" s="22">
        <v>951.6</v>
      </c>
      <c r="G43" s="22">
        <v>2303.3000000000002</v>
      </c>
      <c r="H43" s="22">
        <v>1191.5999999999999</v>
      </c>
      <c r="I43" s="22">
        <v>11613.7</v>
      </c>
      <c r="J43" s="22">
        <v>16060.2</v>
      </c>
      <c r="K43" s="22">
        <v>521.56461000000002</v>
      </c>
      <c r="L43" s="22">
        <v>342.52891000000005</v>
      </c>
      <c r="M43" s="22">
        <v>1988.7626700000001</v>
      </c>
      <c r="N43" s="22">
        <v>317.74299999999999</v>
      </c>
      <c r="O43" s="22">
        <v>1325.3666000000001</v>
      </c>
      <c r="P43" s="22">
        <v>0</v>
      </c>
      <c r="Q43" s="22">
        <v>4495.9657900000002</v>
      </c>
      <c r="R43" s="22">
        <v>0</v>
      </c>
      <c r="S43" s="22">
        <v>11564.234210000001</v>
      </c>
      <c r="T43" s="34">
        <f t="shared" si="0"/>
        <v>0.72005542957123825</v>
      </c>
      <c r="U43" s="22">
        <v>1701.7741000000001</v>
      </c>
      <c r="V43" s="22">
        <v>13266.008309999999</v>
      </c>
      <c r="W43" s="22">
        <v>6870.5518558863969</v>
      </c>
      <c r="X43" s="22">
        <v>1459.4289500000002</v>
      </c>
      <c r="Y43" s="22">
        <v>1502.2592100000002</v>
      </c>
      <c r="Z43" s="22">
        <v>891.58921679362481</v>
      </c>
      <c r="AA43" s="22">
        <v>2835.140060627657</v>
      </c>
      <c r="AB43" s="22">
        <v>13558.96929330768</v>
      </c>
      <c r="AC43" s="22">
        <v>-292.96098330767745</v>
      </c>
      <c r="AD43" s="22"/>
      <c r="AE43" s="22"/>
      <c r="AF43" s="22">
        <v>-292.96098330767745</v>
      </c>
    </row>
    <row r="44" spans="1:32" x14ac:dyDescent="0.3">
      <c r="A44" s="21">
        <v>2019</v>
      </c>
      <c r="B44" s="21">
        <v>210048</v>
      </c>
      <c r="C44" s="21" t="s">
        <v>137</v>
      </c>
      <c r="D44" s="21" t="s">
        <v>104</v>
      </c>
      <c r="E44" s="21" t="s">
        <v>105</v>
      </c>
      <c r="F44" s="22">
        <v>86599.035000000003</v>
      </c>
      <c r="G44" s="22">
        <v>32130.475999999999</v>
      </c>
      <c r="H44" s="22">
        <v>98880.391000000003</v>
      </c>
      <c r="I44" s="22">
        <v>90381.781000000003</v>
      </c>
      <c r="J44" s="22">
        <v>307991.68300000002</v>
      </c>
      <c r="K44" s="22">
        <v>7343</v>
      </c>
      <c r="L44" s="22">
        <v>5238</v>
      </c>
      <c r="M44" s="22">
        <v>31697.847000000002</v>
      </c>
      <c r="N44" s="22">
        <v>0</v>
      </c>
      <c r="O44" s="22">
        <v>3991.1529999999998</v>
      </c>
      <c r="P44" s="22">
        <v>0</v>
      </c>
      <c r="Q44" s="22">
        <v>48270</v>
      </c>
      <c r="R44" s="22">
        <v>0</v>
      </c>
      <c r="S44" s="22">
        <v>259721.68299999999</v>
      </c>
      <c r="T44" s="34">
        <f t="shared" si="0"/>
        <v>0.84327498869506801</v>
      </c>
      <c r="U44" s="22">
        <v>6.9290000000019063</v>
      </c>
      <c r="V44" s="22">
        <v>259728.61199999999</v>
      </c>
      <c r="W44" s="22">
        <v>124284.89924</v>
      </c>
      <c r="X44" s="22">
        <v>31643.515000000003</v>
      </c>
      <c r="Y44" s="22">
        <v>38548.533000000003</v>
      </c>
      <c r="Z44" s="22">
        <v>15096.296</v>
      </c>
      <c r="AA44" s="22">
        <v>43312.631999999991</v>
      </c>
      <c r="AB44" s="22">
        <v>252885.87523999999</v>
      </c>
      <c r="AC44" s="22">
        <v>6842.7367600000289</v>
      </c>
      <c r="AD44" s="22"/>
      <c r="AE44" s="22"/>
      <c r="AF44" s="22">
        <v>6842.7367600000289</v>
      </c>
    </row>
    <row r="45" spans="1:32" x14ac:dyDescent="0.3">
      <c r="A45" s="21">
        <v>2019</v>
      </c>
      <c r="B45" s="21">
        <v>210049</v>
      </c>
      <c r="C45" s="21" t="s">
        <v>138</v>
      </c>
      <c r="D45" s="21" t="s">
        <v>104</v>
      </c>
      <c r="E45" s="21" t="s">
        <v>105</v>
      </c>
      <c r="F45" s="22">
        <v>59976.898950000003</v>
      </c>
      <c r="G45" s="22">
        <v>34646.542430000001</v>
      </c>
      <c r="H45" s="22">
        <v>97977.835629999987</v>
      </c>
      <c r="I45" s="22">
        <v>131315.22472</v>
      </c>
      <c r="J45" s="22">
        <v>323916.50173000002</v>
      </c>
      <c r="K45" s="22">
        <v>9336.1509999999998</v>
      </c>
      <c r="L45" s="22">
        <v>4041</v>
      </c>
      <c r="M45" s="22">
        <v>16881.945329999991</v>
      </c>
      <c r="N45" s="22">
        <v>1964</v>
      </c>
      <c r="O45" s="22">
        <v>4554.0337400000008</v>
      </c>
      <c r="P45" s="22">
        <v>11020</v>
      </c>
      <c r="Q45" s="22">
        <v>47797.130069999992</v>
      </c>
      <c r="R45" s="22">
        <v>0</v>
      </c>
      <c r="S45" s="22">
        <v>276119.37166</v>
      </c>
      <c r="T45" s="34">
        <f t="shared" si="0"/>
        <v>0.85243996580995052</v>
      </c>
      <c r="U45" s="22">
        <v>3437.1887900000002</v>
      </c>
      <c r="V45" s="22">
        <v>279556.56044999999</v>
      </c>
      <c r="W45" s="22">
        <v>125503.58818876107</v>
      </c>
      <c r="X45" s="22">
        <v>12481</v>
      </c>
      <c r="Y45" s="22">
        <v>44360</v>
      </c>
      <c r="Z45" s="22">
        <v>18092.494925237479</v>
      </c>
      <c r="AA45" s="22">
        <v>36486.625536344305</v>
      </c>
      <c r="AB45" s="22">
        <v>236923.70865034289</v>
      </c>
      <c r="AC45" s="22">
        <v>42632.851799657103</v>
      </c>
      <c r="AD45" s="22"/>
      <c r="AE45" s="22"/>
      <c r="AF45" s="22">
        <v>42632.851799657103</v>
      </c>
    </row>
    <row r="46" spans="1:32" x14ac:dyDescent="0.3">
      <c r="A46" s="21">
        <v>2019</v>
      </c>
      <c r="B46" s="21">
        <v>210051</v>
      </c>
      <c r="C46" s="21" t="s">
        <v>139</v>
      </c>
      <c r="D46" s="21" t="s">
        <v>104</v>
      </c>
      <c r="E46" s="21" t="s">
        <v>105</v>
      </c>
      <c r="F46" s="22">
        <v>63954.453000000001</v>
      </c>
      <c r="G46" s="22">
        <v>32924.610999999997</v>
      </c>
      <c r="H46" s="22">
        <v>82171.195999999996</v>
      </c>
      <c r="I46" s="22">
        <v>77394.968999999997</v>
      </c>
      <c r="J46" s="22">
        <v>256445.22899999999</v>
      </c>
      <c r="K46" s="22">
        <v>10220.973</v>
      </c>
      <c r="L46" s="22">
        <v>8410.5559499999981</v>
      </c>
      <c r="M46" s="22">
        <v>20281.501830000001</v>
      </c>
      <c r="N46" s="22">
        <v>0</v>
      </c>
      <c r="O46" s="22">
        <v>6417.0979099999995</v>
      </c>
      <c r="P46" s="22">
        <v>0</v>
      </c>
      <c r="Q46" s="22">
        <v>45330.128689999998</v>
      </c>
      <c r="R46" s="22">
        <v>2299.7119899999998</v>
      </c>
      <c r="S46" s="22">
        <v>213414.81229999999</v>
      </c>
      <c r="T46" s="34">
        <f t="shared" si="0"/>
        <v>0.83220426105100198</v>
      </c>
      <c r="U46" s="22">
        <v>1296.5171300000227</v>
      </c>
      <c r="V46" s="22">
        <v>214711.32943000004</v>
      </c>
      <c r="W46" s="22">
        <v>97007.714426531238</v>
      </c>
      <c r="X46" s="22">
        <v>0</v>
      </c>
      <c r="Y46" s="22">
        <v>36744.307000000001</v>
      </c>
      <c r="Z46" s="22">
        <v>9583.4220738989789</v>
      </c>
      <c r="AA46" s="22">
        <v>46693.071178085731</v>
      </c>
      <c r="AB46" s="22">
        <v>190028.51467851593</v>
      </c>
      <c r="AC46" s="22">
        <v>24682.814751484111</v>
      </c>
      <c r="AD46" s="22"/>
      <c r="AE46" s="22"/>
      <c r="AF46" s="22">
        <v>24682.814751484111</v>
      </c>
    </row>
    <row r="47" spans="1:32" x14ac:dyDescent="0.3">
      <c r="A47" s="21">
        <v>2019</v>
      </c>
      <c r="B47" s="21">
        <v>210055</v>
      </c>
      <c r="C47" s="21" t="s">
        <v>140</v>
      </c>
      <c r="D47" s="21" t="s">
        <v>104</v>
      </c>
      <c r="E47" s="21" t="s">
        <v>105</v>
      </c>
      <c r="F47" s="22">
        <v>9762.0994100000007</v>
      </c>
      <c r="G47" s="22">
        <v>15569.104130000002</v>
      </c>
      <c r="H47" s="22">
        <v>14409.45012</v>
      </c>
      <c r="I47" s="22">
        <v>30965.273410000002</v>
      </c>
      <c r="J47" s="22">
        <v>70705.927070000005</v>
      </c>
      <c r="K47" s="22">
        <v>6626.1044424549345</v>
      </c>
      <c r="L47" s="22">
        <v>2044</v>
      </c>
      <c r="M47" s="22">
        <v>-25.912881636058955</v>
      </c>
      <c r="N47" s="22">
        <v>0</v>
      </c>
      <c r="O47" s="22">
        <v>4033.1449499999999</v>
      </c>
      <c r="P47" s="22">
        <v>2405.1824069760128</v>
      </c>
      <c r="Q47" s="22">
        <v>15082.518917794889</v>
      </c>
      <c r="R47" s="22">
        <v>4390</v>
      </c>
      <c r="S47" s="22">
        <v>60013.408152205113</v>
      </c>
      <c r="T47" s="34">
        <f t="shared" si="0"/>
        <v>0.84877478648700655</v>
      </c>
      <c r="U47" s="22">
        <v>9556.5</v>
      </c>
      <c r="V47" s="22">
        <v>69569.908152205113</v>
      </c>
      <c r="W47" s="22">
        <v>25065.662762947908</v>
      </c>
      <c r="X47" s="22">
        <v>4938.8639120827138</v>
      </c>
      <c r="Y47" s="22">
        <v>8049.6513360810604</v>
      </c>
      <c r="Z47" s="22">
        <v>3795.1562378214639</v>
      </c>
      <c r="AA47" s="22">
        <v>16095.057173157871</v>
      </c>
      <c r="AB47" s="22">
        <v>57944.391422091023</v>
      </c>
      <c r="AC47" s="22">
        <v>11625.51673011409</v>
      </c>
      <c r="AD47" s="22"/>
      <c r="AE47" s="22"/>
      <c r="AF47" s="22">
        <v>11625.51673011409</v>
      </c>
    </row>
    <row r="48" spans="1:32" x14ac:dyDescent="0.3">
      <c r="A48" s="21">
        <v>2019</v>
      </c>
      <c r="B48" s="21">
        <v>210060</v>
      </c>
      <c r="C48" s="21" t="s">
        <v>144</v>
      </c>
      <c r="D48" s="21" t="s">
        <v>104</v>
      </c>
      <c r="E48" s="21" t="s">
        <v>105</v>
      </c>
      <c r="F48" s="22">
        <v>7748.0889999999999</v>
      </c>
      <c r="G48" s="22">
        <v>11632.867</v>
      </c>
      <c r="H48" s="22">
        <v>13170.683000000001</v>
      </c>
      <c r="I48" s="22">
        <v>20539.294999999998</v>
      </c>
      <c r="J48" s="22">
        <v>53090.933999999994</v>
      </c>
      <c r="K48" s="22">
        <v>3431.5390000000002</v>
      </c>
      <c r="L48" s="22">
        <v>981.26</v>
      </c>
      <c r="M48" s="22">
        <v>2918.5609999999997</v>
      </c>
      <c r="N48" s="22">
        <v>0</v>
      </c>
      <c r="O48" s="22">
        <v>1467.88</v>
      </c>
      <c r="P48" s="22">
        <v>1567.4159999999999</v>
      </c>
      <c r="Q48" s="22">
        <v>10366.656000000001</v>
      </c>
      <c r="R48" s="22">
        <v>2682.4029999999998</v>
      </c>
      <c r="S48" s="22">
        <v>45406.680999999997</v>
      </c>
      <c r="T48" s="34">
        <f t="shared" ref="T48:T58" si="1">+S48/J48</f>
        <v>0.85526242578440981</v>
      </c>
      <c r="U48" s="22">
        <v>1374.4179999999999</v>
      </c>
      <c r="V48" s="22">
        <v>46781.098999999987</v>
      </c>
      <c r="W48" s="22">
        <v>25877.671163186915</v>
      </c>
      <c r="X48" s="22">
        <v>1416.66554</v>
      </c>
      <c r="Y48" s="22">
        <v>4175.5141500000009</v>
      </c>
      <c r="Z48" s="22">
        <v>2381.4</v>
      </c>
      <c r="AA48" s="22">
        <v>11440.275789918132</v>
      </c>
      <c r="AB48" s="22">
        <v>45291.526643105048</v>
      </c>
      <c r="AC48" s="22">
        <v>1489.5723568949395</v>
      </c>
      <c r="AD48" s="22"/>
      <c r="AE48" s="22"/>
      <c r="AF48" s="22">
        <v>1489.5723568949395</v>
      </c>
    </row>
    <row r="49" spans="1:32" x14ac:dyDescent="0.3">
      <c r="A49" s="21">
        <v>2019</v>
      </c>
      <c r="B49" s="21">
        <v>210061</v>
      </c>
      <c r="C49" s="21" t="s">
        <v>145</v>
      </c>
      <c r="D49" s="21" t="s">
        <v>104</v>
      </c>
      <c r="E49" s="21" t="s">
        <v>105</v>
      </c>
      <c r="F49" s="22">
        <v>13628.5</v>
      </c>
      <c r="G49" s="22">
        <v>27504.9</v>
      </c>
      <c r="H49" s="22">
        <v>26706.799999999999</v>
      </c>
      <c r="I49" s="22">
        <v>42952.800000000003</v>
      </c>
      <c r="J49" s="22">
        <v>110793</v>
      </c>
      <c r="K49" s="22">
        <v>3004.2</v>
      </c>
      <c r="L49" s="22">
        <v>2248.6</v>
      </c>
      <c r="M49" s="22">
        <v>7048.3829999999998</v>
      </c>
      <c r="N49" s="22">
        <v>1342.2</v>
      </c>
      <c r="O49" s="22">
        <v>685.31700000000001</v>
      </c>
      <c r="P49" s="22">
        <v>719.2</v>
      </c>
      <c r="Q49" s="22">
        <v>15047.9</v>
      </c>
      <c r="R49" s="22">
        <v>0</v>
      </c>
      <c r="S49" s="22">
        <v>95745.1</v>
      </c>
      <c r="T49" s="34">
        <f t="shared" si="1"/>
        <v>0.86418004747592359</v>
      </c>
      <c r="U49" s="22">
        <v>849.52800000000002</v>
      </c>
      <c r="V49" s="22">
        <v>96594.628000000012</v>
      </c>
      <c r="W49" s="22">
        <v>37869.094966312841</v>
      </c>
      <c r="X49" s="22">
        <v>7416.3860000000004</v>
      </c>
      <c r="Y49" s="22">
        <v>20371.820999999996</v>
      </c>
      <c r="Z49" s="22">
        <v>5506.5029392931901</v>
      </c>
      <c r="AA49" s="22">
        <v>5921.6073777951979</v>
      </c>
      <c r="AB49" s="22">
        <v>77085.412283401223</v>
      </c>
      <c r="AC49" s="22">
        <v>19509.215716598788</v>
      </c>
      <c r="AD49" s="22"/>
      <c r="AE49" s="22"/>
      <c r="AF49" s="22">
        <v>19509.215716598788</v>
      </c>
    </row>
    <row r="50" spans="1:32" x14ac:dyDescent="0.3">
      <c r="A50" s="21">
        <v>2019</v>
      </c>
      <c r="B50" s="21">
        <v>210062</v>
      </c>
      <c r="C50" s="21" t="s">
        <v>146</v>
      </c>
      <c r="D50" s="21" t="s">
        <v>104</v>
      </c>
      <c r="E50" s="21" t="s">
        <v>105</v>
      </c>
      <c r="F50" s="22">
        <v>74961.912129999997</v>
      </c>
      <c r="G50" s="22">
        <v>26304.777880000001</v>
      </c>
      <c r="H50" s="22">
        <v>96285.252779999995</v>
      </c>
      <c r="I50" s="22">
        <v>76413.119730000006</v>
      </c>
      <c r="J50" s="22">
        <v>273965.06252000004</v>
      </c>
      <c r="K50" s="22">
        <v>8469.30465</v>
      </c>
      <c r="L50" s="22">
        <v>5863.5743700000003</v>
      </c>
      <c r="M50" s="22">
        <v>25021.377140000004</v>
      </c>
      <c r="N50" s="22">
        <v>0</v>
      </c>
      <c r="O50" s="22">
        <v>7280.7672000000002</v>
      </c>
      <c r="P50" s="22">
        <v>5.7999999955063691E-4</v>
      </c>
      <c r="Q50" s="22">
        <v>46635.023940000006</v>
      </c>
      <c r="R50" s="22">
        <v>613.10400000000004</v>
      </c>
      <c r="S50" s="22">
        <v>227943.14258000001</v>
      </c>
      <c r="T50" s="34">
        <f t="shared" si="1"/>
        <v>0.832015368979246</v>
      </c>
      <c r="U50" s="22">
        <v>1943.2207000000001</v>
      </c>
      <c r="V50" s="22">
        <v>229886.36327999999</v>
      </c>
      <c r="W50" s="22">
        <v>109402.11728396412</v>
      </c>
      <c r="X50" s="22">
        <v>0</v>
      </c>
      <c r="Y50" s="22">
        <v>30100.75043</v>
      </c>
      <c r="Z50" s="22">
        <v>13055.8306128409</v>
      </c>
      <c r="AA50" s="22">
        <v>62531.882229210816</v>
      </c>
      <c r="AB50" s="22">
        <v>215090.58055601583</v>
      </c>
      <c r="AC50" s="22">
        <v>14795.782723984186</v>
      </c>
      <c r="AD50" s="22"/>
      <c r="AE50" s="22"/>
      <c r="AF50" s="22">
        <v>14795.782723984186</v>
      </c>
    </row>
    <row r="51" spans="1:32" x14ac:dyDescent="0.3">
      <c r="A51" s="21">
        <v>2019</v>
      </c>
      <c r="B51" s="21">
        <v>210063</v>
      </c>
      <c r="C51" s="21" t="s">
        <v>147</v>
      </c>
      <c r="D51" s="21" t="s">
        <v>104</v>
      </c>
      <c r="E51" s="21" t="s">
        <v>105</v>
      </c>
      <c r="F51" s="22">
        <v>92095.285030000014</v>
      </c>
      <c r="G51" s="22">
        <v>29663.224679999996</v>
      </c>
      <c r="H51" s="22">
        <v>158317.87252999996</v>
      </c>
      <c r="I51" s="22">
        <v>109097.17902</v>
      </c>
      <c r="J51" s="22">
        <v>389173.56125999993</v>
      </c>
      <c r="K51" s="22">
        <v>6979.7105699999993</v>
      </c>
      <c r="L51" s="22">
        <v>8023.6114799999996</v>
      </c>
      <c r="M51" s="22">
        <v>19504.35859</v>
      </c>
      <c r="N51" s="22">
        <v>466</v>
      </c>
      <c r="O51" s="22">
        <v>5432.6414100000002</v>
      </c>
      <c r="P51" s="22">
        <v>13363.64281999999</v>
      </c>
      <c r="Q51" s="22">
        <v>53769.964870000003</v>
      </c>
      <c r="R51" s="22">
        <v>0</v>
      </c>
      <c r="S51" s="22">
        <v>335403.59638999996</v>
      </c>
      <c r="T51" s="34">
        <f t="shared" si="1"/>
        <v>0.8618355144786487</v>
      </c>
      <c r="U51" s="22">
        <v>1271.4484199999995</v>
      </c>
      <c r="V51" s="22">
        <v>336675.04480999993</v>
      </c>
      <c r="W51" s="22">
        <v>134828.20416787956</v>
      </c>
      <c r="X51" s="22">
        <v>21857</v>
      </c>
      <c r="Y51" s="22">
        <v>62174</v>
      </c>
      <c r="Z51" s="22">
        <v>23370.396971594164</v>
      </c>
      <c r="AA51" s="22">
        <v>49171.139182403211</v>
      </c>
      <c r="AB51" s="22">
        <v>291400.74032187695</v>
      </c>
      <c r="AC51" s="22">
        <v>45274.304488122987</v>
      </c>
      <c r="AD51" s="22"/>
      <c r="AE51" s="22"/>
      <c r="AF51" s="22">
        <v>45274.304488122987</v>
      </c>
    </row>
    <row r="52" spans="1:32" x14ac:dyDescent="0.3">
      <c r="A52" s="21">
        <v>2019</v>
      </c>
      <c r="B52" s="21">
        <v>210065</v>
      </c>
      <c r="C52" s="21" t="s">
        <v>148</v>
      </c>
      <c r="D52" s="21" t="s">
        <v>104</v>
      </c>
      <c r="E52" s="21" t="s">
        <v>105</v>
      </c>
      <c r="F52" s="22">
        <v>30106.1</v>
      </c>
      <c r="G52" s="22">
        <v>15847.5</v>
      </c>
      <c r="H52" s="22">
        <v>36658.9</v>
      </c>
      <c r="I52" s="22">
        <v>28581.599999999999</v>
      </c>
      <c r="J52" s="22">
        <v>111194.1</v>
      </c>
      <c r="K52" s="22">
        <v>5256.6283000000003</v>
      </c>
      <c r="L52" s="22">
        <v>4149.8836600000004</v>
      </c>
      <c r="M52" s="22">
        <v>4037.574000000001</v>
      </c>
      <c r="N52" s="22">
        <v>0</v>
      </c>
      <c r="O52" s="22">
        <v>1922.933</v>
      </c>
      <c r="P52" s="22">
        <v>324.93299999999999</v>
      </c>
      <c r="Q52" s="22">
        <v>15691.951960000002</v>
      </c>
      <c r="R52" s="22">
        <v>0</v>
      </c>
      <c r="S52" s="22">
        <v>95502.14804</v>
      </c>
      <c r="T52" s="34">
        <f t="shared" si="1"/>
        <v>0.85887783650391514</v>
      </c>
      <c r="U52" s="22">
        <v>552.36899999999991</v>
      </c>
      <c r="V52" s="22">
        <v>96054.517040000006</v>
      </c>
      <c r="W52" s="22">
        <v>42705.209147791953</v>
      </c>
      <c r="X52" s="22">
        <v>6379.8029999999999</v>
      </c>
      <c r="Y52" s="22">
        <v>14802.866999999998</v>
      </c>
      <c r="Z52" s="22">
        <v>12423.097401180952</v>
      </c>
      <c r="AA52" s="22">
        <v>21753.479408334548</v>
      </c>
      <c r="AB52" s="22">
        <v>98064.455957307451</v>
      </c>
      <c r="AC52" s="22">
        <v>-2009.9389173074453</v>
      </c>
      <c r="AD52" s="22"/>
      <c r="AE52" s="22"/>
      <c r="AF52" s="22">
        <v>-2009.9389173074453</v>
      </c>
    </row>
    <row r="53" spans="1:32" x14ac:dyDescent="0.3">
      <c r="A53" s="21">
        <v>2019</v>
      </c>
      <c r="B53" s="21">
        <v>2001</v>
      </c>
      <c r="C53" s="21" t="s">
        <v>143</v>
      </c>
      <c r="D53" s="21" t="s">
        <v>104</v>
      </c>
      <c r="E53" s="21" t="s">
        <v>105</v>
      </c>
      <c r="F53" s="22">
        <v>40766.777340000001</v>
      </c>
      <c r="G53" s="22">
        <v>9934.7352899999987</v>
      </c>
      <c r="H53" s="22">
        <v>30942.752049999999</v>
      </c>
      <c r="I53" s="22">
        <v>42928.310689999998</v>
      </c>
      <c r="J53" s="22">
        <v>124572.57537000001</v>
      </c>
      <c r="K53" s="22">
        <v>3928.942739999999</v>
      </c>
      <c r="L53" s="22">
        <v>1667.9999999999995</v>
      </c>
      <c r="M53" s="22">
        <v>6341.7571699999999</v>
      </c>
      <c r="N53" s="22">
        <v>0</v>
      </c>
      <c r="O53" s="22">
        <v>2012.1346699999999</v>
      </c>
      <c r="P53" s="22">
        <v>4008</v>
      </c>
      <c r="Q53" s="22">
        <v>17958.834579999999</v>
      </c>
      <c r="R53" s="22">
        <v>2270</v>
      </c>
      <c r="S53" s="22">
        <v>108883.74079</v>
      </c>
      <c r="T53" s="34">
        <f t="shared" si="1"/>
        <v>0.87405867998312048</v>
      </c>
      <c r="U53" s="22">
        <v>472.71439999999984</v>
      </c>
      <c r="V53" s="22">
        <v>109356.45518999999</v>
      </c>
      <c r="W53" s="22">
        <v>53171.822149375796</v>
      </c>
      <c r="X53" s="22">
        <v>9392</v>
      </c>
      <c r="Y53" s="22">
        <v>13811</v>
      </c>
      <c r="Z53" s="22">
        <v>7115.9894299999996</v>
      </c>
      <c r="AA53" s="22">
        <v>22369.611762532757</v>
      </c>
      <c r="AB53" s="22">
        <v>105860.42334190856</v>
      </c>
      <c r="AC53" s="22">
        <v>3496.0318480914284</v>
      </c>
      <c r="AD53" s="22"/>
      <c r="AE53" s="22"/>
      <c r="AF53" s="22">
        <v>3496.0318480914284</v>
      </c>
    </row>
    <row r="54" spans="1:32" x14ac:dyDescent="0.3">
      <c r="A54" s="21">
        <v>2019</v>
      </c>
      <c r="B54" s="21">
        <v>2004</v>
      </c>
      <c r="C54" s="21" t="s">
        <v>141</v>
      </c>
      <c r="D54" s="21" t="s">
        <v>104</v>
      </c>
      <c r="E54" s="21" t="s">
        <v>105</v>
      </c>
      <c r="F54" s="22">
        <v>69846.86</v>
      </c>
      <c r="G54" s="22">
        <v>31029.617279999999</v>
      </c>
      <c r="H54" s="22">
        <v>82757.452259999991</v>
      </c>
      <c r="I54" s="22">
        <v>73240.491810000007</v>
      </c>
      <c r="J54" s="22">
        <v>256874.42134999999</v>
      </c>
      <c r="K54" s="22">
        <v>5374.9013800000012</v>
      </c>
      <c r="L54" s="22">
        <v>6085.6323799999991</v>
      </c>
      <c r="M54" s="22">
        <v>26879.966149999975</v>
      </c>
      <c r="N54" s="22">
        <v>0</v>
      </c>
      <c r="O54" s="22">
        <v>5599.0265099999997</v>
      </c>
      <c r="P54" s="22">
        <v>24.004000000000001</v>
      </c>
      <c r="Q54" s="22">
        <v>43963.530419999981</v>
      </c>
      <c r="R54" s="22">
        <v>-286.44</v>
      </c>
      <c r="S54" s="22">
        <v>212624.45092999999</v>
      </c>
      <c r="T54" s="34">
        <f t="shared" si="1"/>
        <v>0.82773695338194875</v>
      </c>
      <c r="U54" s="22">
        <v>2525.8207400000028</v>
      </c>
      <c r="V54" s="22">
        <v>215150.27166999999</v>
      </c>
      <c r="W54" s="22">
        <v>124672.5800487518</v>
      </c>
      <c r="X54" s="22">
        <v>0</v>
      </c>
      <c r="Y54" s="22">
        <v>27329.431339999981</v>
      </c>
      <c r="Z54" s="22">
        <v>15163.997692098528</v>
      </c>
      <c r="AA54" s="22">
        <v>43033.040369615461</v>
      </c>
      <c r="AB54" s="22">
        <v>210199.04945046577</v>
      </c>
      <c r="AC54" s="22">
        <v>4951.2222195342183</v>
      </c>
      <c r="AD54" s="22"/>
      <c r="AE54" s="22"/>
      <c r="AF54" s="22">
        <v>4951.2222195342183</v>
      </c>
    </row>
    <row r="55" spans="1:32" x14ac:dyDescent="0.3">
      <c r="A55" s="21">
        <v>2019</v>
      </c>
      <c r="B55" s="21">
        <v>5050</v>
      </c>
      <c r="C55" s="21" t="s">
        <v>142</v>
      </c>
      <c r="D55" s="21" t="s">
        <v>104</v>
      </c>
      <c r="E55" s="21" t="s">
        <v>105</v>
      </c>
      <c r="F55" s="22">
        <v>143269.70000000001</v>
      </c>
      <c r="G55" s="22">
        <v>51469.2</v>
      </c>
      <c r="H55" s="22">
        <v>142899.20000000001</v>
      </c>
      <c r="I55" s="22">
        <v>132758.70000000001</v>
      </c>
      <c r="J55" s="22">
        <v>470396.8000000001</v>
      </c>
      <c r="K55" s="22">
        <v>15348.875</v>
      </c>
      <c r="L55" s="22">
        <v>8908.1029999999992</v>
      </c>
      <c r="M55" s="22">
        <v>41759.365000000005</v>
      </c>
      <c r="N55" s="22">
        <v>0</v>
      </c>
      <c r="O55" s="22">
        <v>5943.2920000000004</v>
      </c>
      <c r="P55" s="22">
        <v>937.83699999999999</v>
      </c>
      <c r="Q55" s="22">
        <v>72897.472000000009</v>
      </c>
      <c r="R55" s="22">
        <v>1972.65</v>
      </c>
      <c r="S55" s="22">
        <v>399471.97800000006</v>
      </c>
      <c r="T55" s="34">
        <f t="shared" si="1"/>
        <v>0.84922341733617235</v>
      </c>
      <c r="U55" s="22">
        <v>721.52800000000036</v>
      </c>
      <c r="V55" s="22">
        <v>400193.50600000005</v>
      </c>
      <c r="W55" s="22">
        <v>194898.19360000003</v>
      </c>
      <c r="X55" s="22">
        <v>22316.687999999998</v>
      </c>
      <c r="Y55" s="22">
        <v>55567.065000000002</v>
      </c>
      <c r="Z55" s="22">
        <v>26471.671999999999</v>
      </c>
      <c r="AA55" s="22">
        <v>54980.303999999996</v>
      </c>
      <c r="AB55" s="22">
        <v>354233.92260000005</v>
      </c>
      <c r="AC55" s="22">
        <v>45959.583400000003</v>
      </c>
      <c r="AD55" s="22"/>
      <c r="AE55" s="22"/>
      <c r="AF55" s="22">
        <v>45959.583400000003</v>
      </c>
    </row>
    <row r="56" spans="1:32" x14ac:dyDescent="0.3">
      <c r="A56" s="21">
        <v>2019</v>
      </c>
      <c r="B56" s="21">
        <v>8992</v>
      </c>
      <c r="C56" s="21" t="s">
        <v>155</v>
      </c>
      <c r="D56" s="21" t="s">
        <v>104</v>
      </c>
      <c r="E56" s="21" t="s">
        <v>105</v>
      </c>
      <c r="F56" s="22">
        <v>81614.727499999994</v>
      </c>
      <c r="G56" s="22">
        <v>16598.873219999998</v>
      </c>
      <c r="H56" s="22">
        <v>107350.36569000001</v>
      </c>
      <c r="I56" s="22">
        <v>17685.691649999997</v>
      </c>
      <c r="J56" s="22">
        <v>223249.65805999999</v>
      </c>
      <c r="K56" s="22">
        <v>10399</v>
      </c>
      <c r="L56" s="22">
        <v>3566.0000000000005</v>
      </c>
      <c r="M56" s="22">
        <v>7434.375</v>
      </c>
      <c r="N56" s="22">
        <v>0</v>
      </c>
      <c r="O56" s="22">
        <v>6017.625</v>
      </c>
      <c r="P56" s="22">
        <v>7991.8302599999779</v>
      </c>
      <c r="Q56" s="22">
        <v>35408.830259999973</v>
      </c>
      <c r="R56" s="22">
        <v>4688</v>
      </c>
      <c r="S56" s="22">
        <v>192528.82780000003</v>
      </c>
      <c r="T56" s="34">
        <f t="shared" si="1"/>
        <v>0.86239248683756775</v>
      </c>
      <c r="U56" s="22">
        <v>3600</v>
      </c>
      <c r="V56" s="22">
        <v>196128.82780000003</v>
      </c>
      <c r="W56" s="22">
        <v>64656.1</v>
      </c>
      <c r="X56" s="22">
        <v>12293</v>
      </c>
      <c r="Y56" s="22">
        <v>28650</v>
      </c>
      <c r="Z56" s="22">
        <v>12103.845285516603</v>
      </c>
      <c r="AA56" s="22">
        <v>44302.154714483389</v>
      </c>
      <c r="AB56" s="22">
        <v>162005.1</v>
      </c>
      <c r="AC56" s="22">
        <v>34123.727800000022</v>
      </c>
      <c r="AD56" s="22"/>
      <c r="AE56" s="22"/>
      <c r="AF56" s="22">
        <v>34123.727800000022</v>
      </c>
    </row>
    <row r="57" spans="1:32" x14ac:dyDescent="0.3">
      <c r="A57" s="21">
        <v>2019</v>
      </c>
      <c r="B57" s="21">
        <v>5033</v>
      </c>
      <c r="C57" s="21" t="s">
        <v>63</v>
      </c>
      <c r="D57" s="21" t="s">
        <v>104</v>
      </c>
      <c r="E57" s="21" t="s">
        <v>105</v>
      </c>
      <c r="F57" s="22">
        <v>38008.9277</v>
      </c>
      <c r="G57" s="22">
        <v>2953.4230299999999</v>
      </c>
      <c r="H57" s="22">
        <v>19451.649329999997</v>
      </c>
      <c r="I57" s="22">
        <v>57.261690000000002</v>
      </c>
      <c r="J57" s="22">
        <v>60471.261749999991</v>
      </c>
      <c r="K57" s="22">
        <v>2317.509</v>
      </c>
      <c r="L57" s="22">
        <v>509.94900000000001</v>
      </c>
      <c r="M57" s="22">
        <v>6039.7089999999989</v>
      </c>
      <c r="N57" s="22">
        <v>0</v>
      </c>
      <c r="O57" s="22">
        <v>845.65700000000004</v>
      </c>
      <c r="P57" s="22">
        <v>0</v>
      </c>
      <c r="Q57" s="22">
        <v>9712.8239999999987</v>
      </c>
      <c r="R57" s="22">
        <v>81.150000000000006</v>
      </c>
      <c r="S57" s="22">
        <v>50839.587749999992</v>
      </c>
      <c r="T57" s="34">
        <f t="shared" si="1"/>
        <v>0.84072311836622127</v>
      </c>
      <c r="U57" s="22">
        <v>1827.2190000000001</v>
      </c>
      <c r="V57" s="22">
        <v>52666.806749999989</v>
      </c>
      <c r="W57" s="22">
        <v>25302.200759999996</v>
      </c>
      <c r="X57" s="22">
        <v>0</v>
      </c>
      <c r="Y57" s="22">
        <v>6427.3249999999998</v>
      </c>
      <c r="Z57" s="22">
        <v>2439.0629999999996</v>
      </c>
      <c r="AA57" s="22">
        <v>9389.8019999999997</v>
      </c>
      <c r="AB57" s="22">
        <v>43558.390759999995</v>
      </c>
      <c r="AC57" s="22">
        <v>9108.4159899999941</v>
      </c>
      <c r="AD57" s="22"/>
      <c r="AE57" s="22"/>
      <c r="AF57" s="22">
        <v>9108.4159899999941</v>
      </c>
    </row>
    <row r="58" spans="1:32" x14ac:dyDescent="0.3">
      <c r="J58" s="24">
        <f>SUM(J9:J57)</f>
        <v>17466612.984529998</v>
      </c>
      <c r="S58" s="24">
        <f>SUM(S9:S57)</f>
        <v>14834503.152692005</v>
      </c>
      <c r="T58" s="34">
        <f t="shared" si="1"/>
        <v>0.84930622587394444</v>
      </c>
    </row>
    <row r="59" spans="1:32" x14ac:dyDescent="0.3">
      <c r="T59" s="35"/>
    </row>
    <row r="60" spans="1:32" x14ac:dyDescent="0.3">
      <c r="A60" s="21">
        <v>2019</v>
      </c>
      <c r="B60" s="21">
        <v>213300</v>
      </c>
      <c r="C60" s="21" t="s">
        <v>152</v>
      </c>
      <c r="D60" s="21" t="s">
        <v>104</v>
      </c>
      <c r="E60" s="21" t="s">
        <v>105</v>
      </c>
      <c r="F60" s="22">
        <v>26470.677030000003</v>
      </c>
      <c r="G60" s="22">
        <v>2086.0769</v>
      </c>
      <c r="H60" s="22">
        <v>22611.167969999999</v>
      </c>
      <c r="I60" s="22">
        <v>14833.609100000003</v>
      </c>
      <c r="J60" s="22">
        <v>66001.531000000003</v>
      </c>
      <c r="K60" s="22">
        <v>661.36199999999997</v>
      </c>
      <c r="L60" s="22">
        <v>36.963469999999994</v>
      </c>
      <c r="M60" s="22">
        <v>3250.292989999999</v>
      </c>
      <c r="N60" s="22">
        <v>0</v>
      </c>
      <c r="O60" s="22">
        <v>493.86953999999997</v>
      </c>
      <c r="P60" s="22">
        <v>0</v>
      </c>
      <c r="Q60" s="22">
        <v>4442.4879999999985</v>
      </c>
      <c r="R60" s="22">
        <v>0</v>
      </c>
      <c r="S60" s="22">
        <v>61559.043000000005</v>
      </c>
      <c r="T60" s="34">
        <f t="shared" ref="T60:T65" si="2">+S60/J60</f>
        <v>0.93269113711922835</v>
      </c>
      <c r="U60" s="22">
        <v>914.70299999999997</v>
      </c>
      <c r="V60" s="22">
        <v>62473.746000000006</v>
      </c>
      <c r="W60" s="22">
        <v>35385.132718213965</v>
      </c>
      <c r="X60" s="22">
        <v>3470.0969100000002</v>
      </c>
      <c r="Y60" s="22">
        <v>6555.07</v>
      </c>
      <c r="Z60" s="22">
        <v>3926.2322016142161</v>
      </c>
      <c r="AA60" s="22">
        <v>5370.7312558377425</v>
      </c>
      <c r="AB60" s="22">
        <v>54707.263085665923</v>
      </c>
      <c r="AC60" s="22">
        <v>7766.4829143340839</v>
      </c>
      <c r="AD60" s="22"/>
      <c r="AE60" s="22"/>
      <c r="AF60" s="22">
        <v>7766.4829143340839</v>
      </c>
    </row>
    <row r="61" spans="1:32" x14ac:dyDescent="0.3">
      <c r="A61" s="21">
        <v>2019</v>
      </c>
      <c r="B61" s="21">
        <v>214000</v>
      </c>
      <c r="C61" s="21" t="s">
        <v>153</v>
      </c>
      <c r="D61" s="21" t="s">
        <v>104</v>
      </c>
      <c r="E61" s="21" t="s">
        <v>105</v>
      </c>
      <c r="F61" s="22">
        <v>126196.395</v>
      </c>
      <c r="G61" s="22">
        <v>16010.50388</v>
      </c>
      <c r="H61" s="22">
        <v>16886.630950000002</v>
      </c>
      <c r="I61" s="22">
        <v>789.00318000000004</v>
      </c>
      <c r="J61" s="22">
        <v>159882.53300999998</v>
      </c>
      <c r="K61" s="22">
        <v>185.55517999999984</v>
      </c>
      <c r="L61" s="22">
        <v>5231.0167900000015</v>
      </c>
      <c r="M61" s="22">
        <v>14117.667969999997</v>
      </c>
      <c r="N61" s="22">
        <v>0</v>
      </c>
      <c r="O61" s="22">
        <v>1371.605</v>
      </c>
      <c r="P61" s="22">
        <v>0</v>
      </c>
      <c r="Q61" s="22">
        <v>20905.844939999999</v>
      </c>
      <c r="R61" s="22">
        <v>0</v>
      </c>
      <c r="S61" s="22">
        <v>138976.68806999995</v>
      </c>
      <c r="T61" s="34">
        <f t="shared" si="2"/>
        <v>0.86924247104158359</v>
      </c>
      <c r="U61" s="22">
        <v>252.73438000002352</v>
      </c>
      <c r="V61" s="22">
        <v>139229.42245000001</v>
      </c>
      <c r="W61" s="22">
        <v>89833.011644207363</v>
      </c>
      <c r="X61" s="22">
        <v>7802.4798499999988</v>
      </c>
      <c r="Y61" s="22">
        <v>9254.0339099999983</v>
      </c>
      <c r="Z61" s="22">
        <v>12475.677908226504</v>
      </c>
      <c r="AA61" s="22">
        <v>22864.714558177297</v>
      </c>
      <c r="AB61" s="22">
        <v>142229.91787061116</v>
      </c>
      <c r="AC61" s="22">
        <v>-3000.4954206111433</v>
      </c>
      <c r="AD61" s="22"/>
      <c r="AE61" s="22"/>
      <c r="AF61" s="22">
        <v>-3000.4954206111433</v>
      </c>
    </row>
    <row r="62" spans="1:32" x14ac:dyDescent="0.3">
      <c r="A62" s="21">
        <v>2019</v>
      </c>
      <c r="B62" s="21">
        <v>214003</v>
      </c>
      <c r="C62" s="21" t="s">
        <v>154</v>
      </c>
      <c r="D62" s="21" t="s">
        <v>104</v>
      </c>
      <c r="E62" s="21" t="s">
        <v>105</v>
      </c>
      <c r="F62" s="22">
        <v>16831.3</v>
      </c>
      <c r="G62" s="22">
        <v>692.3</v>
      </c>
      <c r="H62" s="22">
        <v>4273.1000000000004</v>
      </c>
      <c r="I62" s="22">
        <v>766.2</v>
      </c>
      <c r="J62" s="22">
        <v>22562.9</v>
      </c>
      <c r="K62" s="22">
        <v>837.4</v>
      </c>
      <c r="L62" s="22">
        <v>466.5</v>
      </c>
      <c r="M62" s="22">
        <v>1947.3</v>
      </c>
      <c r="N62" s="22">
        <v>0</v>
      </c>
      <c r="O62" s="22">
        <v>192.1</v>
      </c>
      <c r="P62" s="22">
        <v>102.9</v>
      </c>
      <c r="Q62" s="22">
        <v>3546.2</v>
      </c>
      <c r="R62" s="22">
        <v>0</v>
      </c>
      <c r="S62" s="22">
        <v>19016.7</v>
      </c>
      <c r="T62" s="34">
        <f t="shared" si="2"/>
        <v>0.84283048721573905</v>
      </c>
      <c r="U62" s="22">
        <v>569.9</v>
      </c>
      <c r="V62" s="22">
        <v>19586.599999999999</v>
      </c>
      <c r="W62" s="22">
        <v>13626.9</v>
      </c>
      <c r="X62" s="22">
        <v>0</v>
      </c>
      <c r="Y62" s="22">
        <v>1386.4</v>
      </c>
      <c r="Z62" s="22">
        <v>1130.3</v>
      </c>
      <c r="AA62" s="22">
        <v>3791.2</v>
      </c>
      <c r="AB62" s="22">
        <v>19934.8</v>
      </c>
      <c r="AC62" s="22">
        <v>-348.2</v>
      </c>
      <c r="AD62" s="22"/>
      <c r="AE62" s="22"/>
      <c r="AF62" s="22">
        <v>-348.2</v>
      </c>
    </row>
    <row r="63" spans="1:32" x14ac:dyDescent="0.3">
      <c r="A63" s="21">
        <v>2019</v>
      </c>
      <c r="B63" s="21">
        <v>210087</v>
      </c>
      <c r="C63" s="21" t="s">
        <v>149</v>
      </c>
      <c r="D63" s="21" t="s">
        <v>104</v>
      </c>
      <c r="E63" s="21" t="s">
        <v>105</v>
      </c>
      <c r="F63" s="22">
        <v>0</v>
      </c>
      <c r="G63" s="22">
        <v>0</v>
      </c>
      <c r="H63" s="22">
        <v>0</v>
      </c>
      <c r="I63" s="22">
        <v>14645.9</v>
      </c>
      <c r="J63" s="22">
        <v>14645.9</v>
      </c>
      <c r="K63" s="22">
        <v>1972.5609999999999</v>
      </c>
      <c r="L63" s="22">
        <v>759.72699999999998</v>
      </c>
      <c r="M63" s="22">
        <v>681.44299999999987</v>
      </c>
      <c r="N63" s="22">
        <v>0</v>
      </c>
      <c r="O63" s="22">
        <v>672.77800000000002</v>
      </c>
      <c r="P63" s="22">
        <v>0</v>
      </c>
      <c r="Q63" s="22">
        <v>4086.509</v>
      </c>
      <c r="R63" s="22">
        <v>0</v>
      </c>
      <c r="S63" s="22">
        <v>10559.391</v>
      </c>
      <c r="T63" s="34">
        <f t="shared" si="2"/>
        <v>0.72097931844406971</v>
      </c>
      <c r="U63" s="22">
        <v>1.7230000000000061</v>
      </c>
      <c r="V63" s="22">
        <v>10561.114</v>
      </c>
      <c r="W63" s="22">
        <v>5078.8999999999996</v>
      </c>
      <c r="X63" s="22">
        <v>560.78899999999999</v>
      </c>
      <c r="Y63" s="22">
        <v>430.04599999999999</v>
      </c>
      <c r="Z63" s="22">
        <v>1258.788</v>
      </c>
      <c r="AA63" s="22">
        <v>4034.728000000001</v>
      </c>
      <c r="AB63" s="22">
        <v>11363.251</v>
      </c>
      <c r="AC63" s="22">
        <v>-802.13700000000063</v>
      </c>
      <c r="AD63" s="22"/>
      <c r="AE63" s="22"/>
      <c r="AF63" s="22">
        <v>-802.13700000000063</v>
      </c>
    </row>
    <row r="64" spans="1:32" x14ac:dyDescent="0.3">
      <c r="A64" s="21">
        <v>2019</v>
      </c>
      <c r="B64" s="21">
        <v>210088</v>
      </c>
      <c r="C64" s="21" t="s">
        <v>150</v>
      </c>
      <c r="D64" s="21" t="s">
        <v>104</v>
      </c>
      <c r="E64" s="21" t="s">
        <v>105</v>
      </c>
      <c r="F64" s="22">
        <v>0</v>
      </c>
      <c r="G64" s="22">
        <v>4912.0888500000019</v>
      </c>
      <c r="H64" s="22">
        <v>0</v>
      </c>
      <c r="I64" s="22">
        <v>2246.1634900000004</v>
      </c>
      <c r="J64" s="22">
        <v>7158.2523400000009</v>
      </c>
      <c r="K64" s="22">
        <v>1063.9596899999999</v>
      </c>
      <c r="L64" s="22">
        <v>125.70202999999999</v>
      </c>
      <c r="M64" s="22">
        <v>238.83283815522503</v>
      </c>
      <c r="N64" s="22">
        <v>51.504258146316424</v>
      </c>
      <c r="O64" s="22">
        <v>341.42674000000017</v>
      </c>
      <c r="P64" s="22">
        <v>196.5792087643527</v>
      </c>
      <c r="Q64" s="22">
        <v>2018.0047650658944</v>
      </c>
      <c r="R64" s="22">
        <v>0</v>
      </c>
      <c r="S64" s="22">
        <v>5140.2475749341065</v>
      </c>
      <c r="T64" s="34">
        <f t="shared" si="2"/>
        <v>0.71808694787282479</v>
      </c>
      <c r="U64" s="22">
        <v>112.80298104275973</v>
      </c>
      <c r="V64" s="22">
        <v>5253.0505559768662</v>
      </c>
      <c r="W64" s="22">
        <v>3440.3478491751735</v>
      </c>
      <c r="X64" s="22">
        <v>1247.3968409212939</v>
      </c>
      <c r="Y64" s="22">
        <v>542.07087690166122</v>
      </c>
      <c r="Z64" s="22">
        <v>423.62840992210943</v>
      </c>
      <c r="AA64" s="22">
        <v>1040.4474733067912</v>
      </c>
      <c r="AB64" s="22">
        <v>6693.8914502270291</v>
      </c>
      <c r="AC64" s="22">
        <v>-1440.8408942501628</v>
      </c>
      <c r="AD64" s="22"/>
      <c r="AE64" s="22"/>
      <c r="AF64" s="22">
        <v>-1440.8408942501628</v>
      </c>
    </row>
    <row r="65" spans="1:32" x14ac:dyDescent="0.3">
      <c r="A65" s="21">
        <v>2019</v>
      </c>
      <c r="B65" s="21">
        <v>210333</v>
      </c>
      <c r="C65" s="21" t="s">
        <v>151</v>
      </c>
      <c r="D65" s="21" t="s">
        <v>104</v>
      </c>
      <c r="E65" s="21" t="s">
        <v>105</v>
      </c>
      <c r="F65" s="22">
        <v>0</v>
      </c>
      <c r="G65" s="22">
        <v>13616.153119999995</v>
      </c>
      <c r="H65" s="22">
        <v>0</v>
      </c>
      <c r="I65" s="22">
        <v>7646.9996499999997</v>
      </c>
      <c r="J65" s="22">
        <v>21263.152769999997</v>
      </c>
      <c r="K65" s="22">
        <v>2082.3525099999997</v>
      </c>
      <c r="L65" s="22">
        <v>1198</v>
      </c>
      <c r="M65" s="22">
        <v>1022.7798200000002</v>
      </c>
      <c r="N65" s="22">
        <v>0</v>
      </c>
      <c r="O65" s="22">
        <v>979.28144999999995</v>
      </c>
      <c r="P65" s="22">
        <v>1</v>
      </c>
      <c r="Q65" s="22">
        <v>5283.4137800000008</v>
      </c>
      <c r="R65" s="22">
        <v>0</v>
      </c>
      <c r="S65" s="22">
        <v>15979.738989999996</v>
      </c>
      <c r="T65" s="34">
        <f t="shared" si="2"/>
        <v>0.75152255937067225</v>
      </c>
      <c r="U65" s="22">
        <v>0</v>
      </c>
      <c r="V65" s="22">
        <v>15979.738989999996</v>
      </c>
      <c r="W65" s="22">
        <v>7851.4</v>
      </c>
      <c r="X65" s="22">
        <v>-147</v>
      </c>
      <c r="Y65" s="22">
        <v>3033</v>
      </c>
      <c r="Z65" s="22">
        <v>1486.4800399999999</v>
      </c>
      <c r="AA65" s="22">
        <v>4422.8384699999988</v>
      </c>
      <c r="AB65" s="22">
        <v>16646.718509999999</v>
      </c>
      <c r="AC65" s="22">
        <v>-666.97952000000259</v>
      </c>
      <c r="AD65" s="22"/>
      <c r="AE65" s="22"/>
      <c r="AF65" s="22">
        <v>-666.97952000000259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3612CD5-0542-435F-B10C-F90FC93ED24A}"/>
</file>

<file path=customXml/itemProps2.xml><?xml version="1.0" encoding="utf-8"?>
<ds:datastoreItem xmlns:ds="http://schemas.openxmlformats.org/officeDocument/2006/customXml" ds:itemID="{23B554FE-0A36-4862-B5C5-B35910FD9A9B}"/>
</file>

<file path=customXml/itemProps3.xml><?xml version="1.0" encoding="utf-8"?>
<ds:datastoreItem xmlns:ds="http://schemas.openxmlformats.org/officeDocument/2006/customXml" ds:itemID="{3B1A2F10-6601-4062-9CEC-E4C1B83E2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Health Care Coverge Fund</vt:lpstr>
      <vt:lpstr>Deficit Assessment Fund</vt:lpstr>
      <vt:lpstr>Estimated Gross Revenue FY 2022</vt:lpstr>
      <vt:lpstr>FY 19 RE Schedules</vt:lpstr>
      <vt:lpstr>'Health Care Coverge Fund'!Print_Area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Jschmith</dc:creator>
  <cp:lastModifiedBy>Dennis Phelps</cp:lastModifiedBy>
  <cp:lastPrinted>2020-07-14T20:10:06Z</cp:lastPrinted>
  <dcterms:created xsi:type="dcterms:W3CDTF">2013-10-01T19:39:49Z</dcterms:created>
  <dcterms:modified xsi:type="dcterms:W3CDTF">2021-07-03T23:50:39Z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