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evious Folders\DENNIS-NEW\123\WORK\"/>
    </mc:Choice>
  </mc:AlternateContent>
  <bookViews>
    <workbookView xWindow="0" yWindow="0" windowWidth="23040" windowHeight="10812" activeTab="2"/>
  </bookViews>
  <sheets>
    <sheet name="Current FY 2021" sheetId="5" r:id="rId1"/>
    <sheet name="Scenario 1" sheetId="2" r:id="rId2"/>
    <sheet name="Scenario 2" sheetId="4" r:id="rId3"/>
    <sheet name="FY 19 RE Schedules" sheetId="3" r:id="rId4"/>
  </sheets>
  <definedNames>
    <definedName name="_xlnm.Print_Area" localSheetId="1">'Scenario 1'!$A$1:$I$58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2" l="1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9" i="2"/>
  <c r="E26" i="5"/>
  <c r="E10" i="5"/>
  <c r="G68" i="5"/>
  <c r="F68" i="5"/>
  <c r="G67" i="5"/>
  <c r="G8" i="5" s="1"/>
  <c r="F67" i="5"/>
  <c r="D58" i="5"/>
  <c r="D57" i="5"/>
  <c r="E57" i="5"/>
  <c r="D56" i="5"/>
  <c r="E56" i="5"/>
  <c r="E55" i="5"/>
  <c r="D55" i="5"/>
  <c r="D54" i="5"/>
  <c r="D53" i="5"/>
  <c r="E53" i="5"/>
  <c r="D52" i="5"/>
  <c r="E52" i="5"/>
  <c r="E51" i="5"/>
  <c r="D51" i="5"/>
  <c r="D50" i="5"/>
  <c r="E50" i="5" s="1"/>
  <c r="D49" i="5"/>
  <c r="E49" i="5"/>
  <c r="D48" i="5"/>
  <c r="E48" i="5"/>
  <c r="E47" i="5"/>
  <c r="D47" i="5"/>
  <c r="D46" i="5"/>
  <c r="D45" i="5"/>
  <c r="E45" i="5"/>
  <c r="D44" i="5"/>
  <c r="E44" i="5"/>
  <c r="E43" i="5"/>
  <c r="D43" i="5"/>
  <c r="D42" i="5"/>
  <c r="D41" i="5"/>
  <c r="E41" i="5"/>
  <c r="D40" i="5"/>
  <c r="E40" i="5"/>
  <c r="E39" i="5"/>
  <c r="D39" i="5"/>
  <c r="D38" i="5"/>
  <c r="D37" i="5"/>
  <c r="E37" i="5"/>
  <c r="D36" i="5"/>
  <c r="E36" i="5"/>
  <c r="E35" i="5"/>
  <c r="D35" i="5"/>
  <c r="E34" i="5"/>
  <c r="D34" i="5"/>
  <c r="D33" i="5"/>
  <c r="D32" i="5"/>
  <c r="E32" i="5"/>
  <c r="E31" i="5"/>
  <c r="D31" i="5"/>
  <c r="D30" i="5"/>
  <c r="D29" i="5"/>
  <c r="E29" i="5"/>
  <c r="D28" i="5"/>
  <c r="E28" i="5"/>
  <c r="E27" i="5"/>
  <c r="D27" i="5"/>
  <c r="D26" i="5"/>
  <c r="D25" i="5"/>
  <c r="D24" i="5"/>
  <c r="E24" i="5"/>
  <c r="E23" i="5"/>
  <c r="D23" i="5"/>
  <c r="D22" i="5"/>
  <c r="D21" i="5"/>
  <c r="E21" i="5"/>
  <c r="D20" i="5"/>
  <c r="E20" i="5"/>
  <c r="E19" i="5"/>
  <c r="D19" i="5"/>
  <c r="E18" i="5"/>
  <c r="D18" i="5"/>
  <c r="D17" i="5"/>
  <c r="D16" i="5"/>
  <c r="E16" i="5"/>
  <c r="E15" i="5"/>
  <c r="D15" i="5"/>
  <c r="D14" i="5"/>
  <c r="D13" i="5"/>
  <c r="E13" i="5"/>
  <c r="D12" i="5"/>
  <c r="E12" i="5"/>
  <c r="E11" i="5"/>
  <c r="D11" i="5"/>
  <c r="D10" i="5"/>
  <c r="D9" i="5"/>
  <c r="F8" i="5"/>
  <c r="E8" i="5"/>
  <c r="H4" i="5"/>
  <c r="G68" i="2"/>
  <c r="G69" i="2" s="1"/>
  <c r="F68" i="2"/>
  <c r="F69" i="2" s="1"/>
  <c r="G69" i="4"/>
  <c r="F69" i="4"/>
  <c r="G68" i="4"/>
  <c r="F68" i="4"/>
  <c r="F67" i="4"/>
  <c r="G67" i="4"/>
  <c r="F67" i="2"/>
  <c r="C10" i="4"/>
  <c r="C11" i="4"/>
  <c r="C12" i="4"/>
  <c r="C13" i="4"/>
  <c r="C58" i="4" s="1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9" i="4"/>
  <c r="F69" i="5" l="1"/>
  <c r="E14" i="5"/>
  <c r="E30" i="5"/>
  <c r="E46" i="5"/>
  <c r="E42" i="5"/>
  <c r="E22" i="5"/>
  <c r="E38" i="5"/>
  <c r="E54" i="5"/>
  <c r="H8" i="5"/>
  <c r="C58" i="5"/>
  <c r="E9" i="5"/>
  <c r="E17" i="5"/>
  <c r="E25" i="5"/>
  <c r="E33" i="5"/>
  <c r="G69" i="5"/>
  <c r="D58" i="4"/>
  <c r="D57" i="4"/>
  <c r="E57" i="4"/>
  <c r="E56" i="4"/>
  <c r="D56" i="4"/>
  <c r="D55" i="4"/>
  <c r="D54" i="4"/>
  <c r="E54" i="4"/>
  <c r="D53" i="4"/>
  <c r="E53" i="4"/>
  <c r="E52" i="4"/>
  <c r="D52" i="4"/>
  <c r="D51" i="4"/>
  <c r="D50" i="4"/>
  <c r="E50" i="4"/>
  <c r="E49" i="4"/>
  <c r="D49" i="4"/>
  <c r="D48" i="4"/>
  <c r="E48" i="4" s="1"/>
  <c r="D47" i="4"/>
  <c r="D46" i="4"/>
  <c r="E46" i="4"/>
  <c r="E45" i="4"/>
  <c r="D45" i="4"/>
  <c r="D44" i="4"/>
  <c r="E44" i="4" s="1"/>
  <c r="D43" i="4"/>
  <c r="D42" i="4"/>
  <c r="E42" i="4"/>
  <c r="D41" i="4"/>
  <c r="E41" i="4"/>
  <c r="E40" i="4"/>
  <c r="D40" i="4"/>
  <c r="D39" i="4"/>
  <c r="E39" i="4"/>
  <c r="D38" i="4"/>
  <c r="E37" i="4"/>
  <c r="D37" i="4"/>
  <c r="D36" i="4"/>
  <c r="E36" i="4" s="1"/>
  <c r="D35" i="4"/>
  <c r="E35" i="4" s="1"/>
  <c r="D34" i="4"/>
  <c r="E34" i="4"/>
  <c r="E33" i="4"/>
  <c r="D33" i="4"/>
  <c r="E32" i="4"/>
  <c r="D32" i="4"/>
  <c r="E31" i="4"/>
  <c r="D31" i="4"/>
  <c r="D30" i="4"/>
  <c r="E29" i="4"/>
  <c r="D29" i="4"/>
  <c r="D28" i="4"/>
  <c r="E28" i="4" s="1"/>
  <c r="D27" i="4"/>
  <c r="E27" i="4"/>
  <c r="D26" i="4"/>
  <c r="E26" i="4"/>
  <c r="D25" i="4"/>
  <c r="E25" i="4"/>
  <c r="E24" i="4"/>
  <c r="D24" i="4"/>
  <c r="D23" i="4"/>
  <c r="E23" i="4"/>
  <c r="D22" i="4"/>
  <c r="E21" i="4"/>
  <c r="D21" i="4"/>
  <c r="D20" i="4"/>
  <c r="E20" i="4" s="1"/>
  <c r="D19" i="4"/>
  <c r="E19" i="4" s="1"/>
  <c r="D18" i="4"/>
  <c r="E18" i="4"/>
  <c r="E17" i="4"/>
  <c r="D17" i="4"/>
  <c r="E16" i="4"/>
  <c r="D16" i="4"/>
  <c r="E15" i="4"/>
  <c r="D15" i="4"/>
  <c r="D14" i="4"/>
  <c r="E13" i="4"/>
  <c r="D13" i="4"/>
  <c r="D12" i="4"/>
  <c r="E12" i="4" s="1"/>
  <c r="D11" i="4"/>
  <c r="E11" i="4"/>
  <c r="D10" i="4"/>
  <c r="E10" i="4"/>
  <c r="D9" i="4"/>
  <c r="E9" i="4"/>
  <c r="G8" i="4"/>
  <c r="F8" i="4"/>
  <c r="E8" i="4"/>
  <c r="H4" i="4"/>
  <c r="F8" i="2"/>
  <c r="H4" i="2"/>
  <c r="E58" i="5" l="1"/>
  <c r="F33" i="5" s="1"/>
  <c r="G9" i="5"/>
  <c r="H8" i="4"/>
  <c r="E14" i="4"/>
  <c r="E30" i="4"/>
  <c r="E47" i="4"/>
  <c r="E51" i="4"/>
  <c r="E55" i="4"/>
  <c r="E22" i="4"/>
  <c r="E38" i="4"/>
  <c r="E43" i="4"/>
  <c r="F25" i="5" l="1"/>
  <c r="G58" i="5"/>
  <c r="G59" i="5" s="1"/>
  <c r="F58" i="5"/>
  <c r="F59" i="5" s="1"/>
  <c r="G16" i="5"/>
  <c r="H16" i="5" s="1"/>
  <c r="I16" i="5" s="1"/>
  <c r="F31" i="5"/>
  <c r="F24" i="5"/>
  <c r="F16" i="5"/>
  <c r="G49" i="5"/>
  <c r="H49" i="5" s="1"/>
  <c r="I49" i="5" s="1"/>
  <c r="F44" i="5"/>
  <c r="G32" i="5"/>
  <c r="H32" i="5" s="1"/>
  <c r="I32" i="5" s="1"/>
  <c r="G24" i="5"/>
  <c r="H24" i="5" s="1"/>
  <c r="I24" i="5" s="1"/>
  <c r="F56" i="5"/>
  <c r="G45" i="5"/>
  <c r="F40" i="5"/>
  <c r="F32" i="5"/>
  <c r="F23" i="5"/>
  <c r="F15" i="5"/>
  <c r="F11" i="5"/>
  <c r="G30" i="5"/>
  <c r="H30" i="5" s="1"/>
  <c r="I30" i="5" s="1"/>
  <c r="G29" i="5"/>
  <c r="H29" i="5" s="1"/>
  <c r="I29" i="5" s="1"/>
  <c r="F14" i="5"/>
  <c r="G13" i="5"/>
  <c r="H13" i="5" s="1"/>
  <c r="I13" i="5" s="1"/>
  <c r="G18" i="5"/>
  <c r="H18" i="5" s="1"/>
  <c r="I18" i="5" s="1"/>
  <c r="G38" i="5"/>
  <c r="H38" i="5" s="1"/>
  <c r="I38" i="5" s="1"/>
  <c r="G55" i="5"/>
  <c r="H55" i="5" s="1"/>
  <c r="I55" i="5" s="1"/>
  <c r="F43" i="5"/>
  <c r="F20" i="5"/>
  <c r="F36" i="5"/>
  <c r="F46" i="5"/>
  <c r="G56" i="5"/>
  <c r="H56" i="5" s="1"/>
  <c r="I56" i="5" s="1"/>
  <c r="G34" i="5"/>
  <c r="H34" i="5" s="1"/>
  <c r="I34" i="5" s="1"/>
  <c r="F39" i="5"/>
  <c r="G11" i="5"/>
  <c r="H11" i="5" s="1"/>
  <c r="I11" i="5" s="1"/>
  <c r="F42" i="5"/>
  <c r="G31" i="5"/>
  <c r="H31" i="5" s="1"/>
  <c r="I31" i="5" s="1"/>
  <c r="G50" i="5"/>
  <c r="H50" i="5" s="1"/>
  <c r="I50" i="5" s="1"/>
  <c r="F52" i="5"/>
  <c r="G28" i="5"/>
  <c r="H28" i="5" s="1"/>
  <c r="I28" i="5" s="1"/>
  <c r="G43" i="5"/>
  <c r="H43" i="5" s="1"/>
  <c r="I43" i="5" s="1"/>
  <c r="F12" i="5"/>
  <c r="F34" i="5"/>
  <c r="G27" i="5"/>
  <c r="H27" i="5" s="1"/>
  <c r="I27" i="5" s="1"/>
  <c r="G41" i="5"/>
  <c r="H41" i="5" s="1"/>
  <c r="I41" i="5" s="1"/>
  <c r="G57" i="5"/>
  <c r="H57" i="5" s="1"/>
  <c r="I57" i="5" s="1"/>
  <c r="G37" i="5"/>
  <c r="H37" i="5" s="1"/>
  <c r="I37" i="5" s="1"/>
  <c r="F48" i="5"/>
  <c r="G10" i="5"/>
  <c r="H10" i="5" s="1"/>
  <c r="I10" i="5" s="1"/>
  <c r="F53" i="5"/>
  <c r="G52" i="5"/>
  <c r="H52" i="5" s="1"/>
  <c r="I52" i="5" s="1"/>
  <c r="F28" i="5"/>
  <c r="F45" i="5"/>
  <c r="G47" i="5"/>
  <c r="H47" i="5" s="1"/>
  <c r="I47" i="5" s="1"/>
  <c r="F37" i="5"/>
  <c r="G35" i="5"/>
  <c r="H35" i="5" s="1"/>
  <c r="I35" i="5" s="1"/>
  <c r="G44" i="5"/>
  <c r="H44" i="5" s="1"/>
  <c r="I44" i="5" s="1"/>
  <c r="G12" i="5"/>
  <c r="H12" i="5" s="1"/>
  <c r="I12" i="5" s="1"/>
  <c r="G14" i="5"/>
  <c r="H14" i="5" s="1"/>
  <c r="I14" i="5" s="1"/>
  <c r="F10" i="5"/>
  <c r="F55" i="5"/>
  <c r="G46" i="5"/>
  <c r="H46" i="5" s="1"/>
  <c r="I46" i="5" s="1"/>
  <c r="F29" i="5"/>
  <c r="G42" i="5"/>
  <c r="H42" i="5" s="1"/>
  <c r="I42" i="5" s="1"/>
  <c r="F49" i="5"/>
  <c r="G20" i="5"/>
  <c r="H20" i="5" s="1"/>
  <c r="I20" i="5" s="1"/>
  <c r="F30" i="5"/>
  <c r="F35" i="5"/>
  <c r="G21" i="5"/>
  <c r="H21" i="5" s="1"/>
  <c r="I21" i="5" s="1"/>
  <c r="F18" i="5"/>
  <c r="F38" i="5"/>
  <c r="G40" i="5"/>
  <c r="H40" i="5" s="1"/>
  <c r="I40" i="5" s="1"/>
  <c r="F47" i="5"/>
  <c r="F13" i="5"/>
  <c r="G48" i="5"/>
  <c r="H48" i="5" s="1"/>
  <c r="I48" i="5" s="1"/>
  <c r="F57" i="5"/>
  <c r="F50" i="5"/>
  <c r="G22" i="5"/>
  <c r="H22" i="5" s="1"/>
  <c r="I22" i="5" s="1"/>
  <c r="F27" i="5"/>
  <c r="G26" i="5"/>
  <c r="H26" i="5" s="1"/>
  <c r="I26" i="5" s="1"/>
  <c r="G19" i="5"/>
  <c r="H19" i="5" s="1"/>
  <c r="I19" i="5" s="1"/>
  <c r="F21" i="5"/>
  <c r="G54" i="5"/>
  <c r="H54" i="5" s="1"/>
  <c r="I54" i="5" s="1"/>
  <c r="G15" i="5"/>
  <c r="H15" i="5" s="1"/>
  <c r="I15" i="5" s="1"/>
  <c r="G51" i="5"/>
  <c r="H51" i="5" s="1"/>
  <c r="I51" i="5" s="1"/>
  <c r="F22" i="5"/>
  <c r="G36" i="5"/>
  <c r="H36" i="5" s="1"/>
  <c r="I36" i="5" s="1"/>
  <c r="F26" i="5"/>
  <c r="F41" i="5"/>
  <c r="F19" i="5"/>
  <c r="G53" i="5"/>
  <c r="H53" i="5" s="1"/>
  <c r="I53" i="5" s="1"/>
  <c r="G39" i="5"/>
  <c r="H39" i="5" s="1"/>
  <c r="I39" i="5" s="1"/>
  <c r="F54" i="5"/>
  <c r="G23" i="5"/>
  <c r="H23" i="5" s="1"/>
  <c r="I23" i="5" s="1"/>
  <c r="F51" i="5"/>
  <c r="G17" i="5"/>
  <c r="H17" i="5" s="1"/>
  <c r="I17" i="5" s="1"/>
  <c r="F9" i="5"/>
  <c r="H9" i="5" s="1"/>
  <c r="F17" i="5"/>
  <c r="G25" i="5"/>
  <c r="H25" i="5" s="1"/>
  <c r="I25" i="5" s="1"/>
  <c r="G33" i="5"/>
  <c r="H33" i="5" s="1"/>
  <c r="I33" i="5" s="1"/>
  <c r="E58" i="4"/>
  <c r="G34" i="4" s="1"/>
  <c r="G15" i="4"/>
  <c r="G49" i="4"/>
  <c r="G20" i="4"/>
  <c r="G21" i="4"/>
  <c r="G37" i="4"/>
  <c r="G40" i="4"/>
  <c r="F52" i="4"/>
  <c r="G30" i="4"/>
  <c r="G14" i="4"/>
  <c r="F12" i="4"/>
  <c r="F41" i="4"/>
  <c r="G54" i="4"/>
  <c r="F28" i="4"/>
  <c r="F58" i="4"/>
  <c r="F59" i="4" s="1"/>
  <c r="F26" i="4"/>
  <c r="F13" i="4"/>
  <c r="G50" i="4"/>
  <c r="G46" i="4"/>
  <c r="F37" i="4"/>
  <c r="F31" i="4"/>
  <c r="G32" i="4"/>
  <c r="F15" i="4"/>
  <c r="G39" i="4"/>
  <c r="G25" i="4"/>
  <c r="G13" i="4"/>
  <c r="F19" i="4"/>
  <c r="G48" i="4"/>
  <c r="G22" i="4"/>
  <c r="F22" i="4"/>
  <c r="F18" i="4"/>
  <c r="F47" i="4"/>
  <c r="F44" i="4"/>
  <c r="F39" i="4"/>
  <c r="G42" i="4"/>
  <c r="F25" i="4"/>
  <c r="G36" i="4"/>
  <c r="G23" i="4"/>
  <c r="S58" i="3"/>
  <c r="T58" i="3" s="1"/>
  <c r="D58" i="2" s="1"/>
  <c r="J58" i="3"/>
  <c r="D56" i="2"/>
  <c r="T10" i="3"/>
  <c r="D10" i="2" s="1"/>
  <c r="T11" i="3"/>
  <c r="D11" i="2" s="1"/>
  <c r="T12" i="3"/>
  <c r="D12" i="2" s="1"/>
  <c r="T13" i="3"/>
  <c r="D13" i="2" s="1"/>
  <c r="T14" i="3"/>
  <c r="D14" i="2" s="1"/>
  <c r="T15" i="3"/>
  <c r="D15" i="2" s="1"/>
  <c r="T16" i="3"/>
  <c r="D16" i="2" s="1"/>
  <c r="T17" i="3"/>
  <c r="D17" i="2" s="1"/>
  <c r="T18" i="3"/>
  <c r="D18" i="2" s="1"/>
  <c r="T19" i="3"/>
  <c r="D19" i="2" s="1"/>
  <c r="T20" i="3"/>
  <c r="D20" i="2" s="1"/>
  <c r="T21" i="3"/>
  <c r="D21" i="2" s="1"/>
  <c r="T22" i="3"/>
  <c r="D22" i="2" s="1"/>
  <c r="T23" i="3"/>
  <c r="D23" i="2" s="1"/>
  <c r="T24" i="3"/>
  <c r="D24" i="2" s="1"/>
  <c r="T25" i="3"/>
  <c r="D25" i="2" s="1"/>
  <c r="T26" i="3"/>
  <c r="D26" i="2" s="1"/>
  <c r="T27" i="3"/>
  <c r="D27" i="2" s="1"/>
  <c r="T28" i="3"/>
  <c r="D28" i="2" s="1"/>
  <c r="T29" i="3"/>
  <c r="D29" i="2" s="1"/>
  <c r="T30" i="3"/>
  <c r="D30" i="2" s="1"/>
  <c r="T31" i="3"/>
  <c r="D31" i="2" s="1"/>
  <c r="T32" i="3"/>
  <c r="D32" i="2" s="1"/>
  <c r="T33" i="3"/>
  <c r="D33" i="2" s="1"/>
  <c r="T34" i="3"/>
  <c r="D34" i="2" s="1"/>
  <c r="T35" i="3"/>
  <c r="D35" i="2" s="1"/>
  <c r="T36" i="3"/>
  <c r="D36" i="2" s="1"/>
  <c r="T37" i="3"/>
  <c r="D37" i="2" s="1"/>
  <c r="T38" i="3"/>
  <c r="D38" i="2" s="1"/>
  <c r="T39" i="3"/>
  <c r="D39" i="2" s="1"/>
  <c r="T40" i="3"/>
  <c r="D40" i="2" s="1"/>
  <c r="T41" i="3"/>
  <c r="D41" i="2" s="1"/>
  <c r="T42" i="3"/>
  <c r="D42" i="2" s="1"/>
  <c r="T43" i="3"/>
  <c r="D43" i="2" s="1"/>
  <c r="T44" i="3"/>
  <c r="D44" i="2" s="1"/>
  <c r="T45" i="3"/>
  <c r="D45" i="2" s="1"/>
  <c r="T46" i="3"/>
  <c r="D46" i="2" s="1"/>
  <c r="T47" i="3"/>
  <c r="D47" i="2" s="1"/>
  <c r="T54" i="3"/>
  <c r="D54" i="2" s="1"/>
  <c r="T55" i="3"/>
  <c r="D55" i="2" s="1"/>
  <c r="T53" i="3"/>
  <c r="D53" i="2" s="1"/>
  <c r="T48" i="3"/>
  <c r="D48" i="2" s="1"/>
  <c r="T49" i="3"/>
  <c r="D49" i="2" s="1"/>
  <c r="T50" i="3"/>
  <c r="D50" i="2" s="1"/>
  <c r="T51" i="3"/>
  <c r="D51" i="2" s="1"/>
  <c r="T57" i="3"/>
  <c r="D57" i="2" s="1"/>
  <c r="T52" i="3"/>
  <c r="D52" i="2" s="1"/>
  <c r="T63" i="3"/>
  <c r="T64" i="3"/>
  <c r="T65" i="3"/>
  <c r="T60" i="3"/>
  <c r="T61" i="3"/>
  <c r="T62" i="3"/>
  <c r="T56" i="3"/>
  <c r="T9" i="3"/>
  <c r="D9" i="2" s="1"/>
  <c r="G67" i="2"/>
  <c r="G8" i="2" s="1"/>
  <c r="H45" i="5" l="1"/>
  <c r="I45" i="5" s="1"/>
  <c r="F11" i="4"/>
  <c r="F9" i="4"/>
  <c r="G10" i="4"/>
  <c r="G53" i="4"/>
  <c r="F50" i="4"/>
  <c r="F57" i="4"/>
  <c r="G28" i="4"/>
  <c r="G29" i="4"/>
  <c r="H29" i="4" s="1"/>
  <c r="I29" i="4" s="1"/>
  <c r="F51" i="4"/>
  <c r="F32" i="4"/>
  <c r="F49" i="4"/>
  <c r="G58" i="4"/>
  <c r="G59" i="4" s="1"/>
  <c r="G43" i="4"/>
  <c r="G26" i="4"/>
  <c r="F40" i="4"/>
  <c r="F30" i="4"/>
  <c r="F38" i="4"/>
  <c r="G16" i="4"/>
  <c r="G41" i="4"/>
  <c r="G17" i="4"/>
  <c r="H17" i="4" s="1"/>
  <c r="I17" i="4" s="1"/>
  <c r="F48" i="4"/>
  <c r="F20" i="4"/>
  <c r="F17" i="4"/>
  <c r="G55" i="4"/>
  <c r="H55" i="4" s="1"/>
  <c r="I55" i="4" s="1"/>
  <c r="G31" i="4"/>
  <c r="F36" i="4"/>
  <c r="G33" i="4"/>
  <c r="G51" i="4"/>
  <c r="H51" i="4" s="1"/>
  <c r="I51" i="4" s="1"/>
  <c r="F54" i="4"/>
  <c r="F42" i="4"/>
  <c r="F21" i="4"/>
  <c r="F43" i="4"/>
  <c r="F27" i="4"/>
  <c r="G24" i="4"/>
  <c r="G57" i="4"/>
  <c r="G56" i="4"/>
  <c r="H56" i="4" s="1"/>
  <c r="I56" i="4" s="1"/>
  <c r="F53" i="4"/>
  <c r="G27" i="4"/>
  <c r="I9" i="5"/>
  <c r="I58" i="5" s="1"/>
  <c r="I61" i="5" s="1"/>
  <c r="I62" i="5" s="1"/>
  <c r="H58" i="5"/>
  <c r="H59" i="5" s="1"/>
  <c r="G47" i="4"/>
  <c r="F55" i="4"/>
  <c r="F45" i="4"/>
  <c r="G11" i="4"/>
  <c r="G9" i="4"/>
  <c r="G12" i="4"/>
  <c r="F24" i="4"/>
  <c r="G52" i="4"/>
  <c r="F23" i="4"/>
  <c r="F10" i="4"/>
  <c r="F29" i="4"/>
  <c r="F46" i="4"/>
  <c r="G19" i="4"/>
  <c r="G18" i="4"/>
  <c r="F35" i="4"/>
  <c r="F14" i="4"/>
  <c r="F34" i="4"/>
  <c r="G38" i="4"/>
  <c r="F56" i="4"/>
  <c r="G45" i="4"/>
  <c r="F16" i="4"/>
  <c r="G35" i="4"/>
  <c r="F33" i="4"/>
  <c r="G44" i="4"/>
  <c r="H9" i="4"/>
  <c r="I9" i="4" s="1"/>
  <c r="C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H8" i="2"/>
  <c r="E8" i="2"/>
  <c r="H15" i="4" l="1"/>
  <c r="I15" i="4" s="1"/>
  <c r="H50" i="4"/>
  <c r="I50" i="4" s="1"/>
  <c r="H53" i="4"/>
  <c r="I53" i="4" s="1"/>
  <c r="H21" i="4"/>
  <c r="I21" i="4" s="1"/>
  <c r="H49" i="4"/>
  <c r="I49" i="4" s="1"/>
  <c r="H28" i="4"/>
  <c r="I28" i="4" s="1"/>
  <c r="H18" i="4"/>
  <c r="I18" i="4" s="1"/>
  <c r="H33" i="4"/>
  <c r="I33" i="4" s="1"/>
  <c r="H37" i="4"/>
  <c r="I37" i="4" s="1"/>
  <c r="H16" i="4"/>
  <c r="I16" i="4" s="1"/>
  <c r="H26" i="4"/>
  <c r="I26" i="4" s="1"/>
  <c r="H43" i="4"/>
  <c r="I43" i="4" s="1"/>
  <c r="H41" i="4"/>
  <c r="I41" i="4" s="1"/>
  <c r="H36" i="4"/>
  <c r="I36" i="4" s="1"/>
  <c r="H57" i="4"/>
  <c r="I57" i="4" s="1"/>
  <c r="H40" i="4"/>
  <c r="I40" i="4" s="1"/>
  <c r="H27" i="4"/>
  <c r="I27" i="4" s="1"/>
  <c r="H31" i="4"/>
  <c r="I31" i="4" s="1"/>
  <c r="H48" i="4"/>
  <c r="I48" i="4" s="1"/>
  <c r="H38" i="4"/>
  <c r="I38" i="4" s="1"/>
  <c r="H46" i="4"/>
  <c r="I46" i="4" s="1"/>
  <c r="H10" i="4"/>
  <c r="I10" i="4" s="1"/>
  <c r="H35" i="4"/>
  <c r="I35" i="4" s="1"/>
  <c r="H12" i="4"/>
  <c r="I12" i="4" s="1"/>
  <c r="H13" i="4"/>
  <c r="I13" i="4" s="1"/>
  <c r="H14" i="4"/>
  <c r="I14" i="4" s="1"/>
  <c r="H24" i="4"/>
  <c r="I24" i="4" s="1"/>
  <c r="H23" i="4"/>
  <c r="I23" i="4" s="1"/>
  <c r="H30" i="4"/>
  <c r="I30" i="4" s="1"/>
  <c r="H22" i="4"/>
  <c r="I22" i="4" s="1"/>
  <c r="H39" i="4"/>
  <c r="I39" i="4" s="1"/>
  <c r="H19" i="4"/>
  <c r="I19" i="4" s="1"/>
  <c r="H47" i="4"/>
  <c r="I47" i="4" s="1"/>
  <c r="H34" i="4"/>
  <c r="I34" i="4" s="1"/>
  <c r="H54" i="4"/>
  <c r="I54" i="4" s="1"/>
  <c r="H32" i="4"/>
  <c r="I32" i="4" s="1"/>
  <c r="H20" i="4"/>
  <c r="I20" i="4" s="1"/>
  <c r="H25" i="4"/>
  <c r="I25" i="4" s="1"/>
  <c r="H44" i="4"/>
  <c r="I44" i="4" s="1"/>
  <c r="H45" i="4"/>
  <c r="I45" i="4" s="1"/>
  <c r="H52" i="4"/>
  <c r="I52" i="4" s="1"/>
  <c r="H11" i="4"/>
  <c r="I11" i="4" s="1"/>
  <c r="H42" i="4"/>
  <c r="I42" i="4" s="1"/>
  <c r="E58" i="2"/>
  <c r="I58" i="4" l="1"/>
  <c r="I61" i="4" s="1"/>
  <c r="I62" i="4" s="1"/>
  <c r="H58" i="4"/>
  <c r="H59" i="4" s="1"/>
  <c r="F57" i="2"/>
  <c r="G56" i="2"/>
  <c r="F53" i="2"/>
  <c r="G52" i="2"/>
  <c r="F49" i="2"/>
  <c r="G48" i="2"/>
  <c r="F45" i="2"/>
  <c r="G44" i="2"/>
  <c r="F41" i="2"/>
  <c r="G40" i="2"/>
  <c r="F37" i="2"/>
  <c r="G36" i="2"/>
  <c r="F33" i="2"/>
  <c r="G32" i="2"/>
  <c r="F29" i="2"/>
  <c r="G28" i="2"/>
  <c r="F25" i="2"/>
  <c r="G24" i="2"/>
  <c r="F21" i="2"/>
  <c r="G20" i="2"/>
  <c r="F17" i="2"/>
  <c r="G16" i="2"/>
  <c r="F13" i="2"/>
  <c r="G12" i="2"/>
  <c r="F9" i="2"/>
  <c r="F38" i="2"/>
  <c r="F30" i="2"/>
  <c r="G25" i="2"/>
  <c r="G17" i="2"/>
  <c r="G9" i="2"/>
  <c r="G58" i="2"/>
  <c r="G59" i="2" s="1"/>
  <c r="F56" i="2"/>
  <c r="F52" i="2"/>
  <c r="F36" i="2"/>
  <c r="F32" i="2"/>
  <c r="F28" i="2"/>
  <c r="F24" i="2"/>
  <c r="F20" i="2"/>
  <c r="F16" i="2"/>
  <c r="F12" i="2"/>
  <c r="G53" i="2"/>
  <c r="G49" i="2"/>
  <c r="G41" i="2"/>
  <c r="F34" i="2"/>
  <c r="G33" i="2"/>
  <c r="F26" i="2"/>
  <c r="G21" i="2"/>
  <c r="F18" i="2"/>
  <c r="F14" i="2"/>
  <c r="F10" i="2"/>
  <c r="F58" i="2"/>
  <c r="F59" i="2" s="1"/>
  <c r="G57" i="2"/>
  <c r="F54" i="2"/>
  <c r="F50" i="2"/>
  <c r="F46" i="2"/>
  <c r="G45" i="2"/>
  <c r="F42" i="2"/>
  <c r="G37" i="2"/>
  <c r="G29" i="2"/>
  <c r="F22" i="2"/>
  <c r="G13" i="2"/>
  <c r="F11" i="2"/>
  <c r="G10" i="2"/>
  <c r="G23" i="2"/>
  <c r="F55" i="2"/>
  <c r="F39" i="2"/>
  <c r="F23" i="2"/>
  <c r="G54" i="2"/>
  <c r="G38" i="2"/>
  <c r="G22" i="2"/>
  <c r="G55" i="2"/>
  <c r="G19" i="2"/>
  <c r="G47" i="2"/>
  <c r="G15" i="2"/>
  <c r="F43" i="2"/>
  <c r="G42" i="2"/>
  <c r="G27" i="2"/>
  <c r="F19" i="2"/>
  <c r="G18" i="2"/>
  <c r="G39" i="2"/>
  <c r="F48" i="2"/>
  <c r="F27" i="2"/>
  <c r="G26" i="2"/>
  <c r="G51" i="2"/>
  <c r="F51" i="2"/>
  <c r="F35" i="2"/>
  <c r="G50" i="2"/>
  <c r="G34" i="2"/>
  <c r="G43" i="2"/>
  <c r="G11" i="2"/>
  <c r="F47" i="2"/>
  <c r="F31" i="2"/>
  <c r="F15" i="2"/>
  <c r="G46" i="2"/>
  <c r="G30" i="2"/>
  <c r="G14" i="2"/>
  <c r="G35" i="2"/>
  <c r="F44" i="2"/>
  <c r="G31" i="2"/>
  <c r="F40" i="2"/>
  <c r="H30" i="2" l="1"/>
  <c r="I30" i="2" s="1"/>
  <c r="H18" i="2"/>
  <c r="I18" i="2" s="1"/>
  <c r="H21" i="2"/>
  <c r="I21" i="2" s="1"/>
  <c r="H10" i="2"/>
  <c r="I10" i="2" s="1"/>
  <c r="H29" i="2"/>
  <c r="I29" i="2" s="1"/>
  <c r="H50" i="2"/>
  <c r="I50" i="2" s="1"/>
  <c r="H31" i="2"/>
  <c r="I31" i="2" s="1"/>
  <c r="H26" i="2"/>
  <c r="I26" i="2" s="1"/>
  <c r="H41" i="2"/>
  <c r="I41" i="2" s="1"/>
  <c r="H55" i="2"/>
  <c r="I55" i="2" s="1"/>
  <c r="H14" i="2"/>
  <c r="I14" i="2" s="1"/>
  <c r="H34" i="2"/>
  <c r="I34" i="2" s="1"/>
  <c r="H51" i="2"/>
  <c r="I51" i="2" s="1"/>
  <c r="H39" i="2"/>
  <c r="I39" i="2" s="1"/>
  <c r="H42" i="2"/>
  <c r="I42" i="2" s="1"/>
  <c r="H19" i="2"/>
  <c r="I19" i="2" s="1"/>
  <c r="H54" i="2"/>
  <c r="I54" i="2" s="1"/>
  <c r="H23" i="2"/>
  <c r="I23" i="2" s="1"/>
  <c r="H45" i="2"/>
  <c r="I45" i="2" s="1"/>
  <c r="H57" i="2"/>
  <c r="I57" i="2" s="1"/>
  <c r="H25" i="2"/>
  <c r="I25" i="2" s="1"/>
  <c r="H12" i="2"/>
  <c r="I12" i="2" s="1"/>
  <c r="H20" i="2"/>
  <c r="I20" i="2" s="1"/>
  <c r="H28" i="2"/>
  <c r="I28" i="2" s="1"/>
  <c r="H36" i="2"/>
  <c r="I36" i="2" s="1"/>
  <c r="H44" i="2"/>
  <c r="I44" i="2" s="1"/>
  <c r="H52" i="2"/>
  <c r="I52" i="2" s="1"/>
  <c r="H46" i="2"/>
  <c r="I46" i="2" s="1"/>
  <c r="H11" i="2"/>
  <c r="I11" i="2" s="1"/>
  <c r="H15" i="2"/>
  <c r="I15" i="2" s="1"/>
  <c r="H22" i="2"/>
  <c r="I22" i="2" s="1"/>
  <c r="H37" i="2"/>
  <c r="I37" i="2" s="1"/>
  <c r="H49" i="2"/>
  <c r="I49" i="2" s="1"/>
  <c r="H35" i="2"/>
  <c r="I35" i="2" s="1"/>
  <c r="H43" i="2"/>
  <c r="I43" i="2" s="1"/>
  <c r="H27" i="2"/>
  <c r="I27" i="2" s="1"/>
  <c r="H47" i="2"/>
  <c r="I47" i="2" s="1"/>
  <c r="H38" i="2"/>
  <c r="I38" i="2" s="1"/>
  <c r="H13" i="2"/>
  <c r="I13" i="2" s="1"/>
  <c r="H33" i="2"/>
  <c r="I33" i="2" s="1"/>
  <c r="H53" i="2"/>
  <c r="I53" i="2" s="1"/>
  <c r="H16" i="2"/>
  <c r="I16" i="2" s="1"/>
  <c r="H24" i="2"/>
  <c r="I24" i="2" s="1"/>
  <c r="H32" i="2"/>
  <c r="I32" i="2" s="1"/>
  <c r="H40" i="2"/>
  <c r="I40" i="2" s="1"/>
  <c r="H48" i="2"/>
  <c r="I48" i="2" s="1"/>
  <c r="H56" i="2"/>
  <c r="I56" i="2" s="1"/>
  <c r="H17" i="2"/>
  <c r="I17" i="2" s="1"/>
  <c r="H9" i="2"/>
  <c r="H58" i="2" l="1"/>
  <c r="H59" i="2" s="1"/>
  <c r="I9" i="2"/>
  <c r="I58" i="2" s="1"/>
  <c r="I61" i="2" s="1"/>
  <c r="I62" i="2" s="1"/>
</calcChain>
</file>

<file path=xl/comments1.xml><?xml version="1.0" encoding="utf-8"?>
<comments xmlns="http://schemas.openxmlformats.org/spreadsheetml/2006/main">
  <authors>
    <author>Jerry Schmith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Jerry Schmith: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<sst xmlns="http://schemas.openxmlformats.org/spreadsheetml/2006/main" count="462" uniqueCount="172">
  <si>
    <t>HOSPID</t>
  </si>
  <si>
    <t>Hospital</t>
  </si>
  <si>
    <t>Total</t>
  </si>
  <si>
    <t xml:space="preserve">Monthly </t>
  </si>
  <si>
    <t>Name</t>
  </si>
  <si>
    <t xml:space="preserve">Estimated </t>
  </si>
  <si>
    <t>Payments</t>
  </si>
  <si>
    <t>Net Revenue</t>
  </si>
  <si>
    <t>Due</t>
  </si>
  <si>
    <t>Meritus</t>
  </si>
  <si>
    <t>Univ. of Maryland Medical System</t>
  </si>
  <si>
    <t>Prince Georges Hospital</t>
  </si>
  <si>
    <t>Holy Cross Hospital of Silver Spring</t>
  </si>
  <si>
    <t>Frederick Memorial Hospital</t>
  </si>
  <si>
    <t>Harford Memorial Hospital</t>
  </si>
  <si>
    <t>St. Josephs Hospital</t>
  </si>
  <si>
    <t>Mercy Medical Center, Inc.</t>
  </si>
  <si>
    <t>Johns Hopkins Hospital</t>
  </si>
  <si>
    <t>Dorchester General Hospital</t>
  </si>
  <si>
    <t>St. Agnes Hospital</t>
  </si>
  <si>
    <t>Sinai Hospital</t>
  </si>
  <si>
    <t>Bon Secours Hospital</t>
  </si>
  <si>
    <t>Franklin Square Hospital</t>
  </si>
  <si>
    <t>Washington Adventist Hospital</t>
  </si>
  <si>
    <t>Garrett County Memorial Hospital</t>
  </si>
  <si>
    <t>Montgomery General Hospital</t>
  </si>
  <si>
    <t>Peninsula Regional Medical Center</t>
  </si>
  <si>
    <t>Suburban Hospital Association,Inc</t>
  </si>
  <si>
    <t>Anne Arundel General Hospital</t>
  </si>
  <si>
    <t>Union Memorial Hospital</t>
  </si>
  <si>
    <t>Western Maryland</t>
  </si>
  <si>
    <t>St. Marys Hospital</t>
  </si>
  <si>
    <t>Chester River Hospital Center</t>
  </si>
  <si>
    <t>Union Hospital of Cecil County</t>
  </si>
  <si>
    <t>Carroll County General Hospital</t>
  </si>
  <si>
    <t>Harbor Hospital Center</t>
  </si>
  <si>
    <t>Civista Medical Center</t>
  </si>
  <si>
    <t>Memorial Hospital at Easton</t>
  </si>
  <si>
    <t>Maryland General Hospital</t>
  </si>
  <si>
    <t>Calvert Memorial Hospital</t>
  </si>
  <si>
    <t>Northwest Hospital Center, Inc.</t>
  </si>
  <si>
    <t>Baltimore Washington Medical Center</t>
  </si>
  <si>
    <t>Greater Baltimore Medical Center</t>
  </si>
  <si>
    <t>McCready Foundation, Inc.</t>
  </si>
  <si>
    <t>Howard County General Hospital</t>
  </si>
  <si>
    <t>Upper Chesapeake Medical Center</t>
  </si>
  <si>
    <t>Doctors Community Hospital</t>
  </si>
  <si>
    <t>Southern Maryland Hospital</t>
  </si>
  <si>
    <t>Laurel Regional Hospital</t>
  </si>
  <si>
    <t>Fort Washington Medical Center</t>
  </si>
  <si>
    <t>Atlantic General Hospital</t>
  </si>
  <si>
    <t>Good Samaritan Hospital</t>
  </si>
  <si>
    <t>Shady Grove Adventist Hospital</t>
  </si>
  <si>
    <t>SHOCK TRAUMA</t>
  </si>
  <si>
    <t>STATE-WIDE</t>
  </si>
  <si>
    <t>Portion</t>
  </si>
  <si>
    <t>Payer</t>
  </si>
  <si>
    <t>Net Patient</t>
  </si>
  <si>
    <t>Revenue</t>
  </si>
  <si>
    <t>Gross Revenue</t>
  </si>
  <si>
    <t>Percent</t>
  </si>
  <si>
    <t>Johns Hopkins Bayview</t>
  </si>
  <si>
    <t>Calculation of the Payments to the Deficit Assessment Fund</t>
  </si>
  <si>
    <t>Levindale</t>
  </si>
  <si>
    <t>Holy Cross Germantown Hospital</t>
  </si>
  <si>
    <t>(ADD M/U)</t>
  </si>
  <si>
    <t>RY 2018 Reduction</t>
  </si>
  <si>
    <t>RY 2019 Reduction</t>
  </si>
  <si>
    <t>RY 2020 Reduction</t>
  </si>
  <si>
    <t>Reduction In Cell G8</t>
  </si>
  <si>
    <t>FY 2021</t>
  </si>
  <si>
    <t>FY 2019</t>
  </si>
  <si>
    <t>RY 2021 Reduction</t>
  </si>
  <si>
    <t>BASEYEAR</t>
  </si>
  <si>
    <t>HOSPNUMB</t>
  </si>
  <si>
    <t>HOSPNAME</t>
  </si>
  <si>
    <t>SCHEDULE</t>
  </si>
  <si>
    <t>CATEGORY</t>
  </si>
  <si>
    <t>GREV_DHS</t>
  </si>
  <si>
    <t>GREV_AMB</t>
  </si>
  <si>
    <t>GREV_IAN</t>
  </si>
  <si>
    <t>GREV_OAN</t>
  </si>
  <si>
    <t>GREV_PAT</t>
  </si>
  <si>
    <t>BAD_DEBT</t>
  </si>
  <si>
    <t>CHARUNC</t>
  </si>
  <si>
    <t>CONTRACT</t>
  </si>
  <si>
    <t>UNC_PAY</t>
  </si>
  <si>
    <t>DENIALS</t>
  </si>
  <si>
    <t>OTH_DEDU</t>
  </si>
  <si>
    <t>TOT_DEDU</t>
  </si>
  <si>
    <t>UNC_REC</t>
  </si>
  <si>
    <t>NET_P_RE</t>
  </si>
  <si>
    <t>OTH_O_RE</t>
  </si>
  <si>
    <t>NET_O_RE</t>
  </si>
  <si>
    <t>WAGEBENE</t>
  </si>
  <si>
    <t>PROF_FEE</t>
  </si>
  <si>
    <t>SUPPLY</t>
  </si>
  <si>
    <t>DEP_AMOR</t>
  </si>
  <si>
    <t>OTH_EXPS</t>
  </si>
  <si>
    <t>TOT_EXPS</t>
  </si>
  <si>
    <t>OP_PROFT_1</t>
  </si>
  <si>
    <t>NON_O_RE</t>
  </si>
  <si>
    <t>NON_O_EX</t>
  </si>
  <si>
    <t>AL_PROFT</t>
  </si>
  <si>
    <t>Meritus Medical Cntr</t>
  </si>
  <si>
    <t>RE</t>
  </si>
  <si>
    <t>REGULATE</t>
  </si>
  <si>
    <t>UMMC</t>
  </si>
  <si>
    <t>UM-Prince George's Hospital</t>
  </si>
  <si>
    <t>Holy Cross</t>
  </si>
  <si>
    <t>Frederick Memorial</t>
  </si>
  <si>
    <t>UM-Harford Memorial</t>
  </si>
  <si>
    <t>Mercy Medical Cntr</t>
  </si>
  <si>
    <t>Johns Hopkins</t>
  </si>
  <si>
    <t>UM-SRH at Dorchester</t>
  </si>
  <si>
    <t>Grace Medical center</t>
  </si>
  <si>
    <t>MedStar Franklin  Square</t>
  </si>
  <si>
    <t>Adventist White Oak</t>
  </si>
  <si>
    <t>Garrett Co Memorial</t>
  </si>
  <si>
    <t>MedStar Montgomery</t>
  </si>
  <si>
    <t>Peninsula Regional</t>
  </si>
  <si>
    <t>Suburban</t>
  </si>
  <si>
    <t>Anne Arundel Medical Cntr</t>
  </si>
  <si>
    <t>MedStar Union Memorial</t>
  </si>
  <si>
    <t>MedStar St. Mary's</t>
  </si>
  <si>
    <t>JH Bayview</t>
  </si>
  <si>
    <t>UM-SRH at Chestertown</t>
  </si>
  <si>
    <t>Union Hospital of Cecil Co</t>
  </si>
  <si>
    <t>Carroll Co Hospital Cntr</t>
  </si>
  <si>
    <t>MedStar Harbor Hospital Cntr</t>
  </si>
  <si>
    <t>UM-Charles Regional</t>
  </si>
  <si>
    <t>UM-SRH at Easton</t>
  </si>
  <si>
    <t>UMMC - Midtown</t>
  </si>
  <si>
    <t>Calvert Health Med Cntr</t>
  </si>
  <si>
    <t>Northwest Hospital Cntr</t>
  </si>
  <si>
    <t>UM-BWMC</t>
  </si>
  <si>
    <t>GBMC</t>
  </si>
  <si>
    <t>McCready Memorial</t>
  </si>
  <si>
    <t>Howard County General</t>
  </si>
  <si>
    <t>UM-Upper Chesapeake</t>
  </si>
  <si>
    <t>Doctors Community</t>
  </si>
  <si>
    <t>UM-Laurel Regional</t>
  </si>
  <si>
    <t>MedStar Good Samaritan</t>
  </si>
  <si>
    <t>Shady Grove</t>
  </si>
  <si>
    <t>UM-ROI</t>
  </si>
  <si>
    <t>Ft. Washington</t>
  </si>
  <si>
    <t>Atlantic General</t>
  </si>
  <si>
    <t>MedStar Southern MD</t>
  </si>
  <si>
    <t>UM-St. Joseph Med Cntr</t>
  </si>
  <si>
    <t>HC-Germantown</t>
  </si>
  <si>
    <t>Germantown ED</t>
  </si>
  <si>
    <t>UM-Queen Anne's ED</t>
  </si>
  <si>
    <t>UM-Bowie Health Cntr</t>
  </si>
  <si>
    <t>Mt. Washington Peds</t>
  </si>
  <si>
    <t>Sheppard Pratt</t>
  </si>
  <si>
    <t>Brook Lane</t>
  </si>
  <si>
    <t>UM-Shock Trauma</t>
  </si>
  <si>
    <t>Collection</t>
  </si>
  <si>
    <t>Rate</t>
  </si>
  <si>
    <t>Calculation of Collection Rate of Net Patient Revenue</t>
  </si>
  <si>
    <t>Source: FY 2019 Annual Report - Schedule RE</t>
  </si>
  <si>
    <t>Estimated for FY 2021</t>
  </si>
  <si>
    <t>UM Rehab &amp; Orthopedic Institute</t>
  </si>
  <si>
    <t>Payments from HealthCare Coverage Fund</t>
  </si>
  <si>
    <t>Total Payments to the State Each Month</t>
  </si>
  <si>
    <t>Peninsula and McCready Est. Gross Revenue Combined</t>
  </si>
  <si>
    <t>July 1, 2020 through June 30, 2021</t>
  </si>
  <si>
    <t>Original Payments</t>
  </si>
  <si>
    <t>Scenario 1 - Additional from Governor's Emergency Budget</t>
  </si>
  <si>
    <t>Scenario 2- Additional from Governor's Emergency Budget</t>
  </si>
  <si>
    <t>Additional Adjustment</t>
  </si>
  <si>
    <t>Net Increase/(Reduction) to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</si>
</sst>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_);_(* \(#,##0\);_(* &quot;-&quot;??_);_(@_)"/>
    <numFmt numFmtId="167" formatCode="#,##0.0"/>
  </numFmts>
  <fonts count="15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 val="singleAccounting"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Fill="1" applyAlignment="1">
      <alignment horizontal="right" wrapText="1"/>
    </xf>
    <xf numFmtId="0" fontId="0" fillId="0" borderId="0" xfId="0" applyFill="1"/>
    <xf numFmtId="0" fontId="2" fillId="0" borderId="0" xfId="0" applyNumberFormat="1" applyFont="1" applyFill="1" applyAlignment="1"/>
    <xf numFmtId="0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165" fontId="4" fillId="0" borderId="0" xfId="1" applyNumberFormat="1" applyFont="1" applyFill="1" applyAlignment="1">
      <alignment horizontal="center" wrapText="1"/>
    </xf>
    <xf numFmtId="6" fontId="5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6" fontId="4" fillId="0" borderId="0" xfId="0" applyNumberFormat="1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6" fontId="5" fillId="0" borderId="0" xfId="0" applyNumberFormat="1" applyFont="1" applyFill="1" applyAlignment="1">
      <alignment horizontal="right" wrapText="1"/>
    </xf>
    <xf numFmtId="10" fontId="0" fillId="0" borderId="0" xfId="0" applyNumberFormat="1" applyFill="1"/>
    <xf numFmtId="10" fontId="4" fillId="0" borderId="0" xfId="1" applyNumberFormat="1" applyFont="1" applyFill="1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right"/>
    </xf>
    <xf numFmtId="166" fontId="0" fillId="0" borderId="0" xfId="4" applyNumberFormat="1" applyFont="1" applyFill="1"/>
    <xf numFmtId="166" fontId="7" fillId="0" borderId="0" xfId="0" applyNumberFormat="1" applyFont="1" applyFill="1"/>
    <xf numFmtId="0" fontId="8" fillId="0" borderId="0" xfId="0" applyFont="1" applyFill="1"/>
    <xf numFmtId="167" fontId="8" fillId="0" borderId="0" xfId="0" applyNumberFormat="1" applyFont="1" applyFill="1"/>
    <xf numFmtId="0" fontId="9" fillId="0" borderId="0" xfId="0" applyFont="1" applyFill="1"/>
    <xf numFmtId="167" fontId="9" fillId="0" borderId="0" xfId="0" applyNumberFormat="1" applyFont="1" applyFill="1"/>
    <xf numFmtId="10" fontId="4" fillId="3" borderId="0" xfId="3" applyNumberFormat="1" applyFont="1" applyFill="1" applyAlignment="1">
      <alignment horizontal="right" wrapText="1"/>
    </xf>
    <xf numFmtId="167" fontId="0" fillId="0" borderId="0" xfId="0" applyNumberFormat="1"/>
    <xf numFmtId="10" fontId="5" fillId="3" borderId="0" xfId="3" applyNumberFormat="1" applyFont="1" applyFill="1" applyAlignment="1">
      <alignment horizontal="right" wrapText="1"/>
    </xf>
    <xf numFmtId="164" fontId="10" fillId="0" borderId="0" xfId="1" applyNumberFormat="1" applyFont="1" applyFill="1" applyAlignment="1">
      <alignment horizontal="right" wrapText="1"/>
    </xf>
    <xf numFmtId="0" fontId="11" fillId="2" borderId="0" xfId="0" applyFont="1" applyFill="1" applyAlignment="1">
      <alignment horizontal="left"/>
    </xf>
    <xf numFmtId="0" fontId="4" fillId="2" borderId="0" xfId="0" applyFont="1" applyFill="1" applyAlignment="1">
      <alignment horizontal="right" wrapText="1"/>
    </xf>
    <xf numFmtId="165" fontId="4" fillId="3" borderId="0" xfId="1" applyNumberFormat="1" applyFont="1" applyFill="1" applyAlignment="1">
      <alignment horizontal="right" wrapText="1"/>
    </xf>
    <xf numFmtId="165" fontId="5" fillId="3" borderId="0" xfId="1" applyNumberFormat="1" applyFont="1" applyFill="1" applyAlignment="1">
      <alignment horizontal="right" wrapText="1"/>
    </xf>
    <xf numFmtId="164" fontId="0" fillId="0" borderId="0" xfId="0" applyNumberFormat="1" applyFill="1"/>
    <xf numFmtId="167" fontId="8" fillId="2" borderId="0" xfId="0" applyNumberFormat="1" applyFont="1" applyFill="1" applyAlignment="1">
      <alignment horizontal="center"/>
    </xf>
    <xf numFmtId="10" fontId="9" fillId="2" borderId="0" xfId="3" applyNumberFormat="1" applyFont="1" applyFill="1"/>
    <xf numFmtId="0" fontId="0" fillId="2" borderId="0" xfId="0" applyFill="1"/>
    <xf numFmtId="166" fontId="0" fillId="0" borderId="0" xfId="0" applyNumberFormat="1" applyFill="1"/>
    <xf numFmtId="166" fontId="12" fillId="0" borderId="0" xfId="4" applyNumberFormat="1" applyFont="1" applyFill="1"/>
    <xf numFmtId="6" fontId="4" fillId="0" borderId="0" xfId="0" applyNumberFormat="1" applyFont="1" applyFill="1" applyBorder="1" applyAlignment="1">
      <alignment horizontal="right" wrapText="1"/>
    </xf>
    <xf numFmtId="164" fontId="0" fillId="0" borderId="0" xfId="1" applyNumberFormat="1" applyFont="1" applyFill="1"/>
    <xf numFmtId="164" fontId="12" fillId="0" borderId="0" xfId="1" applyNumberFormat="1" applyFont="1" applyFill="1"/>
    <xf numFmtId="164" fontId="7" fillId="0" borderId="0" xfId="1" applyNumberFormat="1" applyFont="1" applyFill="1"/>
    <xf numFmtId="0" fontId="1" fillId="0" borderId="0" xfId="0" applyNumberFormat="1" applyFont="1" applyFill="1" applyAlignment="1">
      <alignment horizontal="center"/>
    </xf>
  </cellXfs>
  <cellStyles count="5">
    <cellStyle name="Comma" xfId="4" builtinId="3"/>
    <cellStyle name="Currency" xfId="1" builtinId="4"/>
    <cellStyle name="Normal" xfId="0" builtinId="0"/>
    <cellStyle name="Normal 2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workbookViewId="0">
      <selection sqref="A1:I1"/>
    </sheetView>
  </sheetViews>
  <sheetFormatPr defaultColWidth="9.109375" defaultRowHeight="14.4" x14ac:dyDescent="0.3"/>
  <cols>
    <col min="1" max="1" width="6.44140625" style="2" customWidth="1"/>
    <col min="2" max="2" width="31.5546875" style="2" customWidth="1"/>
    <col min="3" max="3" width="17.5546875" style="2" customWidth="1"/>
    <col min="4" max="4" width="13.5546875" style="2" customWidth="1"/>
    <col min="5" max="5" width="15.5546875" style="2" customWidth="1"/>
    <col min="6" max="6" width="14.44140625" style="2" customWidth="1"/>
    <col min="7" max="7" width="16.44140625" style="2" customWidth="1"/>
    <col min="8" max="8" width="14.5546875" style="2" customWidth="1"/>
    <col min="9" max="10" width="14.44140625" style="2" customWidth="1"/>
    <col min="11" max="16384" width="9.109375" style="2"/>
  </cols>
  <sheetData>
    <row r="1" spans="1:10" ht="23.25" customHeight="1" x14ac:dyDescent="0.4">
      <c r="A1" s="41" t="s">
        <v>62</v>
      </c>
      <c r="B1" s="41"/>
      <c r="C1" s="41"/>
      <c r="D1" s="41"/>
      <c r="E1" s="41"/>
      <c r="F1" s="41"/>
      <c r="G1" s="41"/>
      <c r="H1" s="41"/>
      <c r="I1" s="41"/>
      <c r="J1" s="1"/>
    </row>
    <row r="2" spans="1:10" ht="15.6" x14ac:dyDescent="0.3">
      <c r="A2" s="3" t="s">
        <v>166</v>
      </c>
      <c r="B2" s="3"/>
      <c r="C2" s="3"/>
      <c r="D2" s="3"/>
      <c r="E2" s="3"/>
      <c r="F2" s="3"/>
      <c r="G2" s="4" t="s">
        <v>65</v>
      </c>
      <c r="I2" s="1"/>
      <c r="J2" s="1"/>
    </row>
    <row r="3" spans="1:10" x14ac:dyDescent="0.3">
      <c r="A3" s="27" t="s">
        <v>165</v>
      </c>
      <c r="B3" s="28"/>
      <c r="C3" s="28"/>
      <c r="D3" s="1"/>
      <c r="E3" s="1"/>
      <c r="F3" s="1"/>
      <c r="G3" s="1"/>
      <c r="I3" s="1"/>
      <c r="J3" s="1"/>
    </row>
    <row r="4" spans="1:10" x14ac:dyDescent="0.3">
      <c r="A4" s="2" t="s">
        <v>168</v>
      </c>
      <c r="B4" s="1"/>
      <c r="C4" s="1"/>
      <c r="D4" s="1"/>
      <c r="E4" s="1"/>
      <c r="F4" s="11">
        <v>0</v>
      </c>
      <c r="G4" s="11">
        <v>0</v>
      </c>
      <c r="H4" s="31">
        <f>+F4+G4</f>
        <v>0</v>
      </c>
      <c r="I4" s="1"/>
      <c r="J4" s="1"/>
    </row>
    <row r="5" spans="1:10" ht="27" x14ac:dyDescent="0.3">
      <c r="A5" s="5" t="s">
        <v>0</v>
      </c>
      <c r="B5" s="5" t="s">
        <v>1</v>
      </c>
      <c r="C5" s="1"/>
      <c r="D5" s="5" t="s">
        <v>57</v>
      </c>
      <c r="E5" s="1"/>
      <c r="F5" s="5"/>
      <c r="G5" s="1"/>
      <c r="H5" s="5" t="s">
        <v>2</v>
      </c>
      <c r="I5" s="5" t="s">
        <v>3</v>
      </c>
      <c r="J5" s="5"/>
    </row>
    <row r="6" spans="1:10" x14ac:dyDescent="0.3">
      <c r="A6" s="1"/>
      <c r="B6" s="5" t="s">
        <v>4</v>
      </c>
      <c r="C6" s="5" t="s">
        <v>5</v>
      </c>
      <c r="D6" s="5" t="s">
        <v>58</v>
      </c>
      <c r="E6" s="5" t="s">
        <v>5</v>
      </c>
      <c r="F6" s="5" t="s">
        <v>1</v>
      </c>
      <c r="G6" s="5" t="s">
        <v>56</v>
      </c>
      <c r="H6" s="5" t="s">
        <v>6</v>
      </c>
      <c r="I6" s="5" t="s">
        <v>6</v>
      </c>
      <c r="J6" s="5"/>
    </row>
    <row r="7" spans="1:10" x14ac:dyDescent="0.3">
      <c r="A7" s="5"/>
      <c r="B7" s="5"/>
      <c r="C7" s="5" t="s">
        <v>59</v>
      </c>
      <c r="D7" s="5" t="s">
        <v>60</v>
      </c>
      <c r="E7" s="5" t="s">
        <v>7</v>
      </c>
      <c r="F7" s="5" t="s">
        <v>55</v>
      </c>
      <c r="G7" s="5" t="s">
        <v>55</v>
      </c>
      <c r="H7" s="5" t="s">
        <v>8</v>
      </c>
      <c r="I7" s="5" t="s">
        <v>8</v>
      </c>
      <c r="J7" s="5"/>
    </row>
    <row r="8" spans="1:10" x14ac:dyDescent="0.3">
      <c r="A8" s="5"/>
      <c r="B8" s="5"/>
      <c r="C8" s="6" t="s">
        <v>70</v>
      </c>
      <c r="D8" s="6" t="s">
        <v>71</v>
      </c>
      <c r="E8" s="6" t="str">
        <f>+C8</f>
        <v>FY 2021</v>
      </c>
      <c r="F8" s="7">
        <f>56475884+F4</f>
        <v>56475884</v>
      </c>
      <c r="G8" s="7">
        <f>333349116+G67+G4</f>
        <v>238349116</v>
      </c>
      <c r="H8" s="8">
        <f>+F8+G8</f>
        <v>294825000</v>
      </c>
      <c r="I8" s="5"/>
      <c r="J8" s="5"/>
    </row>
    <row r="9" spans="1:10" x14ac:dyDescent="0.3">
      <c r="A9" s="1">
        <v>1</v>
      </c>
      <c r="B9" s="9" t="s">
        <v>9</v>
      </c>
      <c r="C9" s="29">
        <v>409283340.87575132</v>
      </c>
      <c r="D9" s="23">
        <f>+'FY 19 RE Schedules'!T9</f>
        <v>0.84232189756280096</v>
      </c>
      <c r="E9" s="10">
        <f t="shared" ref="E9:E57" si="0">C9*D9</f>
        <v>344748320.32730556</v>
      </c>
      <c r="F9" s="10">
        <f t="shared" ref="F9:F58" si="1">+E9/$E$58*$F$8</f>
        <v>1213911.0077410149</v>
      </c>
      <c r="G9" s="10">
        <f t="shared" ref="G9:G58" si="2">E9/$E$58*$G$8</f>
        <v>5123153.3728226386</v>
      </c>
      <c r="H9" s="10">
        <f>+F9+G9</f>
        <v>6337064.380563654</v>
      </c>
      <c r="I9" s="10">
        <f t="shared" ref="I9:I57" si="3">+H9/12</f>
        <v>528088.6983803045</v>
      </c>
      <c r="J9" s="11"/>
    </row>
    <row r="10" spans="1:10" x14ac:dyDescent="0.3">
      <c r="A10" s="1">
        <v>2</v>
      </c>
      <c r="B10" s="9" t="s">
        <v>10</v>
      </c>
      <c r="C10" s="29">
        <v>1729037039.7616284</v>
      </c>
      <c r="D10" s="23">
        <f>+'FY 19 RE Schedules'!T10</f>
        <v>0.85865505822840493</v>
      </c>
      <c r="E10" s="10">
        <f t="shared" si="0"/>
        <v>1484646400.0555899</v>
      </c>
      <c r="F10" s="10">
        <f t="shared" si="1"/>
        <v>5227664.6508952025</v>
      </c>
      <c r="G10" s="10">
        <f t="shared" si="2"/>
        <v>22062678.08548725</v>
      </c>
      <c r="H10" s="10">
        <f t="shared" ref="H10:H57" si="4">+G10/$G$58*$H$8</f>
        <v>27290342.736382455</v>
      </c>
      <c r="I10" s="10">
        <f t="shared" si="3"/>
        <v>2274195.2280318714</v>
      </c>
      <c r="J10" s="11"/>
    </row>
    <row r="11" spans="1:10" x14ac:dyDescent="0.3">
      <c r="A11" s="1">
        <v>3</v>
      </c>
      <c r="B11" s="9" t="s">
        <v>11</v>
      </c>
      <c r="C11" s="29">
        <v>360959870.13581103</v>
      </c>
      <c r="D11" s="23">
        <f>+'FY 19 RE Schedules'!T11</f>
        <v>0.83453938207679301</v>
      </c>
      <c r="E11" s="10">
        <f t="shared" si="0"/>
        <v>301235226.97765917</v>
      </c>
      <c r="F11" s="10">
        <f t="shared" si="1"/>
        <v>1060694.8210809913</v>
      </c>
      <c r="G11" s="10">
        <f t="shared" si="2"/>
        <v>4476524.4037690926</v>
      </c>
      <c r="H11" s="10">
        <f t="shared" si="4"/>
        <v>5537219.2248500846</v>
      </c>
      <c r="I11" s="10">
        <f t="shared" si="3"/>
        <v>461434.93540417374</v>
      </c>
      <c r="J11" s="11"/>
    </row>
    <row r="12" spans="1:10" ht="14.4" customHeight="1" x14ac:dyDescent="0.3">
      <c r="A12" s="1">
        <v>4</v>
      </c>
      <c r="B12" s="9" t="s">
        <v>12</v>
      </c>
      <c r="C12" s="29">
        <v>553116554.22850001</v>
      </c>
      <c r="D12" s="23">
        <f>+'FY 19 RE Schedules'!T12</f>
        <v>0.85061530866995161</v>
      </c>
      <c r="E12" s="10">
        <f t="shared" si="0"/>
        <v>470489408.50553554</v>
      </c>
      <c r="F12" s="10">
        <f t="shared" si="1"/>
        <v>1656664.4080185606</v>
      </c>
      <c r="G12" s="10">
        <f t="shared" si="2"/>
        <v>6991736.4579877527</v>
      </c>
      <c r="H12" s="10">
        <f t="shared" si="4"/>
        <v>8648400.8660063129</v>
      </c>
      <c r="I12" s="10">
        <f t="shared" si="3"/>
        <v>720700.0721671927</v>
      </c>
      <c r="J12" s="11"/>
    </row>
    <row r="13" spans="1:10" x14ac:dyDescent="0.3">
      <c r="A13" s="1">
        <v>5</v>
      </c>
      <c r="B13" s="9" t="s">
        <v>13</v>
      </c>
      <c r="C13" s="29">
        <v>384091266.67983907</v>
      </c>
      <c r="D13" s="23">
        <f>+'FY 19 RE Schedules'!T13</f>
        <v>0.85832242328322106</v>
      </c>
      <c r="E13" s="10">
        <f t="shared" si="0"/>
        <v>329674146.77856135</v>
      </c>
      <c r="F13" s="10">
        <f t="shared" si="1"/>
        <v>1160832.5614528758</v>
      </c>
      <c r="G13" s="10">
        <f t="shared" si="2"/>
        <v>4899142.7003835589</v>
      </c>
      <c r="H13" s="10">
        <f t="shared" si="4"/>
        <v>6059975.2618364347</v>
      </c>
      <c r="I13" s="10">
        <f t="shared" si="3"/>
        <v>504997.93848636956</v>
      </c>
      <c r="J13" s="11"/>
    </row>
    <row r="14" spans="1:10" x14ac:dyDescent="0.3">
      <c r="A14" s="1">
        <v>6</v>
      </c>
      <c r="B14" s="9" t="s">
        <v>14</v>
      </c>
      <c r="C14" s="29">
        <v>115022655.04366498</v>
      </c>
      <c r="D14" s="23">
        <f>+'FY 19 RE Schedules'!T14</f>
        <v>0.84369786991874107</v>
      </c>
      <c r="E14" s="10">
        <f t="shared" si="0"/>
        <v>97044369.052738279</v>
      </c>
      <c r="F14" s="10">
        <f t="shared" si="1"/>
        <v>341707.90947018273</v>
      </c>
      <c r="G14" s="10">
        <f t="shared" si="2"/>
        <v>1442133.7460149555</v>
      </c>
      <c r="H14" s="10">
        <f t="shared" si="4"/>
        <v>1783841.6554851381</v>
      </c>
      <c r="I14" s="10">
        <f t="shared" si="3"/>
        <v>148653.47129042816</v>
      </c>
      <c r="J14" s="11"/>
    </row>
    <row r="15" spans="1:10" x14ac:dyDescent="0.3">
      <c r="A15" s="1">
        <v>8</v>
      </c>
      <c r="B15" s="9" t="s">
        <v>16</v>
      </c>
      <c r="C15" s="29">
        <v>607240080.69635725</v>
      </c>
      <c r="D15" s="23">
        <f>+'FY 19 RE Schedules'!T15</f>
        <v>0.86277927934843179</v>
      </c>
      <c r="E15" s="10">
        <f t="shared" si="0"/>
        <v>523914159.21468669</v>
      </c>
      <c r="F15" s="10">
        <f t="shared" si="1"/>
        <v>1844781.0402042852</v>
      </c>
      <c r="G15" s="10">
        <f t="shared" si="2"/>
        <v>7785658.2138006343</v>
      </c>
      <c r="H15" s="10">
        <f t="shared" si="4"/>
        <v>9630439.2540049199</v>
      </c>
      <c r="I15" s="10">
        <f t="shared" si="3"/>
        <v>802536.60450041003</v>
      </c>
      <c r="J15" s="11"/>
    </row>
    <row r="16" spans="1:10" x14ac:dyDescent="0.3">
      <c r="A16" s="1">
        <v>9</v>
      </c>
      <c r="B16" s="9" t="s">
        <v>17</v>
      </c>
      <c r="C16" s="29">
        <v>2719456060.1872749</v>
      </c>
      <c r="D16" s="23">
        <f>+'FY 19 RE Schedules'!T16</f>
        <v>0.8424386542315847</v>
      </c>
      <c r="E16" s="10">
        <f t="shared" si="0"/>
        <v>2290974903.5860953</v>
      </c>
      <c r="F16" s="10">
        <f t="shared" si="1"/>
        <v>8066869.3361036256</v>
      </c>
      <c r="G16" s="10">
        <f t="shared" si="2"/>
        <v>34045171.832065627</v>
      </c>
      <c r="H16" s="10">
        <f t="shared" si="4"/>
        <v>42112041.168169253</v>
      </c>
      <c r="I16" s="10">
        <f t="shared" si="3"/>
        <v>3509336.7640141044</v>
      </c>
      <c r="J16" s="11"/>
    </row>
    <row r="17" spans="1:10" x14ac:dyDescent="0.3">
      <c r="A17" s="1">
        <v>10</v>
      </c>
      <c r="B17" s="9" t="s">
        <v>18</v>
      </c>
      <c r="C17" s="29">
        <v>49307679.680285074</v>
      </c>
      <c r="D17" s="23">
        <f>+'FY 19 RE Schedules'!T17</f>
        <v>0.82941178169313834</v>
      </c>
      <c r="E17" s="10">
        <f t="shared" si="0"/>
        <v>40896370.454779796</v>
      </c>
      <c r="F17" s="10">
        <f t="shared" si="1"/>
        <v>144002.30935013364</v>
      </c>
      <c r="G17" s="10">
        <f t="shared" si="2"/>
        <v>607742.99939356209</v>
      </c>
      <c r="H17" s="10">
        <f t="shared" si="4"/>
        <v>751745.30874369573</v>
      </c>
      <c r="I17" s="10">
        <f t="shared" si="3"/>
        <v>62645.442395307975</v>
      </c>
      <c r="J17" s="11"/>
    </row>
    <row r="18" spans="1:10" x14ac:dyDescent="0.3">
      <c r="A18" s="1">
        <v>11</v>
      </c>
      <c r="B18" s="9" t="s">
        <v>19</v>
      </c>
      <c r="C18" s="29">
        <v>456804280.52097493</v>
      </c>
      <c r="D18" s="23">
        <f>+'FY 19 RE Schedules'!T18</f>
        <v>0.82647875128216264</v>
      </c>
      <c r="E18" s="10">
        <f t="shared" si="0"/>
        <v>377539031.34532207</v>
      </c>
      <c r="F18" s="10">
        <f t="shared" si="1"/>
        <v>1329372.0635588758</v>
      </c>
      <c r="G18" s="10">
        <f t="shared" si="2"/>
        <v>5610441.7273814408</v>
      </c>
      <c r="H18" s="10">
        <f t="shared" si="4"/>
        <v>6939813.7909403164</v>
      </c>
      <c r="I18" s="10">
        <f t="shared" si="3"/>
        <v>578317.81591169303</v>
      </c>
      <c r="J18" s="11"/>
    </row>
    <row r="19" spans="1:10" x14ac:dyDescent="0.3">
      <c r="A19" s="1">
        <v>12</v>
      </c>
      <c r="B19" s="9" t="s">
        <v>20</v>
      </c>
      <c r="C19" s="29">
        <v>899176457.4224273</v>
      </c>
      <c r="D19" s="23">
        <f>+'FY 19 RE Schedules'!T19</f>
        <v>0.85621029442756791</v>
      </c>
      <c r="E19" s="10">
        <f t="shared" si="0"/>
        <v>769884139.35199392</v>
      </c>
      <c r="F19" s="10">
        <f t="shared" si="1"/>
        <v>2710878.5636934135</v>
      </c>
      <c r="G19" s="10">
        <f t="shared" si="2"/>
        <v>11440910.057108177</v>
      </c>
      <c r="H19" s="10">
        <f t="shared" si="4"/>
        <v>14151788.62080159</v>
      </c>
      <c r="I19" s="10">
        <f t="shared" si="3"/>
        <v>1179315.7184001326</v>
      </c>
      <c r="J19" s="11"/>
    </row>
    <row r="20" spans="1:10" x14ac:dyDescent="0.3">
      <c r="A20" s="1">
        <v>13</v>
      </c>
      <c r="B20" s="9" t="s">
        <v>21</v>
      </c>
      <c r="C20" s="29">
        <v>52863655.319530249</v>
      </c>
      <c r="D20" s="23">
        <f>+'FY 19 RE Schedules'!T20</f>
        <v>0.79706650890245945</v>
      </c>
      <c r="E20" s="10">
        <f t="shared" si="0"/>
        <v>42135849.193360902</v>
      </c>
      <c r="F20" s="10">
        <f t="shared" si="1"/>
        <v>148366.70156296896</v>
      </c>
      <c r="G20" s="10">
        <f t="shared" si="2"/>
        <v>626162.3485410068</v>
      </c>
      <c r="H20" s="10">
        <f t="shared" si="4"/>
        <v>774529.05010397581</v>
      </c>
      <c r="I20" s="10">
        <f t="shared" si="3"/>
        <v>64544.087508664648</v>
      </c>
      <c r="J20" s="11"/>
    </row>
    <row r="21" spans="1:10" x14ac:dyDescent="0.3">
      <c r="A21" s="1">
        <v>15</v>
      </c>
      <c r="B21" s="9" t="s">
        <v>22</v>
      </c>
      <c r="C21" s="29">
        <v>603460497.94918573</v>
      </c>
      <c r="D21" s="23">
        <f>+'FY 19 RE Schedules'!T21</f>
        <v>0.8603872261339941</v>
      </c>
      <c r="E21" s="10">
        <f t="shared" si="0"/>
        <v>519209703.91193873</v>
      </c>
      <c r="F21" s="10">
        <f t="shared" si="1"/>
        <v>1828215.9411430061</v>
      </c>
      <c r="G21" s="10">
        <f t="shared" si="2"/>
        <v>7715747.3697719108</v>
      </c>
      <c r="H21" s="10">
        <f t="shared" si="4"/>
        <v>9543963.3109149169</v>
      </c>
      <c r="I21" s="10">
        <f t="shared" si="3"/>
        <v>795330.27590957645</v>
      </c>
      <c r="J21" s="11"/>
    </row>
    <row r="22" spans="1:10" x14ac:dyDescent="0.3">
      <c r="A22" s="1">
        <v>16</v>
      </c>
      <c r="B22" s="9" t="s">
        <v>23</v>
      </c>
      <c r="C22" s="29">
        <v>322039214.75066298</v>
      </c>
      <c r="D22" s="23">
        <f>+'FY 19 RE Schedules'!T22</f>
        <v>0.83549046432140628</v>
      </c>
      <c r="E22" s="10">
        <f t="shared" si="0"/>
        <v>269060693.06173247</v>
      </c>
      <c r="F22" s="10">
        <f t="shared" si="1"/>
        <v>947403.41808764485</v>
      </c>
      <c r="G22" s="10">
        <f t="shared" si="2"/>
        <v>3998392.7864957117</v>
      </c>
      <c r="H22" s="10">
        <f t="shared" si="4"/>
        <v>4945796.2045833562</v>
      </c>
      <c r="I22" s="10">
        <f t="shared" si="3"/>
        <v>412149.68371527968</v>
      </c>
      <c r="J22" s="11"/>
    </row>
    <row r="23" spans="1:10" x14ac:dyDescent="0.3">
      <c r="A23" s="1">
        <v>17</v>
      </c>
      <c r="B23" s="9" t="s">
        <v>24</v>
      </c>
      <c r="C23" s="29">
        <v>67432538.849998415</v>
      </c>
      <c r="D23" s="23">
        <f>+'FY 19 RE Schedules'!T23</f>
        <v>0.83470400190158167</v>
      </c>
      <c r="E23" s="10">
        <f t="shared" si="0"/>
        <v>56286210.036477558</v>
      </c>
      <c r="F23" s="10">
        <f t="shared" si="1"/>
        <v>198192.26351105489</v>
      </c>
      <c r="G23" s="10">
        <f t="shared" si="2"/>
        <v>836444.64610591996</v>
      </c>
      <c r="H23" s="10">
        <f t="shared" si="4"/>
        <v>1034636.9096169749</v>
      </c>
      <c r="I23" s="10">
        <f t="shared" si="3"/>
        <v>86219.74246808124</v>
      </c>
      <c r="J23" s="11"/>
    </row>
    <row r="24" spans="1:10" x14ac:dyDescent="0.3">
      <c r="A24" s="1">
        <v>18</v>
      </c>
      <c r="B24" s="9" t="s">
        <v>25</v>
      </c>
      <c r="C24" s="29">
        <v>191726440.13549322</v>
      </c>
      <c r="D24" s="23">
        <f>+'FY 19 RE Schedules'!T24</f>
        <v>0.85326254188117556</v>
      </c>
      <c r="E24" s="10">
        <f t="shared" si="0"/>
        <v>163592989.65583998</v>
      </c>
      <c r="F24" s="10">
        <f t="shared" si="1"/>
        <v>576035.67362981336</v>
      </c>
      <c r="G24" s="10">
        <f t="shared" si="2"/>
        <v>2431083.5682382686</v>
      </c>
      <c r="H24" s="10">
        <f t="shared" si="4"/>
        <v>3007119.241868082</v>
      </c>
      <c r="I24" s="10">
        <f t="shared" si="3"/>
        <v>250593.2701556735</v>
      </c>
      <c r="J24" s="11"/>
    </row>
    <row r="25" spans="1:10" ht="15.6" customHeight="1" x14ac:dyDescent="0.3">
      <c r="A25" s="1">
        <v>19</v>
      </c>
      <c r="B25" s="9" t="s">
        <v>26</v>
      </c>
      <c r="C25" s="29">
        <v>514554427.99838066</v>
      </c>
      <c r="D25" s="23">
        <f>+'FY 19 RE Schedules'!T25</f>
        <v>0.85129097746276738</v>
      </c>
      <c r="E25" s="10">
        <f t="shared" si="0"/>
        <v>438035541.96853662</v>
      </c>
      <c r="F25" s="10">
        <f t="shared" si="1"/>
        <v>1542389.4325941177</v>
      </c>
      <c r="G25" s="10">
        <f t="shared" si="2"/>
        <v>6509453.8013172057</v>
      </c>
      <c r="H25" s="10">
        <f t="shared" si="4"/>
        <v>8051843.2339113234</v>
      </c>
      <c r="I25" s="10">
        <f t="shared" si="3"/>
        <v>670986.93615927699</v>
      </c>
      <c r="J25" s="11"/>
    </row>
    <row r="26" spans="1:10" ht="14.1" customHeight="1" x14ac:dyDescent="0.3">
      <c r="A26" s="1">
        <v>22</v>
      </c>
      <c r="B26" s="9" t="s">
        <v>27</v>
      </c>
      <c r="C26" s="29">
        <v>370332752.91812879</v>
      </c>
      <c r="D26" s="23">
        <f>+'FY 19 RE Schedules'!T26</f>
        <v>0.85699618988127535</v>
      </c>
      <c r="E26" s="10">
        <f t="shared" si="0"/>
        <v>317373758.23908013</v>
      </c>
      <c r="F26" s="10">
        <f t="shared" si="1"/>
        <v>1117521.0319481301</v>
      </c>
      <c r="G26" s="10">
        <f t="shared" si="2"/>
        <v>4716352.0287038721</v>
      </c>
      <c r="H26" s="10">
        <f t="shared" si="4"/>
        <v>5833873.0606520027</v>
      </c>
      <c r="I26" s="10">
        <f t="shared" si="3"/>
        <v>486156.08838766691</v>
      </c>
      <c r="J26" s="11"/>
    </row>
    <row r="27" spans="1:10" x14ac:dyDescent="0.3">
      <c r="A27" s="1">
        <v>23</v>
      </c>
      <c r="B27" s="9" t="s">
        <v>28</v>
      </c>
      <c r="C27" s="29">
        <v>700075358.11804748</v>
      </c>
      <c r="D27" s="23">
        <f>+'FY 19 RE Schedules'!T27</f>
        <v>0.87677413604020282</v>
      </c>
      <c r="E27" s="10">
        <f t="shared" si="0"/>
        <v>613807967.27698672</v>
      </c>
      <c r="F27" s="10">
        <f t="shared" si="1"/>
        <v>2161310.7423098157</v>
      </c>
      <c r="G27" s="10">
        <f t="shared" si="2"/>
        <v>9121530.6135066133</v>
      </c>
      <c r="H27" s="10">
        <f t="shared" si="4"/>
        <v>11282841.355816428</v>
      </c>
      <c r="I27" s="10">
        <f t="shared" si="3"/>
        <v>940236.77965136897</v>
      </c>
      <c r="J27" s="11"/>
    </row>
    <row r="28" spans="1:10" x14ac:dyDescent="0.3">
      <c r="A28" s="1">
        <v>24</v>
      </c>
      <c r="B28" s="9" t="s">
        <v>29</v>
      </c>
      <c r="C28" s="29">
        <v>454159913.21502972</v>
      </c>
      <c r="D28" s="23">
        <f>+'FY 19 RE Schedules'!T28</f>
        <v>0.8600456119093548</v>
      </c>
      <c r="E28" s="10">
        <f t="shared" si="0"/>
        <v>390598240.4657197</v>
      </c>
      <c r="F28" s="10">
        <f t="shared" si="1"/>
        <v>1375355.5151637797</v>
      </c>
      <c r="G28" s="10">
        <f t="shared" si="2"/>
        <v>5804508.898435507</v>
      </c>
      <c r="H28" s="10">
        <f t="shared" si="4"/>
        <v>7179864.4135992872</v>
      </c>
      <c r="I28" s="10">
        <f t="shared" si="3"/>
        <v>598322.03446660726</v>
      </c>
      <c r="J28" s="11"/>
    </row>
    <row r="29" spans="1:10" x14ac:dyDescent="0.3">
      <c r="A29" s="1">
        <v>27</v>
      </c>
      <c r="B29" s="9" t="s">
        <v>30</v>
      </c>
      <c r="C29" s="29">
        <v>355522429.0021283</v>
      </c>
      <c r="D29" s="23">
        <f>+'FY 19 RE Schedules'!T29</f>
        <v>0.82647390021822331</v>
      </c>
      <c r="E29" s="10">
        <f t="shared" si="0"/>
        <v>293830008.51244539</v>
      </c>
      <c r="F29" s="10">
        <f t="shared" si="1"/>
        <v>1034619.9262095223</v>
      </c>
      <c r="G29" s="10">
        <f t="shared" si="2"/>
        <v>4366478.7045745905</v>
      </c>
      <c r="H29" s="10">
        <f t="shared" si="4"/>
        <v>5401098.630784113</v>
      </c>
      <c r="I29" s="10">
        <f t="shared" si="3"/>
        <v>450091.55256534275</v>
      </c>
      <c r="J29" s="11"/>
    </row>
    <row r="30" spans="1:10" x14ac:dyDescent="0.3">
      <c r="A30" s="1">
        <v>28</v>
      </c>
      <c r="B30" s="9" t="s">
        <v>31</v>
      </c>
      <c r="C30" s="29">
        <v>205459665.18478391</v>
      </c>
      <c r="D30" s="23">
        <f>+'FY 19 RE Schedules'!T30</f>
        <v>0.85109861357072081</v>
      </c>
      <c r="E30" s="10">
        <f t="shared" si="0"/>
        <v>174866436.18347406</v>
      </c>
      <c r="F30" s="10">
        <f t="shared" si="1"/>
        <v>615731.18490041851</v>
      </c>
      <c r="G30" s="10">
        <f t="shared" si="2"/>
        <v>2598613.3057190799</v>
      </c>
      <c r="H30" s="10">
        <f t="shared" si="4"/>
        <v>3214344.4906194983</v>
      </c>
      <c r="I30" s="10">
        <f t="shared" si="3"/>
        <v>267862.04088495817</v>
      </c>
      <c r="J30" s="11"/>
    </row>
    <row r="31" spans="1:10" x14ac:dyDescent="0.3">
      <c r="A31" s="1">
        <v>29</v>
      </c>
      <c r="B31" s="9" t="s">
        <v>61</v>
      </c>
      <c r="C31" s="29">
        <v>747422631.19385326</v>
      </c>
      <c r="D31" s="23">
        <f>+'FY 19 RE Schedules'!T31</f>
        <v>0.83662120280377072</v>
      </c>
      <c r="E31" s="10">
        <f t="shared" si="0"/>
        <v>625309620.71216059</v>
      </c>
      <c r="F31" s="10">
        <f t="shared" si="1"/>
        <v>2201809.8046371513</v>
      </c>
      <c r="G31" s="10">
        <f t="shared" si="2"/>
        <v>9292451.6336105112</v>
      </c>
      <c r="H31" s="10">
        <f t="shared" si="4"/>
        <v>11494261.438247662</v>
      </c>
      <c r="I31" s="10">
        <f t="shared" si="3"/>
        <v>957855.11985397188</v>
      </c>
      <c r="J31" s="11"/>
    </row>
    <row r="32" spans="1:10" ht="15.6" customHeight="1" x14ac:dyDescent="0.3">
      <c r="A32" s="1">
        <v>30</v>
      </c>
      <c r="B32" s="9" t="s">
        <v>32</v>
      </c>
      <c r="C32" s="29">
        <v>55707359.294434145</v>
      </c>
      <c r="D32" s="23">
        <f>+'FY 19 RE Schedules'!T32</f>
        <v>0.8221364631693221</v>
      </c>
      <c r="E32" s="10">
        <f t="shared" si="0"/>
        <v>45799051.342828751</v>
      </c>
      <c r="F32" s="10">
        <f t="shared" si="1"/>
        <v>161265.3906953707</v>
      </c>
      <c r="G32" s="10">
        <f t="shared" si="2"/>
        <v>680599.58678355929</v>
      </c>
      <c r="H32" s="10">
        <f t="shared" si="4"/>
        <v>841864.97747893003</v>
      </c>
      <c r="I32" s="10">
        <f t="shared" si="3"/>
        <v>70155.414789910836</v>
      </c>
      <c r="J32" s="11"/>
    </row>
    <row r="33" spans="1:10" x14ac:dyDescent="0.3">
      <c r="A33" s="1">
        <v>32</v>
      </c>
      <c r="B33" s="9" t="s">
        <v>33</v>
      </c>
      <c r="C33" s="29">
        <v>177317949.40390098</v>
      </c>
      <c r="D33" s="23">
        <f>+'FY 19 RE Schedules'!T33</f>
        <v>0.84426106167321224</v>
      </c>
      <c r="E33" s="10">
        <f t="shared" si="0"/>
        <v>149702640.21745437</v>
      </c>
      <c r="F33" s="10">
        <f t="shared" si="1"/>
        <v>527125.65118614491</v>
      </c>
      <c r="G33" s="10">
        <f t="shared" si="2"/>
        <v>2224665.1859604712</v>
      </c>
      <c r="H33" s="10">
        <f t="shared" si="4"/>
        <v>2751790.8371466161</v>
      </c>
      <c r="I33" s="10">
        <f t="shared" si="3"/>
        <v>229315.90309555133</v>
      </c>
      <c r="J33" s="11"/>
    </row>
    <row r="34" spans="1:10" x14ac:dyDescent="0.3">
      <c r="A34" s="1">
        <v>33</v>
      </c>
      <c r="B34" s="9" t="s">
        <v>34</v>
      </c>
      <c r="C34" s="29">
        <v>250900779.56662005</v>
      </c>
      <c r="D34" s="23">
        <f>+'FY 19 RE Schedules'!T34</f>
        <v>0.85077329141619229</v>
      </c>
      <c r="E34" s="10">
        <f t="shared" si="0"/>
        <v>213459682.05078188</v>
      </c>
      <c r="F34" s="10">
        <f t="shared" si="1"/>
        <v>751623.84403883573</v>
      </c>
      <c r="G34" s="10">
        <f t="shared" si="2"/>
        <v>3172130.5821645632</v>
      </c>
      <c r="H34" s="10">
        <f t="shared" si="4"/>
        <v>3923754.426203399</v>
      </c>
      <c r="I34" s="10">
        <f t="shared" si="3"/>
        <v>326979.53551694989</v>
      </c>
      <c r="J34" s="11"/>
    </row>
    <row r="35" spans="1:10" x14ac:dyDescent="0.3">
      <c r="A35" s="1">
        <v>34</v>
      </c>
      <c r="B35" s="9" t="s">
        <v>35</v>
      </c>
      <c r="C35" s="29">
        <v>200871613.63417074</v>
      </c>
      <c r="D35" s="23">
        <f>+'FY 19 RE Schedules'!T35</f>
        <v>0.82076905809820444</v>
      </c>
      <c r="E35" s="10">
        <f t="shared" si="0"/>
        <v>164869205.12118477</v>
      </c>
      <c r="F35" s="10">
        <f t="shared" si="1"/>
        <v>580529.42141707032</v>
      </c>
      <c r="G35" s="10">
        <f t="shared" si="2"/>
        <v>2450048.8457471542</v>
      </c>
      <c r="H35" s="10">
        <f t="shared" si="4"/>
        <v>3030578.2671642243</v>
      </c>
      <c r="I35" s="10">
        <f t="shared" si="3"/>
        <v>252548.18893035201</v>
      </c>
      <c r="J35" s="11"/>
    </row>
    <row r="36" spans="1:10" x14ac:dyDescent="0.3">
      <c r="A36" s="1">
        <v>35</v>
      </c>
      <c r="B36" s="9" t="s">
        <v>36</v>
      </c>
      <c r="C36" s="29">
        <v>166567819.28604788</v>
      </c>
      <c r="D36" s="23">
        <f>+'FY 19 RE Schedules'!T36</f>
        <v>0.84571157497676697</v>
      </c>
      <c r="E36" s="10">
        <f t="shared" si="0"/>
        <v>140868332.78884906</v>
      </c>
      <c r="F36" s="10">
        <f t="shared" si="1"/>
        <v>496018.71780595981</v>
      </c>
      <c r="G36" s="10">
        <f t="shared" si="2"/>
        <v>2093382.4233455819</v>
      </c>
      <c r="H36" s="10">
        <f t="shared" si="4"/>
        <v>2589401.1411515418</v>
      </c>
      <c r="I36" s="10">
        <f t="shared" si="3"/>
        <v>215783.42842929516</v>
      </c>
      <c r="J36" s="11"/>
    </row>
    <row r="37" spans="1:10" x14ac:dyDescent="0.3">
      <c r="A37" s="1">
        <v>37</v>
      </c>
      <c r="B37" s="9" t="s">
        <v>37</v>
      </c>
      <c r="C37" s="29">
        <v>244552176.24863815</v>
      </c>
      <c r="D37" s="23">
        <f>+'FY 19 RE Schedules'!T37</f>
        <v>0.85008771878151301</v>
      </c>
      <c r="E37" s="10">
        <f t="shared" si="0"/>
        <v>207890801.63025931</v>
      </c>
      <c r="F37" s="10">
        <f t="shared" si="1"/>
        <v>732014.97332164785</v>
      </c>
      <c r="G37" s="10">
        <f t="shared" si="2"/>
        <v>3089373.8961213669</v>
      </c>
      <c r="H37" s="10">
        <f t="shared" si="4"/>
        <v>3821388.8694430147</v>
      </c>
      <c r="I37" s="10">
        <f t="shared" si="3"/>
        <v>318449.07245358458</v>
      </c>
      <c r="J37" s="11"/>
    </row>
    <row r="38" spans="1:10" x14ac:dyDescent="0.3">
      <c r="A38" s="1">
        <v>38</v>
      </c>
      <c r="B38" s="9" t="s">
        <v>38</v>
      </c>
      <c r="C38" s="29">
        <v>233285947.10751867</v>
      </c>
      <c r="D38" s="23">
        <f>+'FY 19 RE Schedules'!T38</f>
        <v>0.85934674292530022</v>
      </c>
      <c r="E38" s="10">
        <f t="shared" si="0"/>
        <v>200473518.81709003</v>
      </c>
      <c r="F38" s="10">
        <f t="shared" si="1"/>
        <v>705897.59805529111</v>
      </c>
      <c r="G38" s="10">
        <f t="shared" si="2"/>
        <v>2979148.9139506333</v>
      </c>
      <c r="H38" s="10">
        <f t="shared" si="4"/>
        <v>3685046.5120059242</v>
      </c>
      <c r="I38" s="10">
        <f t="shared" si="3"/>
        <v>307087.20933382702</v>
      </c>
      <c r="J38" s="11"/>
    </row>
    <row r="39" spans="1:10" x14ac:dyDescent="0.3">
      <c r="A39" s="1">
        <v>39</v>
      </c>
      <c r="B39" s="9" t="s">
        <v>39</v>
      </c>
      <c r="C39" s="29">
        <v>163346366.3303186</v>
      </c>
      <c r="D39" s="23">
        <f>+'FY 19 RE Schedules'!T39</f>
        <v>0.84915600498581068</v>
      </c>
      <c r="E39" s="10">
        <f t="shared" si="0"/>
        <v>138706547.86200207</v>
      </c>
      <c r="F39" s="10">
        <f t="shared" si="1"/>
        <v>488406.74592868797</v>
      </c>
      <c r="G39" s="10">
        <f t="shared" si="2"/>
        <v>2061257.0870168118</v>
      </c>
      <c r="H39" s="10">
        <f t="shared" si="4"/>
        <v>2549663.8329455</v>
      </c>
      <c r="I39" s="10">
        <f t="shared" si="3"/>
        <v>212471.98607879167</v>
      </c>
      <c r="J39" s="11"/>
    </row>
    <row r="40" spans="1:10" x14ac:dyDescent="0.3">
      <c r="A40" s="1">
        <v>40</v>
      </c>
      <c r="B40" s="9" t="s">
        <v>40</v>
      </c>
      <c r="C40" s="29">
        <v>292163179.69878906</v>
      </c>
      <c r="D40" s="23">
        <f>+'FY 19 RE Schedules'!T40</f>
        <v>0.84240091685098339</v>
      </c>
      <c r="E40" s="10">
        <f t="shared" si="0"/>
        <v>246118530.44835854</v>
      </c>
      <c r="F40" s="10">
        <f t="shared" si="1"/>
        <v>866620.59161493485</v>
      </c>
      <c r="G40" s="10">
        <f t="shared" si="2"/>
        <v>3657459.3842358752</v>
      </c>
      <c r="H40" s="10">
        <f t="shared" si="4"/>
        <v>4524079.9758508103</v>
      </c>
      <c r="I40" s="10">
        <f t="shared" si="3"/>
        <v>377006.66465423419</v>
      </c>
      <c r="J40" s="11"/>
    </row>
    <row r="41" spans="1:10" ht="14.1" customHeight="1" x14ac:dyDescent="0.3">
      <c r="A41" s="1">
        <v>43</v>
      </c>
      <c r="B41" s="9" t="s">
        <v>41</v>
      </c>
      <c r="C41" s="29">
        <v>484747922.27466166</v>
      </c>
      <c r="D41" s="23">
        <f>+'FY 19 RE Schedules'!T41</f>
        <v>0.86178239934040335</v>
      </c>
      <c r="E41" s="10">
        <f t="shared" si="0"/>
        <v>417747227.53313327</v>
      </c>
      <c r="F41" s="10">
        <f t="shared" si="1"/>
        <v>1470951.207171395</v>
      </c>
      <c r="G41" s="10">
        <f t="shared" si="2"/>
        <v>6207958.0712439111</v>
      </c>
      <c r="H41" s="10">
        <f t="shared" si="4"/>
        <v>7678909.2784153065</v>
      </c>
      <c r="I41" s="10">
        <f t="shared" si="3"/>
        <v>639909.10653460887</v>
      </c>
      <c r="J41" s="11"/>
    </row>
    <row r="42" spans="1:10" ht="15" customHeight="1" x14ac:dyDescent="0.3">
      <c r="A42" s="1">
        <v>44</v>
      </c>
      <c r="B42" s="9" t="s">
        <v>42</v>
      </c>
      <c r="C42" s="29">
        <v>512532736.92278028</v>
      </c>
      <c r="D42" s="23">
        <f>+'FY 19 RE Schedules'!T42</f>
        <v>0.85944777949573503</v>
      </c>
      <c r="E42" s="10">
        <f t="shared" si="0"/>
        <v>440495122.66715521</v>
      </c>
      <c r="F42" s="10">
        <f t="shared" si="1"/>
        <v>1551049.9884501863</v>
      </c>
      <c r="G42" s="10">
        <f t="shared" si="2"/>
        <v>6546004.5498165572</v>
      </c>
      <c r="H42" s="10">
        <f t="shared" si="4"/>
        <v>8097054.5382667435</v>
      </c>
      <c r="I42" s="10">
        <f t="shared" si="3"/>
        <v>674754.54485556192</v>
      </c>
      <c r="J42" s="11"/>
    </row>
    <row r="43" spans="1:10" x14ac:dyDescent="0.3">
      <c r="A43" s="1">
        <v>45</v>
      </c>
      <c r="B43" s="9" t="s">
        <v>43</v>
      </c>
      <c r="C43" s="29">
        <v>0</v>
      </c>
      <c r="D43" s="23">
        <f>+'FY 19 RE Schedules'!T43</f>
        <v>0.72005542957123825</v>
      </c>
      <c r="E43" s="10">
        <f t="shared" si="0"/>
        <v>0</v>
      </c>
      <c r="F43" s="10">
        <f t="shared" si="1"/>
        <v>0</v>
      </c>
      <c r="G43" s="10">
        <f t="shared" si="2"/>
        <v>0</v>
      </c>
      <c r="H43" s="10">
        <f t="shared" si="4"/>
        <v>0</v>
      </c>
      <c r="I43" s="10">
        <f t="shared" si="3"/>
        <v>0</v>
      </c>
      <c r="J43" s="11"/>
    </row>
    <row r="44" spans="1:10" x14ac:dyDescent="0.3">
      <c r="A44" s="1">
        <v>48</v>
      </c>
      <c r="B44" s="9" t="s">
        <v>44</v>
      </c>
      <c r="C44" s="29">
        <v>326866943.83862817</v>
      </c>
      <c r="D44" s="23">
        <f>+'FY 19 RE Schedules'!T44</f>
        <v>0.84327498869506801</v>
      </c>
      <c r="E44" s="10">
        <f t="shared" si="0"/>
        <v>275638718.3703106</v>
      </c>
      <c r="F44" s="10">
        <f t="shared" si="1"/>
        <v>970565.64067280747</v>
      </c>
      <c r="G44" s="10">
        <f t="shared" si="2"/>
        <v>4096145.9314977224</v>
      </c>
      <c r="H44" s="37">
        <f t="shared" si="4"/>
        <v>5066711.5721705295</v>
      </c>
      <c r="I44" s="10">
        <f t="shared" si="3"/>
        <v>422225.96434754413</v>
      </c>
      <c r="J44" s="11"/>
    </row>
    <row r="45" spans="1:10" ht="13.35" customHeight="1" x14ac:dyDescent="0.3">
      <c r="A45" s="1">
        <v>49</v>
      </c>
      <c r="B45" s="9" t="s">
        <v>45</v>
      </c>
      <c r="C45" s="29">
        <v>342108949.70677024</v>
      </c>
      <c r="D45" s="23">
        <f>+'FY 19 RE Schedules'!T45</f>
        <v>0.85243996580995052</v>
      </c>
      <c r="E45" s="10">
        <f t="shared" si="0"/>
        <v>291627341.39131731</v>
      </c>
      <c r="F45" s="10">
        <f t="shared" si="1"/>
        <v>1026864.0019393531</v>
      </c>
      <c r="G45" s="10">
        <f t="shared" si="2"/>
        <v>4333745.835912318</v>
      </c>
      <c r="H45" s="10">
        <f t="shared" si="4"/>
        <v>5360609.8378516706</v>
      </c>
      <c r="I45" s="10">
        <f t="shared" si="3"/>
        <v>446717.48648763919</v>
      </c>
      <c r="J45" s="11"/>
    </row>
    <row r="46" spans="1:10" ht="14.1" customHeight="1" x14ac:dyDescent="0.3">
      <c r="A46" s="1">
        <v>51</v>
      </c>
      <c r="B46" s="9" t="s">
        <v>46</v>
      </c>
      <c r="C46" s="29">
        <v>279506436.0290935</v>
      </c>
      <c r="D46" s="23">
        <f>+'FY 19 RE Schedules'!T46</f>
        <v>0.83220426105100198</v>
      </c>
      <c r="E46" s="10">
        <f t="shared" si="0"/>
        <v>232606447.05459091</v>
      </c>
      <c r="F46" s="10">
        <f t="shared" si="1"/>
        <v>819042.50115857949</v>
      </c>
      <c r="G46" s="10">
        <f t="shared" si="2"/>
        <v>3456662.2475103955</v>
      </c>
      <c r="H46" s="10">
        <f t="shared" si="4"/>
        <v>4275704.7486689752</v>
      </c>
      <c r="I46" s="10">
        <f t="shared" si="3"/>
        <v>356308.72905574791</v>
      </c>
      <c r="J46" s="11"/>
    </row>
    <row r="47" spans="1:10" x14ac:dyDescent="0.3">
      <c r="A47" s="1">
        <v>55</v>
      </c>
      <c r="B47" s="9" t="s">
        <v>48</v>
      </c>
      <c r="C47" s="29">
        <v>35317064.001255192</v>
      </c>
      <c r="D47" s="23">
        <f>+'FY 19 RE Schedules'!T47</f>
        <v>0.84877478648700655</v>
      </c>
      <c r="E47" s="10">
        <f t="shared" si="0"/>
        <v>29976233.45701332</v>
      </c>
      <c r="F47" s="10">
        <f t="shared" si="1"/>
        <v>105550.85440165622</v>
      </c>
      <c r="G47" s="10">
        <f t="shared" si="2"/>
        <v>445463.63966041629</v>
      </c>
      <c r="H47" s="10">
        <f t="shared" si="4"/>
        <v>551014.4940620726</v>
      </c>
      <c r="I47" s="10">
        <f t="shared" si="3"/>
        <v>45917.874505172716</v>
      </c>
      <c r="J47" s="11"/>
    </row>
    <row r="48" spans="1:10" x14ac:dyDescent="0.3">
      <c r="A48" s="1">
        <v>60</v>
      </c>
      <c r="B48" s="9" t="s">
        <v>49</v>
      </c>
      <c r="C48" s="29">
        <v>55547472.485527419</v>
      </c>
      <c r="D48" s="23">
        <f>+'FY 19 RE Schedules'!T48</f>
        <v>0.85526242578440981</v>
      </c>
      <c r="E48" s="10">
        <f t="shared" si="0"/>
        <v>47507666.064164937</v>
      </c>
      <c r="F48" s="10">
        <f t="shared" si="1"/>
        <v>167281.68169933895</v>
      </c>
      <c r="G48" s="10">
        <f t="shared" si="2"/>
        <v>705990.55972334696</v>
      </c>
      <c r="H48" s="10">
        <f t="shared" si="4"/>
        <v>873272.24142268591</v>
      </c>
      <c r="I48" s="10">
        <f t="shared" si="3"/>
        <v>72772.686785223821</v>
      </c>
      <c r="J48" s="11"/>
    </row>
    <row r="49" spans="1:10" x14ac:dyDescent="0.3">
      <c r="A49" s="1">
        <v>61</v>
      </c>
      <c r="B49" s="9" t="s">
        <v>50</v>
      </c>
      <c r="C49" s="29">
        <v>119674169.08282958</v>
      </c>
      <c r="D49" s="23">
        <f>+'FY 19 RE Schedules'!T49</f>
        <v>0.86418004747592359</v>
      </c>
      <c r="E49" s="10">
        <f t="shared" si="0"/>
        <v>103420029.11964138</v>
      </c>
      <c r="F49" s="10">
        <f t="shared" si="1"/>
        <v>364157.57341482671</v>
      </c>
      <c r="G49" s="10">
        <f t="shared" si="2"/>
        <v>1536879.6300404798</v>
      </c>
      <c r="H49" s="10">
        <f t="shared" si="4"/>
        <v>1901037.2034553066</v>
      </c>
      <c r="I49" s="10">
        <f t="shared" si="3"/>
        <v>158419.76695460887</v>
      </c>
      <c r="J49" s="11"/>
    </row>
    <row r="50" spans="1:10" x14ac:dyDescent="0.3">
      <c r="A50" s="1">
        <v>62</v>
      </c>
      <c r="B50" s="9" t="s">
        <v>47</v>
      </c>
      <c r="C50" s="29">
        <v>297644529.15767634</v>
      </c>
      <c r="D50" s="23">
        <f>+'FY 19 RE Schedules'!T50</f>
        <v>0.832015368979246</v>
      </c>
      <c r="E50" s="10">
        <f t="shared" si="0"/>
        <v>247644822.75177804</v>
      </c>
      <c r="F50" s="10">
        <f t="shared" si="1"/>
        <v>871994.89779398241</v>
      </c>
      <c r="G50" s="10">
        <f t="shared" si="2"/>
        <v>3680140.9438001192</v>
      </c>
      <c r="H50" s="10">
        <f t="shared" si="4"/>
        <v>4552135.8415941019</v>
      </c>
      <c r="I50" s="10">
        <f t="shared" si="3"/>
        <v>379344.65346617514</v>
      </c>
      <c r="J50" s="11"/>
    </row>
    <row r="51" spans="1:10" x14ac:dyDescent="0.3">
      <c r="A51" s="1">
        <v>63</v>
      </c>
      <c r="B51" s="9" t="s">
        <v>15</v>
      </c>
      <c r="C51" s="29">
        <v>417785898.5753032</v>
      </c>
      <c r="D51" s="23">
        <f>+'FY 19 RE Schedules'!T51</f>
        <v>0.8618355144786487</v>
      </c>
      <c r="E51" s="10">
        <f t="shared" si="0"/>
        <v>360062724.84057099</v>
      </c>
      <c r="F51" s="10">
        <f t="shared" si="1"/>
        <v>1267835.3436101554</v>
      </c>
      <c r="G51" s="10">
        <f t="shared" si="2"/>
        <v>5350734.0121145649</v>
      </c>
      <c r="H51" s="10">
        <f t="shared" si="4"/>
        <v>6618569.3557247203</v>
      </c>
      <c r="I51" s="10">
        <f t="shared" si="3"/>
        <v>551547.4463103934</v>
      </c>
      <c r="J51" s="11"/>
    </row>
    <row r="52" spans="1:10" x14ac:dyDescent="0.3">
      <c r="A52" s="1">
        <v>65</v>
      </c>
      <c r="B52" s="9" t="s">
        <v>64</v>
      </c>
      <c r="C52" s="29">
        <v>127141999.6928256</v>
      </c>
      <c r="D52" s="23">
        <f>+'FY 19 RE Schedules'!T52</f>
        <v>0.85887783650391514</v>
      </c>
      <c r="E52" s="10">
        <f>C52*D52</f>
        <v>109199445.62495549</v>
      </c>
      <c r="F52" s="10">
        <f t="shared" si="1"/>
        <v>384507.77354766615</v>
      </c>
      <c r="G52" s="10">
        <f>E52/$E$58*$G$8</f>
        <v>1622765.0003710329</v>
      </c>
      <c r="H52" s="10">
        <f t="shared" si="4"/>
        <v>2007272.7739186992</v>
      </c>
      <c r="I52" s="10">
        <f t="shared" si="3"/>
        <v>167272.73115989161</v>
      </c>
      <c r="J52" s="11"/>
    </row>
    <row r="53" spans="1:10" x14ac:dyDescent="0.3">
      <c r="A53" s="1">
        <v>2001</v>
      </c>
      <c r="B53" s="9" t="s">
        <v>162</v>
      </c>
      <c r="C53" s="29">
        <v>133696812.56142876</v>
      </c>
      <c r="D53" s="23">
        <f>+'FY 19 RE Schedules'!T53</f>
        <v>0.87405867998312048</v>
      </c>
      <c r="E53" s="10">
        <f t="shared" si="0"/>
        <v>116858859.5053931</v>
      </c>
      <c r="F53" s="10">
        <f t="shared" si="1"/>
        <v>411477.72894434544</v>
      </c>
      <c r="G53" s="10">
        <f t="shared" si="2"/>
        <v>1736588.185987002</v>
      </c>
      <c r="H53" s="10">
        <f t="shared" si="4"/>
        <v>2148065.9149313476</v>
      </c>
      <c r="I53" s="10">
        <f t="shared" si="3"/>
        <v>179005.49291094564</v>
      </c>
      <c r="J53" s="11"/>
    </row>
    <row r="54" spans="1:10" x14ac:dyDescent="0.3">
      <c r="A54" s="1">
        <v>2004</v>
      </c>
      <c r="B54" s="9" t="s">
        <v>51</v>
      </c>
      <c r="C54" s="29">
        <v>286482340.65745425</v>
      </c>
      <c r="D54" s="23">
        <f>+'FY 19 RE Schedules'!T54</f>
        <v>0.82773695338194875</v>
      </c>
      <c r="E54" s="10">
        <f t="shared" si="0"/>
        <v>237132019.85353076</v>
      </c>
      <c r="F54" s="10">
        <f t="shared" si="1"/>
        <v>834977.72785308736</v>
      </c>
      <c r="G54" s="10">
        <f t="shared" si="2"/>
        <v>3523914.7972163116</v>
      </c>
      <c r="H54" s="10">
        <f t="shared" si="4"/>
        <v>4358892.5250693988</v>
      </c>
      <c r="I54" s="10">
        <f t="shared" si="3"/>
        <v>363241.04375578323</v>
      </c>
      <c r="J54" s="11"/>
    </row>
    <row r="55" spans="1:10" x14ac:dyDescent="0.3">
      <c r="A55" s="1">
        <v>5050</v>
      </c>
      <c r="B55" s="9" t="s">
        <v>52</v>
      </c>
      <c r="C55" s="29">
        <v>497062498.3748461</v>
      </c>
      <c r="D55" s="23">
        <f>+'FY 19 RE Schedules'!T55</f>
        <v>0.84922341733617235</v>
      </c>
      <c r="E55" s="10">
        <f t="shared" si="0"/>
        <v>422117113.49954242</v>
      </c>
      <c r="F55" s="10">
        <f t="shared" si="1"/>
        <v>1486338.2369679746</v>
      </c>
      <c r="G55" s="10">
        <f t="shared" si="2"/>
        <v>6272897.0273101926</v>
      </c>
      <c r="H55" s="10">
        <f t="shared" si="4"/>
        <v>7759235.2642781679</v>
      </c>
      <c r="I55" s="10">
        <f t="shared" si="3"/>
        <v>646602.93868984736</v>
      </c>
      <c r="J55" s="11"/>
    </row>
    <row r="56" spans="1:10" x14ac:dyDescent="0.3">
      <c r="A56" s="1">
        <v>8992</v>
      </c>
      <c r="B56" s="9" t="s">
        <v>53</v>
      </c>
      <c r="C56" s="29">
        <v>241086059.56608003</v>
      </c>
      <c r="D56" s="23">
        <f>+'FY 19 RE Schedules'!T56</f>
        <v>0.86239248683756775</v>
      </c>
      <c r="E56" s="10">
        <f t="shared" si="0"/>
        <v>207910806.45106176</v>
      </c>
      <c r="F56" s="10">
        <f t="shared" si="1"/>
        <v>732085.41332308704</v>
      </c>
      <c r="G56" s="10">
        <f t="shared" si="2"/>
        <v>3089671.1789770732</v>
      </c>
      <c r="H56" s="10">
        <f t="shared" si="4"/>
        <v>3821756.5923001603</v>
      </c>
      <c r="I56" s="10">
        <f t="shared" si="3"/>
        <v>318479.71602501336</v>
      </c>
      <c r="J56" s="11"/>
    </row>
    <row r="57" spans="1:10" x14ac:dyDescent="0.3">
      <c r="A57" s="1">
        <v>5033</v>
      </c>
      <c r="B57" s="9" t="s">
        <v>63</v>
      </c>
      <c r="C57" s="30">
        <v>66672059.940888859</v>
      </c>
      <c r="D57" s="25">
        <f>+'FY 19 RE Schedules'!T57</f>
        <v>0.84072311836622127</v>
      </c>
      <c r="E57" s="12">
        <f t="shared" si="0"/>
        <v>56052742.141403705</v>
      </c>
      <c r="F57" s="12">
        <f t="shared" si="1"/>
        <v>197370.1877210548</v>
      </c>
      <c r="G57" s="12">
        <f t="shared" si="2"/>
        <v>832975.18225774856</v>
      </c>
      <c r="H57" s="12">
        <f t="shared" si="4"/>
        <v>1030345.3699788033</v>
      </c>
      <c r="I57" s="12">
        <f t="shared" si="3"/>
        <v>85862.114164900282</v>
      </c>
      <c r="J57" s="11"/>
    </row>
    <row r="58" spans="1:10" x14ac:dyDescent="0.3">
      <c r="A58" s="1">
        <v>9999</v>
      </c>
      <c r="B58" s="9" t="s">
        <v>54</v>
      </c>
      <c r="C58" s="29">
        <f>SUM(C9:C57)</f>
        <v>18877131893.306225</v>
      </c>
      <c r="D58" s="23">
        <f>+'FY 19 RE Schedules'!T58</f>
        <v>0.84930622587394444</v>
      </c>
      <c r="E58" s="11">
        <f>SUM(E9:E57)</f>
        <v>16039039125.472385</v>
      </c>
      <c r="F58" s="11">
        <f t="shared" si="1"/>
        <v>56475884</v>
      </c>
      <c r="G58" s="11">
        <f t="shared" si="2"/>
        <v>238349116</v>
      </c>
      <c r="H58" s="11">
        <f>SUM(H9:H57)</f>
        <v>294825000.00000012</v>
      </c>
      <c r="I58" s="11">
        <f>SUM(I9:I57)</f>
        <v>24568750.000000004</v>
      </c>
      <c r="J58" s="11"/>
    </row>
    <row r="59" spans="1:10" x14ac:dyDescent="0.3">
      <c r="E59" s="13"/>
      <c r="F59" s="14">
        <f>+F58/E58</f>
        <v>3.521151333205982E-3</v>
      </c>
      <c r="G59" s="14">
        <f>+G58/E58</f>
        <v>1.4860560793911031E-2</v>
      </c>
      <c r="H59" s="13">
        <f>H58/E58</f>
        <v>1.838171212711702E-2</v>
      </c>
    </row>
    <row r="60" spans="1:10" x14ac:dyDescent="0.3">
      <c r="B60" s="15"/>
      <c r="C60" s="2" t="s">
        <v>163</v>
      </c>
      <c r="I60" s="11">
        <v>16156023.045340195</v>
      </c>
    </row>
    <row r="61" spans="1:10" ht="15.6" x14ac:dyDescent="0.4">
      <c r="C61" s="2" t="s">
        <v>164</v>
      </c>
      <c r="I61" s="26">
        <f>+I58+I60</f>
        <v>40724773.045340195</v>
      </c>
    </row>
    <row r="62" spans="1:10" x14ac:dyDescent="0.3">
      <c r="B62" s="16" t="s">
        <v>167</v>
      </c>
      <c r="F62" s="38">
        <v>56475884</v>
      </c>
      <c r="G62" s="38">
        <v>333349116</v>
      </c>
      <c r="H62" s="35"/>
      <c r="I62" s="11">
        <f>+I61*12</f>
        <v>488697276.54408234</v>
      </c>
    </row>
    <row r="63" spans="1:10" x14ac:dyDescent="0.3">
      <c r="B63" s="16" t="s">
        <v>66</v>
      </c>
      <c r="F63" s="38">
        <v>0</v>
      </c>
      <c r="G63" s="38">
        <v>-25000000</v>
      </c>
    </row>
    <row r="64" spans="1:10" x14ac:dyDescent="0.3">
      <c r="B64" s="16" t="s">
        <v>67</v>
      </c>
      <c r="F64" s="38">
        <v>0</v>
      </c>
      <c r="G64" s="38">
        <v>-30000000</v>
      </c>
    </row>
    <row r="65" spans="2:7" x14ac:dyDescent="0.3">
      <c r="B65" s="16" t="s">
        <v>68</v>
      </c>
      <c r="F65" s="38">
        <v>0</v>
      </c>
      <c r="G65" s="38">
        <v>-25000000</v>
      </c>
    </row>
    <row r="66" spans="2:7" ht="16.2" x14ac:dyDescent="0.45">
      <c r="B66" s="16" t="s">
        <v>72</v>
      </c>
      <c r="F66" s="39">
        <v>0</v>
      </c>
      <c r="G66" s="39">
        <v>-15000000</v>
      </c>
    </row>
    <row r="67" spans="2:7" x14ac:dyDescent="0.3">
      <c r="B67" s="16" t="s">
        <v>69</v>
      </c>
      <c r="F67" s="38">
        <f>SUM(F63:F66)</f>
        <v>0</v>
      </c>
      <c r="G67" s="40">
        <f>SUM(G63:G66)</f>
        <v>-95000000</v>
      </c>
    </row>
    <row r="68" spans="2:7" ht="16.2" x14ac:dyDescent="0.45">
      <c r="B68" s="16" t="s">
        <v>170</v>
      </c>
      <c r="F68" s="36">
        <f>+F4</f>
        <v>0</v>
      </c>
      <c r="G68" s="36">
        <f>+G4</f>
        <v>0</v>
      </c>
    </row>
    <row r="69" spans="2:7" x14ac:dyDescent="0.3">
      <c r="B69" s="16" t="s">
        <v>171</v>
      </c>
      <c r="F69" s="35">
        <f>+F67+F68</f>
        <v>0</v>
      </c>
      <c r="G69" s="35">
        <f>+G68+G67</f>
        <v>-95000000</v>
      </c>
    </row>
  </sheetData>
  <mergeCells count="1">
    <mergeCell ref="A1:I1"/>
  </mergeCells>
  <pageMargins left="0" right="0" top="0" bottom="0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workbookViewId="0">
      <selection activeCell="A4" sqref="A4"/>
    </sheetView>
  </sheetViews>
  <sheetFormatPr defaultColWidth="9.109375" defaultRowHeight="14.4" x14ac:dyDescent="0.3"/>
  <cols>
    <col min="1" max="1" width="6.44140625" style="2" customWidth="1"/>
    <col min="2" max="2" width="31.5546875" style="2" customWidth="1"/>
    <col min="3" max="3" width="17.5546875" style="2" customWidth="1"/>
    <col min="4" max="4" width="13.5546875" style="2" customWidth="1"/>
    <col min="5" max="5" width="15.5546875" style="2" customWidth="1"/>
    <col min="6" max="6" width="14.44140625" style="2" customWidth="1"/>
    <col min="7" max="7" width="16.44140625" style="2" customWidth="1"/>
    <col min="8" max="8" width="14.5546875" style="2" customWidth="1"/>
    <col min="9" max="10" width="14.44140625" style="2" customWidth="1"/>
    <col min="11" max="16384" width="9.109375" style="2"/>
  </cols>
  <sheetData>
    <row r="1" spans="1:10" ht="23.25" customHeight="1" x14ac:dyDescent="0.4">
      <c r="A1" s="41" t="s">
        <v>62</v>
      </c>
      <c r="B1" s="41"/>
      <c r="C1" s="41"/>
      <c r="D1" s="41"/>
      <c r="E1" s="41"/>
      <c r="F1" s="41"/>
      <c r="G1" s="41"/>
      <c r="H1" s="41"/>
      <c r="I1" s="41"/>
      <c r="J1" s="1"/>
    </row>
    <row r="2" spans="1:10" ht="15.6" x14ac:dyDescent="0.3">
      <c r="A2" s="3" t="s">
        <v>166</v>
      </c>
      <c r="B2" s="3"/>
      <c r="C2" s="3"/>
      <c r="D2" s="3"/>
      <c r="E2" s="3"/>
      <c r="F2" s="3"/>
      <c r="G2" s="4" t="s">
        <v>65</v>
      </c>
      <c r="I2" s="1"/>
      <c r="J2" s="1"/>
    </row>
    <row r="3" spans="1:10" x14ac:dyDescent="0.3">
      <c r="A3" s="27" t="s">
        <v>165</v>
      </c>
      <c r="B3" s="28"/>
      <c r="C3" s="28"/>
      <c r="D3" s="1"/>
      <c r="E3" s="1"/>
      <c r="F3" s="1"/>
      <c r="G3" s="1"/>
      <c r="I3" s="1"/>
      <c r="J3" s="1"/>
    </row>
    <row r="4" spans="1:10" x14ac:dyDescent="0.3">
      <c r="A4" s="2" t="s">
        <v>168</v>
      </c>
      <c r="B4" s="1"/>
      <c r="C4" s="1"/>
      <c r="D4" s="1"/>
      <c r="E4" s="1"/>
      <c r="F4" s="11">
        <v>10000000</v>
      </c>
      <c r="G4" s="11">
        <v>25000000</v>
      </c>
      <c r="H4" s="31">
        <f>+F4+G4</f>
        <v>35000000</v>
      </c>
      <c r="I4" s="1"/>
      <c r="J4" s="1"/>
    </row>
    <row r="5" spans="1:10" ht="27" x14ac:dyDescent="0.3">
      <c r="A5" s="5" t="s">
        <v>0</v>
      </c>
      <c r="B5" s="5" t="s">
        <v>1</v>
      </c>
      <c r="C5" s="1"/>
      <c r="D5" s="5" t="s">
        <v>57</v>
      </c>
      <c r="E5" s="1"/>
      <c r="F5" s="5"/>
      <c r="G5" s="1"/>
      <c r="H5" s="5" t="s">
        <v>2</v>
      </c>
      <c r="I5" s="5" t="s">
        <v>3</v>
      </c>
      <c r="J5" s="5"/>
    </row>
    <row r="6" spans="1:10" x14ac:dyDescent="0.3">
      <c r="A6" s="1"/>
      <c r="B6" s="5" t="s">
        <v>4</v>
      </c>
      <c r="C6" s="5" t="s">
        <v>5</v>
      </c>
      <c r="D6" s="5" t="s">
        <v>58</v>
      </c>
      <c r="E6" s="5" t="s">
        <v>5</v>
      </c>
      <c r="F6" s="5" t="s">
        <v>1</v>
      </c>
      <c r="G6" s="5" t="s">
        <v>56</v>
      </c>
      <c r="H6" s="5" t="s">
        <v>6</v>
      </c>
      <c r="I6" s="5" t="s">
        <v>6</v>
      </c>
      <c r="J6" s="5"/>
    </row>
    <row r="7" spans="1:10" x14ac:dyDescent="0.3">
      <c r="A7" s="5"/>
      <c r="B7" s="5"/>
      <c r="C7" s="5" t="s">
        <v>59</v>
      </c>
      <c r="D7" s="5" t="s">
        <v>60</v>
      </c>
      <c r="E7" s="5" t="s">
        <v>7</v>
      </c>
      <c r="F7" s="5" t="s">
        <v>55</v>
      </c>
      <c r="G7" s="5" t="s">
        <v>55</v>
      </c>
      <c r="H7" s="5" t="s">
        <v>8</v>
      </c>
      <c r="I7" s="5" t="s">
        <v>8</v>
      </c>
      <c r="J7" s="5"/>
    </row>
    <row r="8" spans="1:10" x14ac:dyDescent="0.3">
      <c r="A8" s="5"/>
      <c r="B8" s="5"/>
      <c r="C8" s="6" t="s">
        <v>70</v>
      </c>
      <c r="D8" s="6" t="s">
        <v>71</v>
      </c>
      <c r="E8" s="6" t="str">
        <f>+C8</f>
        <v>FY 2021</v>
      </c>
      <c r="F8" s="7">
        <f>56475884+F4</f>
        <v>66475884</v>
      </c>
      <c r="G8" s="7">
        <f>333349116+G67+G4</f>
        <v>263349116</v>
      </c>
      <c r="H8" s="8">
        <f>+F8+G8</f>
        <v>329825000</v>
      </c>
      <c r="I8" s="5"/>
      <c r="J8" s="5"/>
    </row>
    <row r="9" spans="1:10" x14ac:dyDescent="0.3">
      <c r="A9" s="1">
        <v>1</v>
      </c>
      <c r="B9" s="9" t="s">
        <v>9</v>
      </c>
      <c r="C9" s="29">
        <f>+'Current FY 2021'!C9</f>
        <v>409283340.87575132</v>
      </c>
      <c r="D9" s="23">
        <f>+'FY 19 RE Schedules'!T9</f>
        <v>0.84232189756280096</v>
      </c>
      <c r="E9" s="10">
        <f t="shared" ref="E9:E57" si="0">C9*D9</f>
        <v>344748320.32730556</v>
      </c>
      <c r="F9" s="10">
        <f t="shared" ref="F9:F58" si="1">+E9/$E$58*$F$8</f>
        <v>1428854.2581629145</v>
      </c>
      <c r="G9" s="10">
        <f t="shared" ref="G9:G58" si="2">E9/$E$58*$G$8</f>
        <v>5660511.4988773875</v>
      </c>
      <c r="H9" s="10">
        <f>+F9+G9</f>
        <v>7089365.7570403023</v>
      </c>
      <c r="I9" s="10">
        <f t="shared" ref="I9:I57" si="3">+H9/12</f>
        <v>590780.47975335852</v>
      </c>
      <c r="J9" s="11"/>
    </row>
    <row r="10" spans="1:10" x14ac:dyDescent="0.3">
      <c r="A10" s="1">
        <v>2</v>
      </c>
      <c r="B10" s="9" t="s">
        <v>10</v>
      </c>
      <c r="C10" s="29">
        <f>+'Current FY 2021'!C10</f>
        <v>1729037039.7616284</v>
      </c>
      <c r="D10" s="23">
        <f>+'FY 19 RE Schedules'!T10</f>
        <v>0.85865505822840493</v>
      </c>
      <c r="E10" s="10">
        <f t="shared" si="0"/>
        <v>1484646400.0555899</v>
      </c>
      <c r="F10" s="10">
        <f t="shared" si="1"/>
        <v>6153310.126563224</v>
      </c>
      <c r="G10" s="10">
        <f t="shared" si="2"/>
        <v>24376791.774657305</v>
      </c>
      <c r="H10" s="10">
        <f t="shared" ref="H10:H57" si="4">+G10/$G$58*$H$8</f>
        <v>30530101.90122053</v>
      </c>
      <c r="I10" s="10">
        <f t="shared" si="3"/>
        <v>2544175.1584350443</v>
      </c>
      <c r="J10" s="11"/>
    </row>
    <row r="11" spans="1:10" x14ac:dyDescent="0.3">
      <c r="A11" s="1">
        <v>3</v>
      </c>
      <c r="B11" s="9" t="s">
        <v>11</v>
      </c>
      <c r="C11" s="29">
        <f>+'Current FY 2021'!C11</f>
        <v>360959870.13581103</v>
      </c>
      <c r="D11" s="23">
        <f>+'FY 19 RE Schedules'!T11</f>
        <v>0.83453938207679301</v>
      </c>
      <c r="E11" s="10">
        <f t="shared" si="0"/>
        <v>301235226.97765917</v>
      </c>
      <c r="F11" s="10">
        <f t="shared" si="1"/>
        <v>1248508.5826293703</v>
      </c>
      <c r="G11" s="10">
        <f t="shared" si="2"/>
        <v>4946058.8076400394</v>
      </c>
      <c r="H11" s="10">
        <f t="shared" si="4"/>
        <v>6194567.3902694099</v>
      </c>
      <c r="I11" s="10">
        <f t="shared" si="3"/>
        <v>516213.94918911747</v>
      </c>
      <c r="J11" s="11"/>
    </row>
    <row r="12" spans="1:10" ht="14.4" customHeight="1" x14ac:dyDescent="0.3">
      <c r="A12" s="1">
        <v>4</v>
      </c>
      <c r="B12" s="9" t="s">
        <v>12</v>
      </c>
      <c r="C12" s="29">
        <f>+'Current FY 2021'!C12</f>
        <v>553116554.22850001</v>
      </c>
      <c r="D12" s="23">
        <f>+'FY 19 RE Schedules'!T12</f>
        <v>0.85061530866995161</v>
      </c>
      <c r="E12" s="10">
        <f t="shared" si="0"/>
        <v>470489408.50553554</v>
      </c>
      <c r="F12" s="10">
        <f t="shared" si="1"/>
        <v>1950004.5544107021</v>
      </c>
      <c r="G12" s="10">
        <f t="shared" si="2"/>
        <v>7725086.8239681069</v>
      </c>
      <c r="H12" s="10">
        <f t="shared" si="4"/>
        <v>9675091.3783788085</v>
      </c>
      <c r="I12" s="10">
        <f t="shared" si="3"/>
        <v>806257.61486490071</v>
      </c>
      <c r="J12" s="11"/>
    </row>
    <row r="13" spans="1:10" x14ac:dyDescent="0.3">
      <c r="A13" s="1">
        <v>5</v>
      </c>
      <c r="B13" s="9" t="s">
        <v>13</v>
      </c>
      <c r="C13" s="29">
        <f>+'Current FY 2021'!C13</f>
        <v>384091266.67983907</v>
      </c>
      <c r="D13" s="23">
        <f>+'FY 19 RE Schedules'!T13</f>
        <v>0.85832242328322106</v>
      </c>
      <c r="E13" s="10">
        <f t="shared" si="0"/>
        <v>329674146.77856135</v>
      </c>
      <c r="F13" s="10">
        <f t="shared" si="1"/>
        <v>1366377.3850545527</v>
      </c>
      <c r="G13" s="10">
        <f t="shared" si="2"/>
        <v>5413004.7593877511</v>
      </c>
      <c r="H13" s="10">
        <f t="shared" si="4"/>
        <v>6779382.144442304</v>
      </c>
      <c r="I13" s="10">
        <f t="shared" si="3"/>
        <v>564948.51203685871</v>
      </c>
      <c r="J13" s="11"/>
    </row>
    <row r="14" spans="1:10" x14ac:dyDescent="0.3">
      <c r="A14" s="1">
        <v>6</v>
      </c>
      <c r="B14" s="9" t="s">
        <v>14</v>
      </c>
      <c r="C14" s="29">
        <f>+'Current FY 2021'!C14</f>
        <v>115022655.04366498</v>
      </c>
      <c r="D14" s="23">
        <f>+'FY 19 RE Schedules'!T14</f>
        <v>0.84369786991874107</v>
      </c>
      <c r="E14" s="10">
        <f t="shared" si="0"/>
        <v>97044369.052738279</v>
      </c>
      <c r="F14" s="10">
        <f t="shared" si="1"/>
        <v>402213.01098752819</v>
      </c>
      <c r="G14" s="10">
        <f t="shared" si="2"/>
        <v>1593396.4998083191</v>
      </c>
      <c r="H14" s="10">
        <f t="shared" si="4"/>
        <v>1995609.5107958473</v>
      </c>
      <c r="I14" s="10">
        <f t="shared" si="3"/>
        <v>166300.7925663206</v>
      </c>
      <c r="J14" s="11"/>
    </row>
    <row r="15" spans="1:10" x14ac:dyDescent="0.3">
      <c r="A15" s="1">
        <v>8</v>
      </c>
      <c r="B15" s="9" t="s">
        <v>16</v>
      </c>
      <c r="C15" s="29">
        <f>+'Current FY 2021'!C15</f>
        <v>607240080.69635725</v>
      </c>
      <c r="D15" s="23">
        <f>+'FY 19 RE Schedules'!T15</f>
        <v>0.86277927934843179</v>
      </c>
      <c r="E15" s="10">
        <f t="shared" si="0"/>
        <v>523914159.21468669</v>
      </c>
      <c r="F15" s="10">
        <f t="shared" si="1"/>
        <v>2171430.3831706182</v>
      </c>
      <c r="G15" s="10">
        <f t="shared" si="2"/>
        <v>8602281.5712164678</v>
      </c>
      <c r="H15" s="10">
        <f t="shared" si="4"/>
        <v>10773711.954387086</v>
      </c>
      <c r="I15" s="10">
        <f t="shared" si="3"/>
        <v>897809.32953225716</v>
      </c>
      <c r="J15" s="11"/>
    </row>
    <row r="16" spans="1:10" x14ac:dyDescent="0.3">
      <c r="A16" s="1">
        <v>9</v>
      </c>
      <c r="B16" s="9" t="s">
        <v>17</v>
      </c>
      <c r="C16" s="29">
        <f>+'Current FY 2021'!C16</f>
        <v>2719456060.1872749</v>
      </c>
      <c r="D16" s="23">
        <f>+'FY 19 RE Schedules'!T16</f>
        <v>0.8424386542315847</v>
      </c>
      <c r="E16" s="10">
        <f t="shared" si="0"/>
        <v>2290974903.5860953</v>
      </c>
      <c r="F16" s="10">
        <f t="shared" si="1"/>
        <v>9495243.4959669095</v>
      </c>
      <c r="G16" s="10">
        <f t="shared" si="2"/>
        <v>37616107.231723838</v>
      </c>
      <c r="H16" s="10">
        <f t="shared" si="4"/>
        <v>47111350.727690749</v>
      </c>
      <c r="I16" s="10">
        <f t="shared" si="3"/>
        <v>3925945.8939742292</v>
      </c>
      <c r="J16" s="11"/>
    </row>
    <row r="17" spans="1:10" x14ac:dyDescent="0.3">
      <c r="A17" s="1">
        <v>10</v>
      </c>
      <c r="B17" s="9" t="s">
        <v>18</v>
      </c>
      <c r="C17" s="29">
        <f>+'Current FY 2021'!C17</f>
        <v>49307679.680285074</v>
      </c>
      <c r="D17" s="23">
        <f>+'FY 19 RE Schedules'!T17</f>
        <v>0.82941178169313834</v>
      </c>
      <c r="E17" s="10">
        <f t="shared" si="0"/>
        <v>40896370.454779796</v>
      </c>
      <c r="F17" s="10">
        <f t="shared" si="1"/>
        <v>169500.32711469551</v>
      </c>
      <c r="G17" s="10">
        <f t="shared" si="2"/>
        <v>671488.04380496684</v>
      </c>
      <c r="H17" s="10">
        <f t="shared" si="4"/>
        <v>840988.37091966229</v>
      </c>
      <c r="I17" s="10">
        <f t="shared" si="3"/>
        <v>70082.364243305186</v>
      </c>
      <c r="J17" s="11"/>
    </row>
    <row r="18" spans="1:10" x14ac:dyDescent="0.3">
      <c r="A18" s="1">
        <v>11</v>
      </c>
      <c r="B18" s="9" t="s">
        <v>19</v>
      </c>
      <c r="C18" s="29">
        <f>+'Current FY 2021'!C18</f>
        <v>456804280.52097493</v>
      </c>
      <c r="D18" s="23">
        <f>+'FY 19 RE Schedules'!T18</f>
        <v>0.82647875128216264</v>
      </c>
      <c r="E18" s="10">
        <f t="shared" si="0"/>
        <v>377539031.34532207</v>
      </c>
      <c r="F18" s="10">
        <f t="shared" si="1"/>
        <v>1564759.6253647036</v>
      </c>
      <c r="G18" s="10">
        <f t="shared" si="2"/>
        <v>6198910.6318960106</v>
      </c>
      <c r="H18" s="10">
        <f t="shared" si="4"/>
        <v>7763670.2572607137</v>
      </c>
      <c r="I18" s="10">
        <f t="shared" si="3"/>
        <v>646972.52143839281</v>
      </c>
      <c r="J18" s="11"/>
    </row>
    <row r="19" spans="1:10" x14ac:dyDescent="0.3">
      <c r="A19" s="1">
        <v>12</v>
      </c>
      <c r="B19" s="9" t="s">
        <v>20</v>
      </c>
      <c r="C19" s="29">
        <f>+'Current FY 2021'!C19</f>
        <v>899176457.4224273</v>
      </c>
      <c r="D19" s="23">
        <f>+'FY 19 RE Schedules'!T19</f>
        <v>0.85621029442756791</v>
      </c>
      <c r="E19" s="10">
        <f t="shared" si="0"/>
        <v>769884139.35199392</v>
      </c>
      <c r="F19" s="10">
        <f t="shared" si="1"/>
        <v>3190884.961414149</v>
      </c>
      <c r="G19" s="10">
        <f t="shared" si="2"/>
        <v>12640926.051410016</v>
      </c>
      <c r="H19" s="10">
        <f t="shared" si="4"/>
        <v>15831811.012824165</v>
      </c>
      <c r="I19" s="10">
        <f t="shared" si="3"/>
        <v>1319317.5844020138</v>
      </c>
      <c r="J19" s="11"/>
    </row>
    <row r="20" spans="1:10" x14ac:dyDescent="0.3">
      <c r="A20" s="1">
        <v>13</v>
      </c>
      <c r="B20" s="9" t="s">
        <v>21</v>
      </c>
      <c r="C20" s="29">
        <f>+'Current FY 2021'!C20</f>
        <v>52863655.319530249</v>
      </c>
      <c r="D20" s="23">
        <f>+'FY 19 RE Schedules'!T20</f>
        <v>0.79706650890245945</v>
      </c>
      <c r="E20" s="10">
        <f t="shared" si="0"/>
        <v>42135849.193360902</v>
      </c>
      <c r="F20" s="10">
        <f t="shared" si="1"/>
        <v>174637.5079770782</v>
      </c>
      <c r="G20" s="10">
        <f t="shared" si="2"/>
        <v>691839.36457627988</v>
      </c>
      <c r="H20" s="10">
        <f t="shared" si="4"/>
        <v>866476.87255335809</v>
      </c>
      <c r="I20" s="10">
        <f t="shared" si="3"/>
        <v>72206.406046113174</v>
      </c>
      <c r="J20" s="11"/>
    </row>
    <row r="21" spans="1:10" x14ac:dyDescent="0.3">
      <c r="A21" s="1">
        <v>15</v>
      </c>
      <c r="B21" s="9" t="s">
        <v>22</v>
      </c>
      <c r="C21" s="29">
        <f>+'Current FY 2021'!C21</f>
        <v>603460497.94918573</v>
      </c>
      <c r="D21" s="23">
        <f>+'FY 19 RE Schedules'!T21</f>
        <v>0.8603872261339941</v>
      </c>
      <c r="E21" s="10">
        <f t="shared" si="0"/>
        <v>519209703.91193873</v>
      </c>
      <c r="F21" s="10">
        <f t="shared" si="1"/>
        <v>2151932.1562168607</v>
      </c>
      <c r="G21" s="10">
        <f t="shared" si="2"/>
        <v>8525037.907456547</v>
      </c>
      <c r="H21" s="10">
        <f t="shared" si="4"/>
        <v>10676970.063673409</v>
      </c>
      <c r="I21" s="10">
        <f t="shared" si="3"/>
        <v>889747.50530611735</v>
      </c>
      <c r="J21" s="11"/>
    </row>
    <row r="22" spans="1:10" x14ac:dyDescent="0.3">
      <c r="A22" s="1">
        <v>16</v>
      </c>
      <c r="B22" s="9" t="s">
        <v>23</v>
      </c>
      <c r="C22" s="29">
        <f>+'Current FY 2021'!C22</f>
        <v>322039214.75066298</v>
      </c>
      <c r="D22" s="23">
        <f>+'FY 19 RE Schedules'!T22</f>
        <v>0.83549046432140628</v>
      </c>
      <c r="E22" s="10">
        <f t="shared" si="0"/>
        <v>269060693.06173247</v>
      </c>
      <c r="F22" s="10">
        <f t="shared" si="1"/>
        <v>1115157.0415789823</v>
      </c>
      <c r="G22" s="10">
        <f t="shared" si="2"/>
        <v>4417776.8452240555</v>
      </c>
      <c r="H22" s="10">
        <f t="shared" si="4"/>
        <v>5532933.8868030375</v>
      </c>
      <c r="I22" s="10">
        <f t="shared" si="3"/>
        <v>461077.8239002531</v>
      </c>
      <c r="J22" s="11"/>
    </row>
    <row r="23" spans="1:10" x14ac:dyDescent="0.3">
      <c r="A23" s="1">
        <v>17</v>
      </c>
      <c r="B23" s="9" t="s">
        <v>24</v>
      </c>
      <c r="C23" s="29">
        <f>+'Current FY 2021'!C23</f>
        <v>67432538.849998415</v>
      </c>
      <c r="D23" s="23">
        <f>+'FY 19 RE Schedules'!T23</f>
        <v>0.83470400190158167</v>
      </c>
      <c r="E23" s="10">
        <f t="shared" si="0"/>
        <v>56286210.036477558</v>
      </c>
      <c r="F23" s="10">
        <f t="shared" si="1"/>
        <v>233285.51915820065</v>
      </c>
      <c r="G23" s="10">
        <f t="shared" si="2"/>
        <v>924177.78522378439</v>
      </c>
      <c r="H23" s="10">
        <f t="shared" si="4"/>
        <v>1157463.304381985</v>
      </c>
      <c r="I23" s="10">
        <f t="shared" si="3"/>
        <v>96455.27536516542</v>
      </c>
      <c r="J23" s="11"/>
    </row>
    <row r="24" spans="1:10" x14ac:dyDescent="0.3">
      <c r="A24" s="1">
        <v>18</v>
      </c>
      <c r="B24" s="9" t="s">
        <v>25</v>
      </c>
      <c r="C24" s="29">
        <f>+'Current FY 2021'!C24</f>
        <v>191726440.13549322</v>
      </c>
      <c r="D24" s="23">
        <f>+'FY 19 RE Schedules'!T24</f>
        <v>0.85326254188117556</v>
      </c>
      <c r="E24" s="10">
        <f t="shared" si="0"/>
        <v>163592989.65583998</v>
      </c>
      <c r="F24" s="10">
        <f t="shared" si="1"/>
        <v>678032.42566468427</v>
      </c>
      <c r="G24" s="10">
        <f t="shared" si="2"/>
        <v>2686075.4483254459</v>
      </c>
      <c r="H24" s="10">
        <f t="shared" si="4"/>
        <v>3364107.8739901301</v>
      </c>
      <c r="I24" s="10">
        <f t="shared" si="3"/>
        <v>280342.32283251086</v>
      </c>
      <c r="J24" s="11"/>
    </row>
    <row r="25" spans="1:10" ht="15.6" customHeight="1" x14ac:dyDescent="0.3">
      <c r="A25" s="1">
        <v>19</v>
      </c>
      <c r="B25" s="9" t="s">
        <v>26</v>
      </c>
      <c r="C25" s="29">
        <f>+'Current FY 2021'!C25</f>
        <v>514554427.99838066</v>
      </c>
      <c r="D25" s="23">
        <f>+'FY 19 RE Schedules'!T25</f>
        <v>0.85129097746276738</v>
      </c>
      <c r="E25" s="10">
        <f t="shared" si="0"/>
        <v>438035541.96853662</v>
      </c>
      <c r="F25" s="10">
        <f t="shared" si="1"/>
        <v>1815495.2829769321</v>
      </c>
      <c r="G25" s="10">
        <f t="shared" si="2"/>
        <v>7192218.4272742411</v>
      </c>
      <c r="H25" s="10">
        <f t="shared" si="4"/>
        <v>9007713.710251173</v>
      </c>
      <c r="I25" s="10">
        <f t="shared" si="3"/>
        <v>750642.80918759771</v>
      </c>
      <c r="J25" s="11"/>
    </row>
    <row r="26" spans="1:10" ht="14.1" customHeight="1" x14ac:dyDescent="0.3">
      <c r="A26" s="1">
        <v>22</v>
      </c>
      <c r="B26" s="9" t="s">
        <v>27</v>
      </c>
      <c r="C26" s="29">
        <f>+'Current FY 2021'!C26</f>
        <v>370332752.91812879</v>
      </c>
      <c r="D26" s="23">
        <f>+'FY 19 RE Schedules'!T26</f>
        <v>0.85699618988127535</v>
      </c>
      <c r="E26" s="10">
        <f t="shared" si="0"/>
        <v>317373758.23908013</v>
      </c>
      <c r="F26" s="10">
        <f t="shared" si="1"/>
        <v>1315396.824728661</v>
      </c>
      <c r="G26" s="10">
        <f t="shared" si="2"/>
        <v>5211041.5106551992</v>
      </c>
      <c r="H26" s="10">
        <f t="shared" si="4"/>
        <v>6526438.3353838604</v>
      </c>
      <c r="I26" s="10">
        <f t="shared" si="3"/>
        <v>543869.86128198833</v>
      </c>
      <c r="J26" s="11"/>
    </row>
    <row r="27" spans="1:10" x14ac:dyDescent="0.3">
      <c r="A27" s="1">
        <v>23</v>
      </c>
      <c r="B27" s="9" t="s">
        <v>28</v>
      </c>
      <c r="C27" s="29">
        <f>+'Current FY 2021'!C27</f>
        <v>700075358.11804748</v>
      </c>
      <c r="D27" s="23">
        <f>+'FY 19 RE Schedules'!T27</f>
        <v>0.87677413604020282</v>
      </c>
      <c r="E27" s="10">
        <f t="shared" si="0"/>
        <v>613807967.27698672</v>
      </c>
      <c r="F27" s="10">
        <f t="shared" si="1"/>
        <v>2544006.9639944229</v>
      </c>
      <c r="G27" s="10">
        <f t="shared" si="2"/>
        <v>10078271.167718133</v>
      </c>
      <c r="H27" s="10">
        <f t="shared" si="4"/>
        <v>12622278.131712554</v>
      </c>
      <c r="I27" s="10">
        <f t="shared" si="3"/>
        <v>1051856.5109760461</v>
      </c>
      <c r="J27" s="11"/>
    </row>
    <row r="28" spans="1:10" x14ac:dyDescent="0.3">
      <c r="A28" s="1">
        <v>24</v>
      </c>
      <c r="B28" s="9" t="s">
        <v>29</v>
      </c>
      <c r="C28" s="29">
        <f>+'Current FY 2021'!C28</f>
        <v>454159913.21502972</v>
      </c>
      <c r="D28" s="23">
        <f>+'FY 19 RE Schedules'!T28</f>
        <v>0.8600456119093548</v>
      </c>
      <c r="E28" s="10">
        <f t="shared" si="0"/>
        <v>390598240.4657197</v>
      </c>
      <c r="F28" s="10">
        <f t="shared" si="1"/>
        <v>1618885.216294935</v>
      </c>
      <c r="G28" s="10">
        <f t="shared" si="2"/>
        <v>6413333.1512633953</v>
      </c>
      <c r="H28" s="10">
        <f t="shared" si="4"/>
        <v>8032218.3675583303</v>
      </c>
      <c r="I28" s="10">
        <f t="shared" si="3"/>
        <v>669351.53062986082</v>
      </c>
      <c r="J28" s="11"/>
    </row>
    <row r="29" spans="1:10" x14ac:dyDescent="0.3">
      <c r="A29" s="1">
        <v>27</v>
      </c>
      <c r="B29" s="9" t="s">
        <v>30</v>
      </c>
      <c r="C29" s="29">
        <f>+'Current FY 2021'!C29</f>
        <v>355522429.0021283</v>
      </c>
      <c r="D29" s="23">
        <f>+'FY 19 RE Schedules'!T29</f>
        <v>0.82647390021822331</v>
      </c>
      <c r="E29" s="10">
        <f t="shared" si="0"/>
        <v>293830008.51244539</v>
      </c>
      <c r="F29" s="10">
        <f t="shared" si="1"/>
        <v>1217816.691435813</v>
      </c>
      <c r="G29" s="10">
        <f t="shared" si="2"/>
        <v>4824470.6176403174</v>
      </c>
      <c r="H29" s="10">
        <f t="shared" si="4"/>
        <v>6042287.3090761304</v>
      </c>
      <c r="I29" s="10">
        <f t="shared" si="3"/>
        <v>503523.94242301089</v>
      </c>
      <c r="J29" s="11"/>
    </row>
    <row r="30" spans="1:10" x14ac:dyDescent="0.3">
      <c r="A30" s="1">
        <v>28</v>
      </c>
      <c r="B30" s="9" t="s">
        <v>31</v>
      </c>
      <c r="C30" s="29">
        <f>+'Current FY 2021'!C30</f>
        <v>205459665.18478391</v>
      </c>
      <c r="D30" s="23">
        <f>+'FY 19 RE Schedules'!T30</f>
        <v>0.85109861357072081</v>
      </c>
      <c r="E30" s="10">
        <f t="shared" si="0"/>
        <v>174866436.18347406</v>
      </c>
      <c r="F30" s="10">
        <f t="shared" si="1"/>
        <v>724756.69123873778</v>
      </c>
      <c r="G30" s="10">
        <f t="shared" si="2"/>
        <v>2871177.0715648779</v>
      </c>
      <c r="H30" s="10">
        <f t="shared" si="4"/>
        <v>3595933.7628036155</v>
      </c>
      <c r="I30" s="10">
        <f t="shared" si="3"/>
        <v>299661.14690030128</v>
      </c>
      <c r="J30" s="11"/>
    </row>
    <row r="31" spans="1:10" x14ac:dyDescent="0.3">
      <c r="A31" s="1">
        <v>29</v>
      </c>
      <c r="B31" s="9" t="s">
        <v>61</v>
      </c>
      <c r="C31" s="29">
        <f>+'Current FY 2021'!C31</f>
        <v>747422631.19385326</v>
      </c>
      <c r="D31" s="23">
        <f>+'FY 19 RE Schedules'!T31</f>
        <v>0.83662120280377072</v>
      </c>
      <c r="E31" s="10">
        <f t="shared" si="0"/>
        <v>625309620.71216059</v>
      </c>
      <c r="F31" s="10">
        <f t="shared" si="1"/>
        <v>2591677.0627817339</v>
      </c>
      <c r="G31" s="10">
        <f t="shared" si="2"/>
        <v>10267119.778971968</v>
      </c>
      <c r="H31" s="10">
        <f t="shared" si="4"/>
        <v>12858796.841753703</v>
      </c>
      <c r="I31" s="10">
        <f t="shared" si="3"/>
        <v>1071566.4034794753</v>
      </c>
      <c r="J31" s="11"/>
    </row>
    <row r="32" spans="1:10" ht="15.6" customHeight="1" x14ac:dyDescent="0.3">
      <c r="A32" s="1">
        <v>30</v>
      </c>
      <c r="B32" s="9" t="s">
        <v>32</v>
      </c>
      <c r="C32" s="29">
        <f>+'Current FY 2021'!C32</f>
        <v>55707359.294434145</v>
      </c>
      <c r="D32" s="23">
        <f>+'FY 19 RE Schedules'!T32</f>
        <v>0.8221364631693221</v>
      </c>
      <c r="E32" s="10">
        <f t="shared" si="0"/>
        <v>45799051.342828751</v>
      </c>
      <c r="F32" s="10">
        <f t="shared" si="1"/>
        <v>189820.12579174753</v>
      </c>
      <c r="G32" s="10">
        <f t="shared" si="2"/>
        <v>751986.42452450143</v>
      </c>
      <c r="H32" s="10">
        <f t="shared" si="4"/>
        <v>941806.5503162489</v>
      </c>
      <c r="I32" s="10">
        <f t="shared" si="3"/>
        <v>78483.879193020737</v>
      </c>
      <c r="J32" s="11"/>
    </row>
    <row r="33" spans="1:10" x14ac:dyDescent="0.3">
      <c r="A33" s="1">
        <v>32</v>
      </c>
      <c r="B33" s="9" t="s">
        <v>33</v>
      </c>
      <c r="C33" s="29">
        <f>+'Current FY 2021'!C33</f>
        <v>177317949.40390098</v>
      </c>
      <c r="D33" s="23">
        <f>+'FY 19 RE Schedules'!T33</f>
        <v>0.84426106167321224</v>
      </c>
      <c r="E33" s="10">
        <f t="shared" si="0"/>
        <v>149702640.21745437</v>
      </c>
      <c r="F33" s="10">
        <f t="shared" si="1"/>
        <v>620462.06557253061</v>
      </c>
      <c r="G33" s="10">
        <f t="shared" si="2"/>
        <v>2458006.2219264354</v>
      </c>
      <c r="H33" s="10">
        <f t="shared" si="4"/>
        <v>3078468.2874989659</v>
      </c>
      <c r="I33" s="10">
        <f t="shared" si="3"/>
        <v>256539.02395824715</v>
      </c>
      <c r="J33" s="11"/>
    </row>
    <row r="34" spans="1:10" x14ac:dyDescent="0.3">
      <c r="A34" s="1">
        <v>33</v>
      </c>
      <c r="B34" s="9" t="s">
        <v>34</v>
      </c>
      <c r="C34" s="29">
        <f>+'Current FY 2021'!C34</f>
        <v>250900779.56662005</v>
      </c>
      <c r="D34" s="23">
        <f>+'FY 19 RE Schedules'!T34</f>
        <v>0.85077329141619229</v>
      </c>
      <c r="E34" s="10">
        <f t="shared" si="0"/>
        <v>213459682.05078188</v>
      </c>
      <c r="F34" s="10">
        <f t="shared" si="1"/>
        <v>884711.41891218082</v>
      </c>
      <c r="G34" s="10">
        <f t="shared" si="2"/>
        <v>3504849.5193479261</v>
      </c>
      <c r="H34" s="10">
        <f t="shared" si="4"/>
        <v>4389560.9382601073</v>
      </c>
      <c r="I34" s="10">
        <f t="shared" si="3"/>
        <v>365796.74485500896</v>
      </c>
      <c r="J34" s="11"/>
    </row>
    <row r="35" spans="1:10" x14ac:dyDescent="0.3">
      <c r="A35" s="1">
        <v>34</v>
      </c>
      <c r="B35" s="9" t="s">
        <v>35</v>
      </c>
      <c r="C35" s="29">
        <f>+'Current FY 2021'!C35</f>
        <v>200871613.63417074</v>
      </c>
      <c r="D35" s="23">
        <f>+'FY 19 RE Schedules'!T35</f>
        <v>0.82076905809820444</v>
      </c>
      <c r="E35" s="10">
        <f t="shared" si="0"/>
        <v>164869205.12118477</v>
      </c>
      <c r="F35" s="10">
        <f t="shared" si="1"/>
        <v>683321.86666982109</v>
      </c>
      <c r="G35" s="10">
        <f t="shared" si="2"/>
        <v>2707029.9588790312</v>
      </c>
      <c r="H35" s="10">
        <f t="shared" si="4"/>
        <v>3390351.8255488523</v>
      </c>
      <c r="I35" s="10">
        <f t="shared" si="3"/>
        <v>282529.31879573769</v>
      </c>
      <c r="J35" s="11"/>
    </row>
    <row r="36" spans="1:10" x14ac:dyDescent="0.3">
      <c r="A36" s="1">
        <v>35</v>
      </c>
      <c r="B36" s="9" t="s">
        <v>36</v>
      </c>
      <c r="C36" s="29">
        <f>+'Current FY 2021'!C36</f>
        <v>166567819.28604788</v>
      </c>
      <c r="D36" s="23">
        <f>+'FY 19 RE Schedules'!T36</f>
        <v>0.84571157497676697</v>
      </c>
      <c r="E36" s="10">
        <f t="shared" si="0"/>
        <v>140868332.78884906</v>
      </c>
      <c r="F36" s="10">
        <f t="shared" si="1"/>
        <v>583847.1292755279</v>
      </c>
      <c r="G36" s="10">
        <f t="shared" si="2"/>
        <v>2312953.4520195024</v>
      </c>
      <c r="H36" s="10">
        <f t="shared" si="4"/>
        <v>2896800.5812950302</v>
      </c>
      <c r="I36" s="10">
        <f t="shared" si="3"/>
        <v>241400.04844125253</v>
      </c>
      <c r="J36" s="11"/>
    </row>
    <row r="37" spans="1:10" x14ac:dyDescent="0.3">
      <c r="A37" s="1">
        <v>37</v>
      </c>
      <c r="B37" s="9" t="s">
        <v>37</v>
      </c>
      <c r="C37" s="29">
        <f>+'Current FY 2021'!C37</f>
        <v>244552176.24863815</v>
      </c>
      <c r="D37" s="23">
        <f>+'FY 19 RE Schedules'!T37</f>
        <v>0.85008771878151301</v>
      </c>
      <c r="E37" s="10">
        <f t="shared" si="0"/>
        <v>207890801.63025931</v>
      </c>
      <c r="F37" s="10">
        <f t="shared" si="1"/>
        <v>861630.46961412695</v>
      </c>
      <c r="G37" s="10">
        <f t="shared" si="2"/>
        <v>3413412.6368525643</v>
      </c>
      <c r="H37" s="10">
        <f t="shared" si="4"/>
        <v>4275043.106466691</v>
      </c>
      <c r="I37" s="10">
        <f t="shared" si="3"/>
        <v>356253.59220555756</v>
      </c>
      <c r="J37" s="11"/>
    </row>
    <row r="38" spans="1:10" x14ac:dyDescent="0.3">
      <c r="A38" s="1">
        <v>38</v>
      </c>
      <c r="B38" s="9" t="s">
        <v>38</v>
      </c>
      <c r="C38" s="29">
        <f>+'Current FY 2021'!C38</f>
        <v>233285947.10751867</v>
      </c>
      <c r="D38" s="23">
        <f>+'FY 19 RE Schedules'!T38</f>
        <v>0.85934674292530022</v>
      </c>
      <c r="E38" s="10">
        <f t="shared" si="0"/>
        <v>200473518.81709003</v>
      </c>
      <c r="F38" s="10">
        <f t="shared" si="1"/>
        <v>830888.57616114791</v>
      </c>
      <c r="G38" s="10">
        <f t="shared" si="2"/>
        <v>3291626.3592152754</v>
      </c>
      <c r="H38" s="10">
        <f t="shared" si="4"/>
        <v>4122514.9353764234</v>
      </c>
      <c r="I38" s="10">
        <f t="shared" si="3"/>
        <v>343542.91128136864</v>
      </c>
      <c r="J38" s="11"/>
    </row>
    <row r="39" spans="1:10" x14ac:dyDescent="0.3">
      <c r="A39" s="1">
        <v>39</v>
      </c>
      <c r="B39" s="9" t="s">
        <v>39</v>
      </c>
      <c r="C39" s="29">
        <f>+'Current FY 2021'!C39</f>
        <v>163346366.3303186</v>
      </c>
      <c r="D39" s="23">
        <f>+'FY 19 RE Schedules'!T39</f>
        <v>0.84915600498581068</v>
      </c>
      <c r="E39" s="10">
        <f t="shared" si="0"/>
        <v>138706547.86200207</v>
      </c>
      <c r="F39" s="10">
        <f t="shared" si="1"/>
        <v>574887.33044307784</v>
      </c>
      <c r="G39" s="10">
        <f t="shared" si="2"/>
        <v>2277458.5483027864</v>
      </c>
      <c r="H39" s="10">
        <f t="shared" si="4"/>
        <v>2852345.8787458646</v>
      </c>
      <c r="I39" s="10">
        <f t="shared" si="3"/>
        <v>237695.48989548872</v>
      </c>
      <c r="J39" s="11"/>
    </row>
    <row r="40" spans="1:10" x14ac:dyDescent="0.3">
      <c r="A40" s="1">
        <v>40</v>
      </c>
      <c r="B40" s="9" t="s">
        <v>40</v>
      </c>
      <c r="C40" s="29">
        <f>+'Current FY 2021'!C40</f>
        <v>292163179.69878906</v>
      </c>
      <c r="D40" s="23">
        <f>+'FY 19 RE Schedules'!T40</f>
        <v>0.84240091685098339</v>
      </c>
      <c r="E40" s="10">
        <f t="shared" si="0"/>
        <v>246118530.44835854</v>
      </c>
      <c r="F40" s="10">
        <f t="shared" si="1"/>
        <v>1020070.2643309803</v>
      </c>
      <c r="G40" s="10">
        <f t="shared" si="2"/>
        <v>4041083.5660259891</v>
      </c>
      <c r="H40" s="10">
        <f t="shared" si="4"/>
        <v>5061153.8303569695</v>
      </c>
      <c r="I40" s="10">
        <f t="shared" si="3"/>
        <v>421762.81919641414</v>
      </c>
      <c r="J40" s="11"/>
    </row>
    <row r="41" spans="1:10" ht="14.1" customHeight="1" x14ac:dyDescent="0.3">
      <c r="A41" s="1">
        <v>43</v>
      </c>
      <c r="B41" s="9" t="s">
        <v>41</v>
      </c>
      <c r="C41" s="29">
        <f>+'Current FY 2021'!C41</f>
        <v>484747922.27466166</v>
      </c>
      <c r="D41" s="23">
        <f>+'FY 19 RE Schedules'!T41</f>
        <v>0.86178239934040335</v>
      </c>
      <c r="E41" s="10">
        <f t="shared" si="0"/>
        <v>417747227.53313327</v>
      </c>
      <c r="F41" s="10">
        <f t="shared" si="1"/>
        <v>1731407.7247128284</v>
      </c>
      <c r="G41" s="10">
        <f t="shared" si="2"/>
        <v>6859099.3650974948</v>
      </c>
      <c r="H41" s="10">
        <f t="shared" si="4"/>
        <v>8590507.089810323</v>
      </c>
      <c r="I41" s="10">
        <f t="shared" si="3"/>
        <v>715875.59081752691</v>
      </c>
      <c r="J41" s="11"/>
    </row>
    <row r="42" spans="1:10" ht="15" customHeight="1" x14ac:dyDescent="0.3">
      <c r="A42" s="1">
        <v>44</v>
      </c>
      <c r="B42" s="9" t="s">
        <v>42</v>
      </c>
      <c r="C42" s="29">
        <f>+'Current FY 2021'!C42</f>
        <v>512532736.92278028</v>
      </c>
      <c r="D42" s="23">
        <f>+'FY 19 RE Schedules'!T42</f>
        <v>0.85944777949573503</v>
      </c>
      <c r="E42" s="10">
        <f t="shared" si="0"/>
        <v>440495122.66715521</v>
      </c>
      <c r="F42" s="10">
        <f t="shared" si="1"/>
        <v>1825689.3351225085</v>
      </c>
      <c r="G42" s="10">
        <f t="shared" si="2"/>
        <v>7232602.9164973628</v>
      </c>
      <c r="H42" s="10">
        <f t="shared" si="4"/>
        <v>9058292.2516198717</v>
      </c>
      <c r="I42" s="10">
        <f t="shared" si="3"/>
        <v>754857.68763498927</v>
      </c>
      <c r="J42" s="11"/>
    </row>
    <row r="43" spans="1:10" x14ac:dyDescent="0.3">
      <c r="A43" s="1">
        <v>45</v>
      </c>
      <c r="B43" s="9" t="s">
        <v>43</v>
      </c>
      <c r="C43" s="29">
        <f>+'Current FY 2021'!C43</f>
        <v>0</v>
      </c>
      <c r="D43" s="23">
        <f>+'FY 19 RE Schedules'!T43</f>
        <v>0.72005542957123825</v>
      </c>
      <c r="E43" s="10">
        <f t="shared" si="0"/>
        <v>0</v>
      </c>
      <c r="F43" s="10">
        <f t="shared" si="1"/>
        <v>0</v>
      </c>
      <c r="G43" s="10">
        <f t="shared" si="2"/>
        <v>0</v>
      </c>
      <c r="H43" s="10">
        <f t="shared" si="4"/>
        <v>0</v>
      </c>
      <c r="I43" s="10">
        <f t="shared" si="3"/>
        <v>0</v>
      </c>
      <c r="J43" s="11"/>
    </row>
    <row r="44" spans="1:10" x14ac:dyDescent="0.3">
      <c r="A44" s="1">
        <v>48</v>
      </c>
      <c r="B44" s="9" t="s">
        <v>44</v>
      </c>
      <c r="C44" s="29">
        <f>+'Current FY 2021'!C44</f>
        <v>326866943.83862817</v>
      </c>
      <c r="D44" s="23">
        <f>+'FY 19 RE Schedules'!T44</f>
        <v>0.84327498869506801</v>
      </c>
      <c r="E44" s="10">
        <f t="shared" si="0"/>
        <v>275638718.3703106</v>
      </c>
      <c r="F44" s="10">
        <f t="shared" si="1"/>
        <v>1142420.5231342856</v>
      </c>
      <c r="G44" s="10">
        <f t="shared" si="2"/>
        <v>4525783.1376514174</v>
      </c>
      <c r="H44" s="37">
        <f t="shared" si="4"/>
        <v>5668203.6607857039</v>
      </c>
      <c r="I44" s="10">
        <f t="shared" si="3"/>
        <v>472350.30506547535</v>
      </c>
      <c r="J44" s="11"/>
    </row>
    <row r="45" spans="1:10" ht="13.35" customHeight="1" x14ac:dyDescent="0.3">
      <c r="A45" s="1">
        <v>49</v>
      </c>
      <c r="B45" s="9" t="s">
        <v>45</v>
      </c>
      <c r="C45" s="29">
        <f>+'Current FY 2021'!C45</f>
        <v>342108949.70677024</v>
      </c>
      <c r="D45" s="23">
        <f>+'FY 19 RE Schedules'!T45</f>
        <v>0.85243996580995052</v>
      </c>
      <c r="E45" s="10">
        <f t="shared" si="0"/>
        <v>291627341.39131731</v>
      </c>
      <c r="F45" s="10">
        <f t="shared" si="1"/>
        <v>1208687.4510312439</v>
      </c>
      <c r="G45" s="10">
        <f t="shared" si="2"/>
        <v>4788304.458642045</v>
      </c>
      <c r="H45" s="10">
        <f t="shared" si="4"/>
        <v>5996991.9096732885</v>
      </c>
      <c r="I45" s="10">
        <f t="shared" si="3"/>
        <v>499749.32580610737</v>
      </c>
      <c r="J45" s="11"/>
    </row>
    <row r="46" spans="1:10" ht="14.1" customHeight="1" x14ac:dyDescent="0.3">
      <c r="A46" s="1">
        <v>51</v>
      </c>
      <c r="B46" s="9" t="s">
        <v>46</v>
      </c>
      <c r="C46" s="29">
        <f>+'Current FY 2021'!C46</f>
        <v>279506436.0290935</v>
      </c>
      <c r="D46" s="23">
        <f>+'FY 19 RE Schedules'!T46</f>
        <v>0.83220426105100198</v>
      </c>
      <c r="E46" s="10">
        <f t="shared" si="0"/>
        <v>232606447.05459091</v>
      </c>
      <c r="F46" s="10">
        <f t="shared" si="1"/>
        <v>964067.67706526897</v>
      </c>
      <c r="G46" s="10">
        <f t="shared" si="2"/>
        <v>3819225.1872771196</v>
      </c>
      <c r="H46" s="10">
        <f t="shared" si="4"/>
        <v>4783292.8643423887</v>
      </c>
      <c r="I46" s="10">
        <f t="shared" si="3"/>
        <v>398607.73869519908</v>
      </c>
      <c r="J46" s="11"/>
    </row>
    <row r="47" spans="1:10" x14ac:dyDescent="0.3">
      <c r="A47" s="1">
        <v>55</v>
      </c>
      <c r="B47" s="9" t="s">
        <v>48</v>
      </c>
      <c r="C47" s="29">
        <f>+'Current FY 2021'!C47</f>
        <v>35317064.001255192</v>
      </c>
      <c r="D47" s="23">
        <f>+'FY 19 RE Schedules'!T47</f>
        <v>0.84877478648700655</v>
      </c>
      <c r="E47" s="10">
        <f t="shared" si="0"/>
        <v>29976233.45701332</v>
      </c>
      <c r="F47" s="10">
        <f t="shared" si="1"/>
        <v>124240.39884537953</v>
      </c>
      <c r="G47" s="10">
        <f t="shared" si="2"/>
        <v>492187.50076972455</v>
      </c>
      <c r="H47" s="10">
        <f t="shared" si="4"/>
        <v>616427.89961510408</v>
      </c>
      <c r="I47" s="10">
        <f t="shared" si="3"/>
        <v>51368.991634592006</v>
      </c>
      <c r="J47" s="11"/>
    </row>
    <row r="48" spans="1:10" x14ac:dyDescent="0.3">
      <c r="A48" s="1">
        <v>60</v>
      </c>
      <c r="B48" s="9" t="s">
        <v>49</v>
      </c>
      <c r="C48" s="29">
        <f>+'Current FY 2021'!C48</f>
        <v>55547472.485527419</v>
      </c>
      <c r="D48" s="23">
        <f>+'FY 19 RE Schedules'!T48</f>
        <v>0.85526242578440981</v>
      </c>
      <c r="E48" s="10">
        <f t="shared" si="0"/>
        <v>47507666.064164937</v>
      </c>
      <c r="F48" s="10">
        <f t="shared" si="1"/>
        <v>196901.70175946568</v>
      </c>
      <c r="G48" s="10">
        <f t="shared" si="2"/>
        <v>780040.60987366375</v>
      </c>
      <c r="H48" s="10">
        <f t="shared" si="4"/>
        <v>976942.31163312949</v>
      </c>
      <c r="I48" s="10">
        <f t="shared" si="3"/>
        <v>81411.859302760786</v>
      </c>
      <c r="J48" s="11"/>
    </row>
    <row r="49" spans="1:10" x14ac:dyDescent="0.3">
      <c r="A49" s="1">
        <v>61</v>
      </c>
      <c r="B49" s="9" t="s">
        <v>50</v>
      </c>
      <c r="C49" s="29">
        <f>+'Current FY 2021'!C49</f>
        <v>119674169.08282958</v>
      </c>
      <c r="D49" s="23">
        <f>+'FY 19 RE Schedules'!T49</f>
        <v>0.86418004747592359</v>
      </c>
      <c r="E49" s="10">
        <f t="shared" si="0"/>
        <v>103420029.11964138</v>
      </c>
      <c r="F49" s="10">
        <f t="shared" si="1"/>
        <v>428637.76347521192</v>
      </c>
      <c r="G49" s="10">
        <f t="shared" si="2"/>
        <v>1698080.1051914429</v>
      </c>
      <c r="H49" s="10">
        <f t="shared" si="4"/>
        <v>2126717.8686666549</v>
      </c>
      <c r="I49" s="10">
        <f t="shared" si="3"/>
        <v>177226.48905555459</v>
      </c>
      <c r="J49" s="11"/>
    </row>
    <row r="50" spans="1:10" x14ac:dyDescent="0.3">
      <c r="A50" s="1">
        <v>62</v>
      </c>
      <c r="B50" s="9" t="s">
        <v>47</v>
      </c>
      <c r="C50" s="29">
        <f>+'Current FY 2021'!C50</f>
        <v>297644529.15767634</v>
      </c>
      <c r="D50" s="23">
        <f>+'FY 19 RE Schedules'!T50</f>
        <v>0.832015368979246</v>
      </c>
      <c r="E50" s="10">
        <f t="shared" si="0"/>
        <v>247644822.75177804</v>
      </c>
      <c r="F50" s="10">
        <f t="shared" si="1"/>
        <v>1026396.1813212987</v>
      </c>
      <c r="G50" s="10">
        <f t="shared" si="2"/>
        <v>4066144.1526184101</v>
      </c>
      <c r="H50" s="10">
        <f t="shared" si="4"/>
        <v>5092540.3339397088</v>
      </c>
      <c r="I50" s="10">
        <f t="shared" si="3"/>
        <v>424378.36116164242</v>
      </c>
      <c r="J50" s="11"/>
    </row>
    <row r="51" spans="1:10" x14ac:dyDescent="0.3">
      <c r="A51" s="1">
        <v>63</v>
      </c>
      <c r="B51" s="9" t="s">
        <v>15</v>
      </c>
      <c r="C51" s="29">
        <f>+'Current FY 2021'!C51</f>
        <v>417785898.5753032</v>
      </c>
      <c r="D51" s="23">
        <f>+'FY 19 RE Schedules'!T51</f>
        <v>0.8618355144786487</v>
      </c>
      <c r="E51" s="10">
        <f t="shared" si="0"/>
        <v>360062724.84057099</v>
      </c>
      <c r="F51" s="10">
        <f t="shared" si="1"/>
        <v>1492326.7997527728</v>
      </c>
      <c r="G51" s="10">
        <f t="shared" si="2"/>
        <v>5911962.6524711084</v>
      </c>
      <c r="H51" s="10">
        <f t="shared" si="4"/>
        <v>7404289.4522238811</v>
      </c>
      <c r="I51" s="10">
        <f t="shared" si="3"/>
        <v>617024.12101865676</v>
      </c>
      <c r="J51" s="11"/>
    </row>
    <row r="52" spans="1:10" x14ac:dyDescent="0.3">
      <c r="A52" s="1">
        <v>65</v>
      </c>
      <c r="B52" s="9" t="s">
        <v>64</v>
      </c>
      <c r="C52" s="29">
        <f>+'Current FY 2021'!C52</f>
        <v>127141999.6928256</v>
      </c>
      <c r="D52" s="23">
        <f>+'FY 19 RE Schedules'!T52</f>
        <v>0.85887783650391514</v>
      </c>
      <c r="E52" s="10">
        <f>C52*D52</f>
        <v>109199445.62495549</v>
      </c>
      <c r="F52" s="10">
        <f t="shared" si="1"/>
        <v>452591.30696303799</v>
      </c>
      <c r="G52" s="10">
        <f>E52/$E$58*$G$8</f>
        <v>1792973.8339094624</v>
      </c>
      <c r="H52" s="10">
        <f t="shared" si="4"/>
        <v>2245565.1408725004</v>
      </c>
      <c r="I52" s="10">
        <f t="shared" si="3"/>
        <v>187130.4284060417</v>
      </c>
      <c r="J52" s="11"/>
    </row>
    <row r="53" spans="1:10" x14ac:dyDescent="0.3">
      <c r="A53" s="1">
        <v>2001</v>
      </c>
      <c r="B53" s="9" t="s">
        <v>162</v>
      </c>
      <c r="C53" s="29">
        <f>+'Current FY 2021'!C53</f>
        <v>133696812.56142876</v>
      </c>
      <c r="D53" s="23">
        <f>+'FY 19 RE Schedules'!T53</f>
        <v>0.87405867998312048</v>
      </c>
      <c r="E53" s="10">
        <f t="shared" si="0"/>
        <v>116858859.5053931</v>
      </c>
      <c r="F53" s="10">
        <f t="shared" si="1"/>
        <v>484336.74412051262</v>
      </c>
      <c r="G53" s="10">
        <f t="shared" si="2"/>
        <v>1918735.7239274199</v>
      </c>
      <c r="H53" s="10">
        <f t="shared" si="4"/>
        <v>2403072.4680479327</v>
      </c>
      <c r="I53" s="10">
        <f t="shared" si="3"/>
        <v>200256.0390039944</v>
      </c>
      <c r="J53" s="11"/>
    </row>
    <row r="54" spans="1:10" x14ac:dyDescent="0.3">
      <c r="A54" s="1">
        <v>2004</v>
      </c>
      <c r="B54" s="9" t="s">
        <v>51</v>
      </c>
      <c r="C54" s="29">
        <f>+'Current FY 2021'!C54</f>
        <v>286482340.65745425</v>
      </c>
      <c r="D54" s="23">
        <f>+'FY 19 RE Schedules'!T54</f>
        <v>0.82773695338194875</v>
      </c>
      <c r="E54" s="10">
        <f t="shared" si="0"/>
        <v>237132019.85353076</v>
      </c>
      <c r="F54" s="10">
        <f t="shared" si="1"/>
        <v>982824.50221311103</v>
      </c>
      <c r="G54" s="10">
        <f t="shared" si="2"/>
        <v>3893531.7331163711</v>
      </c>
      <c r="H54" s="10">
        <f t="shared" si="4"/>
        <v>4876356.2353294818</v>
      </c>
      <c r="I54" s="10">
        <f t="shared" si="3"/>
        <v>406363.01961079013</v>
      </c>
      <c r="J54" s="11"/>
    </row>
    <row r="55" spans="1:10" x14ac:dyDescent="0.3">
      <c r="A55" s="1">
        <v>5050</v>
      </c>
      <c r="B55" s="9" t="s">
        <v>52</v>
      </c>
      <c r="C55" s="29">
        <f>+'Current FY 2021'!C55</f>
        <v>497062498.3748461</v>
      </c>
      <c r="D55" s="23">
        <f>+'FY 19 RE Schedules'!T55</f>
        <v>0.84922341733617235</v>
      </c>
      <c r="E55" s="10">
        <f t="shared" si="0"/>
        <v>422117113.49954242</v>
      </c>
      <c r="F55" s="10">
        <f t="shared" si="1"/>
        <v>1749519.2855316368</v>
      </c>
      <c r="G55" s="10">
        <f t="shared" si="2"/>
        <v>6930849.648719348</v>
      </c>
      <c r="H55" s="10">
        <f t="shared" si="4"/>
        <v>8680368.9342509843</v>
      </c>
      <c r="I55" s="10">
        <f t="shared" si="3"/>
        <v>723364.0778542487</v>
      </c>
      <c r="J55" s="11"/>
    </row>
    <row r="56" spans="1:10" x14ac:dyDescent="0.3">
      <c r="A56" s="1">
        <v>8992</v>
      </c>
      <c r="B56" s="9" t="s">
        <v>53</v>
      </c>
      <c r="C56" s="29">
        <f>+'Current FY 2021'!C56</f>
        <v>241086059.56608003</v>
      </c>
      <c r="D56" s="23">
        <f>+'FY 19 RE Schedules'!T56</f>
        <v>0.86239248683756775</v>
      </c>
      <c r="E56" s="10">
        <f t="shared" si="0"/>
        <v>207910806.45106176</v>
      </c>
      <c r="F56" s="10">
        <f t="shared" si="1"/>
        <v>861713.38219615282</v>
      </c>
      <c r="G56" s="10">
        <f t="shared" si="2"/>
        <v>3413741.1011597374</v>
      </c>
      <c r="H56" s="10">
        <f t="shared" si="4"/>
        <v>4275454.48335589</v>
      </c>
      <c r="I56" s="10">
        <f t="shared" si="3"/>
        <v>356287.87361299084</v>
      </c>
      <c r="J56" s="11"/>
    </row>
    <row r="57" spans="1:10" x14ac:dyDescent="0.3">
      <c r="A57" s="1">
        <v>5033</v>
      </c>
      <c r="B57" s="9" t="s">
        <v>63</v>
      </c>
      <c r="C57" s="30">
        <f>+'Current FY 2021'!C57</f>
        <v>66672059.940888859</v>
      </c>
      <c r="D57" s="25">
        <f>+'FY 19 RE Schedules'!T57</f>
        <v>0.84072311836622127</v>
      </c>
      <c r="E57" s="12">
        <f t="shared" si="0"/>
        <v>56052742.141403705</v>
      </c>
      <c r="F57" s="12">
        <f t="shared" si="1"/>
        <v>232317.88109776314</v>
      </c>
      <c r="G57" s="12">
        <f t="shared" si="2"/>
        <v>920344.41569951945</v>
      </c>
      <c r="H57" s="12">
        <f t="shared" si="4"/>
        <v>1152662.2967972825</v>
      </c>
      <c r="I57" s="12">
        <f t="shared" si="3"/>
        <v>96055.191399773539</v>
      </c>
      <c r="J57" s="11"/>
    </row>
    <row r="58" spans="1:10" x14ac:dyDescent="0.3">
      <c r="A58" s="1">
        <v>9999</v>
      </c>
      <c r="B58" s="9" t="s">
        <v>54</v>
      </c>
      <c r="C58" s="29">
        <f>SUM(C9:C57)</f>
        <v>18877131893.306225</v>
      </c>
      <c r="D58" s="23">
        <f>+'FY 19 RE Schedules'!T58</f>
        <v>0.84930622587394444</v>
      </c>
      <c r="E58" s="11">
        <f>SUM(E9:E57)</f>
        <v>16039039125.472385</v>
      </c>
      <c r="F58" s="11">
        <f t="shared" si="1"/>
        <v>66475884</v>
      </c>
      <c r="G58" s="11">
        <f t="shared" si="2"/>
        <v>263349116</v>
      </c>
      <c r="H58" s="11">
        <f>SUM(H9:H57)</f>
        <v>329825000.00000006</v>
      </c>
      <c r="I58" s="11">
        <f>SUM(I9:I57)</f>
        <v>27485416.666666679</v>
      </c>
      <c r="J58" s="11"/>
    </row>
    <row r="59" spans="1:10" x14ac:dyDescent="0.3">
      <c r="E59" s="13"/>
      <c r="F59" s="14">
        <f>+F58/E58</f>
        <v>4.1446300791439794E-3</v>
      </c>
      <c r="G59" s="14">
        <f>+G58/E58</f>
        <v>1.6419257658756025E-2</v>
      </c>
      <c r="H59" s="13">
        <f>H58/E58</f>
        <v>2.0563887737900008E-2</v>
      </c>
    </row>
    <row r="60" spans="1:10" x14ac:dyDescent="0.3">
      <c r="B60" s="15"/>
      <c r="C60" s="2" t="s">
        <v>163</v>
      </c>
      <c r="I60" s="11">
        <v>16156023.045340195</v>
      </c>
    </row>
    <row r="61" spans="1:10" ht="15.6" x14ac:dyDescent="0.4">
      <c r="C61" s="2" t="s">
        <v>164</v>
      </c>
      <c r="I61" s="26">
        <f>+I58+I60</f>
        <v>43641439.712006874</v>
      </c>
    </row>
    <row r="62" spans="1:10" x14ac:dyDescent="0.3">
      <c r="B62" s="16" t="s">
        <v>167</v>
      </c>
      <c r="F62" s="38">
        <v>56475884</v>
      </c>
      <c r="G62" s="38">
        <v>333349116</v>
      </c>
      <c r="H62" s="35"/>
      <c r="I62" s="11">
        <f>+I61*12</f>
        <v>523697276.54408252</v>
      </c>
    </row>
    <row r="63" spans="1:10" x14ac:dyDescent="0.3">
      <c r="B63" s="16" t="s">
        <v>66</v>
      </c>
      <c r="F63" s="38">
        <v>0</v>
      </c>
      <c r="G63" s="38">
        <v>-25000000</v>
      </c>
    </row>
    <row r="64" spans="1:10" x14ac:dyDescent="0.3">
      <c r="B64" s="16" t="s">
        <v>67</v>
      </c>
      <c r="F64" s="38">
        <v>0</v>
      </c>
      <c r="G64" s="38">
        <v>-30000000</v>
      </c>
    </row>
    <row r="65" spans="2:7" x14ac:dyDescent="0.3">
      <c r="B65" s="16" t="s">
        <v>68</v>
      </c>
      <c r="F65" s="38">
        <v>0</v>
      </c>
      <c r="G65" s="38">
        <v>-25000000</v>
      </c>
    </row>
    <row r="66" spans="2:7" ht="16.2" x14ac:dyDescent="0.45">
      <c r="B66" s="16" t="s">
        <v>72</v>
      </c>
      <c r="F66" s="39">
        <v>0</v>
      </c>
      <c r="G66" s="39">
        <v>-15000000</v>
      </c>
    </row>
    <row r="67" spans="2:7" x14ac:dyDescent="0.3">
      <c r="B67" s="16" t="s">
        <v>69</v>
      </c>
      <c r="F67" s="38">
        <f>SUM(F63:F66)</f>
        <v>0</v>
      </c>
      <c r="G67" s="40">
        <f>SUM(G63:G66)</f>
        <v>-95000000</v>
      </c>
    </row>
    <row r="68" spans="2:7" ht="16.2" x14ac:dyDescent="0.45">
      <c r="B68" s="16" t="s">
        <v>170</v>
      </c>
      <c r="F68" s="36">
        <f>+F4</f>
        <v>10000000</v>
      </c>
      <c r="G68" s="36">
        <f>+G4</f>
        <v>25000000</v>
      </c>
    </row>
    <row r="69" spans="2:7" x14ac:dyDescent="0.3">
      <c r="B69" s="16" t="s">
        <v>171</v>
      </c>
      <c r="F69" s="35">
        <f>+F67+F68</f>
        <v>10000000</v>
      </c>
      <c r="G69" s="35">
        <f>+G68+G67</f>
        <v>-70000000</v>
      </c>
    </row>
  </sheetData>
  <mergeCells count="1">
    <mergeCell ref="A1:I1"/>
  </mergeCells>
  <pageMargins left="0" right="0" top="0" bottom="0" header="0.3" footer="0.3"/>
  <pageSetup scale="71" orientation="portrait" r:id="rId1"/>
  <headerFoot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workbookViewId="0">
      <selection activeCell="A4" sqref="A4"/>
    </sheetView>
  </sheetViews>
  <sheetFormatPr defaultColWidth="9.109375" defaultRowHeight="14.4" x14ac:dyDescent="0.3"/>
  <cols>
    <col min="1" max="1" width="6.44140625" style="2" customWidth="1"/>
    <col min="2" max="2" width="31.5546875" style="2" customWidth="1"/>
    <col min="3" max="3" width="17.5546875" style="2" customWidth="1"/>
    <col min="4" max="4" width="13.5546875" style="2" customWidth="1"/>
    <col min="5" max="5" width="15.5546875" style="2" customWidth="1"/>
    <col min="6" max="6" width="14.44140625" style="2" customWidth="1"/>
    <col min="7" max="7" width="16.44140625" style="2" customWidth="1"/>
    <col min="8" max="8" width="14.5546875" style="2" customWidth="1"/>
    <col min="9" max="10" width="14.44140625" style="2" customWidth="1"/>
    <col min="11" max="16384" width="9.109375" style="2"/>
  </cols>
  <sheetData>
    <row r="1" spans="1:10" ht="23.25" customHeight="1" x14ac:dyDescent="0.4">
      <c r="A1" s="41" t="s">
        <v>62</v>
      </c>
      <c r="B1" s="41"/>
      <c r="C1" s="41"/>
      <c r="D1" s="41"/>
      <c r="E1" s="41"/>
      <c r="F1" s="41"/>
      <c r="G1" s="41"/>
      <c r="H1" s="41"/>
      <c r="I1" s="41"/>
      <c r="J1" s="1"/>
    </row>
    <row r="2" spans="1:10" ht="15.6" x14ac:dyDescent="0.3">
      <c r="A2" s="3" t="s">
        <v>166</v>
      </c>
      <c r="B2" s="3"/>
      <c r="C2" s="3"/>
      <c r="D2" s="3"/>
      <c r="E2" s="3"/>
      <c r="F2" s="3"/>
      <c r="G2" s="4" t="s">
        <v>65</v>
      </c>
      <c r="I2" s="1"/>
      <c r="J2" s="1"/>
    </row>
    <row r="3" spans="1:10" x14ac:dyDescent="0.3">
      <c r="A3" s="27" t="s">
        <v>165</v>
      </c>
      <c r="B3" s="28"/>
      <c r="C3" s="28"/>
      <c r="D3" s="1"/>
      <c r="E3" s="1"/>
      <c r="F3" s="1"/>
      <c r="G3" s="1"/>
      <c r="I3" s="1"/>
      <c r="J3" s="1"/>
    </row>
    <row r="4" spans="1:10" x14ac:dyDescent="0.3">
      <c r="A4" s="2" t="s">
        <v>169</v>
      </c>
      <c r="B4" s="1"/>
      <c r="C4" s="1"/>
      <c r="D4" s="1"/>
      <c r="E4" s="1"/>
      <c r="F4" s="11">
        <v>0</v>
      </c>
      <c r="G4" s="11">
        <v>35000000</v>
      </c>
      <c r="H4" s="31">
        <f>+F4+G4</f>
        <v>35000000</v>
      </c>
      <c r="I4" s="1"/>
      <c r="J4" s="1"/>
    </row>
    <row r="5" spans="1:10" ht="27" x14ac:dyDescent="0.3">
      <c r="A5" s="5" t="s">
        <v>0</v>
      </c>
      <c r="B5" s="5" t="s">
        <v>1</v>
      </c>
      <c r="C5" s="1"/>
      <c r="D5" s="5" t="s">
        <v>57</v>
      </c>
      <c r="E5" s="1"/>
      <c r="F5" s="5"/>
      <c r="G5" s="1"/>
      <c r="H5" s="5" t="s">
        <v>2</v>
      </c>
      <c r="I5" s="5" t="s">
        <v>3</v>
      </c>
      <c r="J5" s="5"/>
    </row>
    <row r="6" spans="1:10" x14ac:dyDescent="0.3">
      <c r="A6" s="1"/>
      <c r="B6" s="5" t="s">
        <v>4</v>
      </c>
      <c r="C6" s="5" t="s">
        <v>5</v>
      </c>
      <c r="D6" s="5" t="s">
        <v>58</v>
      </c>
      <c r="E6" s="5" t="s">
        <v>5</v>
      </c>
      <c r="F6" s="5" t="s">
        <v>1</v>
      </c>
      <c r="G6" s="5" t="s">
        <v>56</v>
      </c>
      <c r="H6" s="5" t="s">
        <v>6</v>
      </c>
      <c r="I6" s="5" t="s">
        <v>6</v>
      </c>
      <c r="J6" s="5"/>
    </row>
    <row r="7" spans="1:10" x14ac:dyDescent="0.3">
      <c r="A7" s="5"/>
      <c r="B7" s="5"/>
      <c r="C7" s="5" t="s">
        <v>59</v>
      </c>
      <c r="D7" s="5" t="s">
        <v>60</v>
      </c>
      <c r="E7" s="5" t="s">
        <v>7</v>
      </c>
      <c r="F7" s="5" t="s">
        <v>55</v>
      </c>
      <c r="G7" s="5" t="s">
        <v>55</v>
      </c>
      <c r="H7" s="5" t="s">
        <v>8</v>
      </c>
      <c r="I7" s="5" t="s">
        <v>8</v>
      </c>
      <c r="J7" s="5"/>
    </row>
    <row r="8" spans="1:10" x14ac:dyDescent="0.3">
      <c r="A8" s="5"/>
      <c r="B8" s="5"/>
      <c r="C8" s="6" t="s">
        <v>70</v>
      </c>
      <c r="D8" s="6" t="s">
        <v>71</v>
      </c>
      <c r="E8" s="6" t="str">
        <f>+C8</f>
        <v>FY 2021</v>
      </c>
      <c r="F8" s="7">
        <f>56475884+F4</f>
        <v>56475884</v>
      </c>
      <c r="G8" s="7">
        <f>333349116+G67+G4</f>
        <v>273349116</v>
      </c>
      <c r="H8" s="8">
        <f>+F8+G8</f>
        <v>329825000</v>
      </c>
      <c r="I8" s="5"/>
      <c r="J8" s="5"/>
    </row>
    <row r="9" spans="1:10" x14ac:dyDescent="0.3">
      <c r="A9" s="1">
        <v>1</v>
      </c>
      <c r="B9" s="9" t="s">
        <v>9</v>
      </c>
      <c r="C9" s="29">
        <f>+'Scenario 1'!C9</f>
        <v>409283340.87575132</v>
      </c>
      <c r="D9" s="23">
        <f>+'FY 19 RE Schedules'!T9</f>
        <v>0.84232189756280096</v>
      </c>
      <c r="E9" s="10">
        <f t="shared" ref="E9:E57" si="0">C9*D9</f>
        <v>344748320.32730556</v>
      </c>
      <c r="F9" s="10">
        <f t="shared" ref="F9:F58" si="1">+E9/$E$58*$F$8</f>
        <v>1213911.0077410149</v>
      </c>
      <c r="G9" s="10">
        <f t="shared" ref="G9:G58" si="2">E9/$E$58*$G$8</f>
        <v>5875454.7492992869</v>
      </c>
      <c r="H9" s="10">
        <f>+F9+G9</f>
        <v>7089365.7570403013</v>
      </c>
      <c r="I9" s="10">
        <f t="shared" ref="I9:I57" si="3">+H9/12</f>
        <v>590780.47975335841</v>
      </c>
      <c r="J9" s="11"/>
    </row>
    <row r="10" spans="1:10" x14ac:dyDescent="0.3">
      <c r="A10" s="1">
        <v>2</v>
      </c>
      <c r="B10" s="9" t="s">
        <v>10</v>
      </c>
      <c r="C10" s="29">
        <f>+'Scenario 1'!C10</f>
        <v>1729037039.7616284</v>
      </c>
      <c r="D10" s="23">
        <f>+'FY 19 RE Schedules'!T10</f>
        <v>0.85865505822840493</v>
      </c>
      <c r="E10" s="10">
        <f t="shared" si="0"/>
        <v>1484646400.0555899</v>
      </c>
      <c r="F10" s="10">
        <f t="shared" si="1"/>
        <v>5227664.6508952025</v>
      </c>
      <c r="G10" s="10">
        <f t="shared" si="2"/>
        <v>25302437.25032533</v>
      </c>
      <c r="H10" s="10">
        <f t="shared" ref="H10:H57" si="4">+G10/$G$58*$H$8</f>
        <v>30530101.90122053</v>
      </c>
      <c r="I10" s="10">
        <f t="shared" si="3"/>
        <v>2544175.1584350443</v>
      </c>
      <c r="J10" s="11"/>
    </row>
    <row r="11" spans="1:10" x14ac:dyDescent="0.3">
      <c r="A11" s="1">
        <v>3</v>
      </c>
      <c r="B11" s="9" t="s">
        <v>11</v>
      </c>
      <c r="C11" s="29">
        <f>+'Scenario 1'!C11</f>
        <v>360959870.13581103</v>
      </c>
      <c r="D11" s="23">
        <f>+'FY 19 RE Schedules'!T11</f>
        <v>0.83453938207679301</v>
      </c>
      <c r="E11" s="10">
        <f t="shared" si="0"/>
        <v>301235226.97765917</v>
      </c>
      <c r="F11" s="10">
        <f t="shared" si="1"/>
        <v>1060694.8210809913</v>
      </c>
      <c r="G11" s="10">
        <f t="shared" si="2"/>
        <v>5133872.5691884188</v>
      </c>
      <c r="H11" s="10">
        <f t="shared" si="4"/>
        <v>6194567.3902694099</v>
      </c>
      <c r="I11" s="10">
        <f t="shared" si="3"/>
        <v>516213.94918911747</v>
      </c>
      <c r="J11" s="11"/>
    </row>
    <row r="12" spans="1:10" ht="14.4" customHeight="1" x14ac:dyDescent="0.3">
      <c r="A12" s="1">
        <v>4</v>
      </c>
      <c r="B12" s="9" t="s">
        <v>12</v>
      </c>
      <c r="C12" s="29">
        <f>+'Scenario 1'!C12</f>
        <v>553116554.22850001</v>
      </c>
      <c r="D12" s="23">
        <f>+'FY 19 RE Schedules'!T12</f>
        <v>0.85061530866995161</v>
      </c>
      <c r="E12" s="10">
        <f t="shared" si="0"/>
        <v>470489408.50553554</v>
      </c>
      <c r="F12" s="10">
        <f t="shared" si="1"/>
        <v>1656664.4080185606</v>
      </c>
      <c r="G12" s="10">
        <f t="shared" si="2"/>
        <v>8018426.9703602483</v>
      </c>
      <c r="H12" s="10">
        <f t="shared" si="4"/>
        <v>9675091.3783788085</v>
      </c>
      <c r="I12" s="10">
        <f t="shared" si="3"/>
        <v>806257.61486490071</v>
      </c>
      <c r="J12" s="11"/>
    </row>
    <row r="13" spans="1:10" x14ac:dyDescent="0.3">
      <c r="A13" s="1">
        <v>5</v>
      </c>
      <c r="B13" s="9" t="s">
        <v>13</v>
      </c>
      <c r="C13" s="29">
        <f>+'Scenario 1'!C13</f>
        <v>384091266.67983907</v>
      </c>
      <c r="D13" s="23">
        <f>+'FY 19 RE Schedules'!T13</f>
        <v>0.85832242328322106</v>
      </c>
      <c r="E13" s="10">
        <f t="shared" si="0"/>
        <v>329674146.77856135</v>
      </c>
      <c r="F13" s="10">
        <f t="shared" si="1"/>
        <v>1160832.5614528758</v>
      </c>
      <c r="G13" s="10">
        <f t="shared" si="2"/>
        <v>5618549.5829894282</v>
      </c>
      <c r="H13" s="10">
        <f t="shared" si="4"/>
        <v>6779382.144442304</v>
      </c>
      <c r="I13" s="10">
        <f t="shared" si="3"/>
        <v>564948.51203685871</v>
      </c>
      <c r="J13" s="11"/>
    </row>
    <row r="14" spans="1:10" x14ac:dyDescent="0.3">
      <c r="A14" s="1">
        <v>6</v>
      </c>
      <c r="B14" s="9" t="s">
        <v>14</v>
      </c>
      <c r="C14" s="29">
        <f>+'Scenario 1'!C14</f>
        <v>115022655.04366498</v>
      </c>
      <c r="D14" s="23">
        <f>+'FY 19 RE Schedules'!T14</f>
        <v>0.84369786991874107</v>
      </c>
      <c r="E14" s="10">
        <f t="shared" si="0"/>
        <v>97044369.052738279</v>
      </c>
      <c r="F14" s="10">
        <f t="shared" si="1"/>
        <v>341707.90947018273</v>
      </c>
      <c r="G14" s="10">
        <f t="shared" si="2"/>
        <v>1653901.6013256644</v>
      </c>
      <c r="H14" s="10">
        <f t="shared" si="4"/>
        <v>1995609.5107958473</v>
      </c>
      <c r="I14" s="10">
        <f t="shared" si="3"/>
        <v>166300.7925663206</v>
      </c>
      <c r="J14" s="11"/>
    </row>
    <row r="15" spans="1:10" x14ac:dyDescent="0.3">
      <c r="A15" s="1">
        <v>8</v>
      </c>
      <c r="B15" s="9" t="s">
        <v>16</v>
      </c>
      <c r="C15" s="29">
        <f>+'Scenario 1'!C15</f>
        <v>607240080.69635725</v>
      </c>
      <c r="D15" s="23">
        <f>+'FY 19 RE Schedules'!T15</f>
        <v>0.86277927934843179</v>
      </c>
      <c r="E15" s="10">
        <f t="shared" si="0"/>
        <v>523914159.21468669</v>
      </c>
      <c r="F15" s="10">
        <f t="shared" si="1"/>
        <v>1844781.0402042852</v>
      </c>
      <c r="G15" s="10">
        <f t="shared" si="2"/>
        <v>8928930.9141828008</v>
      </c>
      <c r="H15" s="10">
        <f t="shared" si="4"/>
        <v>10773711.954387086</v>
      </c>
      <c r="I15" s="10">
        <f t="shared" si="3"/>
        <v>897809.32953225716</v>
      </c>
      <c r="J15" s="11"/>
    </row>
    <row r="16" spans="1:10" x14ac:dyDescent="0.3">
      <c r="A16" s="1">
        <v>9</v>
      </c>
      <c r="B16" s="9" t="s">
        <v>17</v>
      </c>
      <c r="C16" s="29">
        <f>+'Scenario 1'!C16</f>
        <v>2719456060.1872749</v>
      </c>
      <c r="D16" s="23">
        <f>+'FY 19 RE Schedules'!T16</f>
        <v>0.8424386542315847</v>
      </c>
      <c r="E16" s="10">
        <f t="shared" si="0"/>
        <v>2290974903.5860953</v>
      </c>
      <c r="F16" s="10">
        <f t="shared" si="1"/>
        <v>8066869.3361036256</v>
      </c>
      <c r="G16" s="10">
        <f t="shared" si="2"/>
        <v>39044481.391587123</v>
      </c>
      <c r="H16" s="10">
        <f t="shared" si="4"/>
        <v>47111350.727690749</v>
      </c>
      <c r="I16" s="10">
        <f t="shared" si="3"/>
        <v>3925945.8939742292</v>
      </c>
      <c r="J16" s="11"/>
    </row>
    <row r="17" spans="1:10" x14ac:dyDescent="0.3">
      <c r="A17" s="1">
        <v>10</v>
      </c>
      <c r="B17" s="9" t="s">
        <v>18</v>
      </c>
      <c r="C17" s="29">
        <f>+'Scenario 1'!C17</f>
        <v>49307679.680285074</v>
      </c>
      <c r="D17" s="23">
        <f>+'FY 19 RE Schedules'!T17</f>
        <v>0.82941178169313834</v>
      </c>
      <c r="E17" s="10">
        <f t="shared" si="0"/>
        <v>40896370.454779796</v>
      </c>
      <c r="F17" s="10">
        <f t="shared" si="1"/>
        <v>144002.30935013364</v>
      </c>
      <c r="G17" s="10">
        <f t="shared" si="2"/>
        <v>696986.06156952865</v>
      </c>
      <c r="H17" s="10">
        <f t="shared" si="4"/>
        <v>840988.37091966229</v>
      </c>
      <c r="I17" s="10">
        <f t="shared" si="3"/>
        <v>70082.364243305186</v>
      </c>
      <c r="J17" s="11"/>
    </row>
    <row r="18" spans="1:10" x14ac:dyDescent="0.3">
      <c r="A18" s="1">
        <v>11</v>
      </c>
      <c r="B18" s="9" t="s">
        <v>19</v>
      </c>
      <c r="C18" s="29">
        <f>+'Scenario 1'!C18</f>
        <v>456804280.52097493</v>
      </c>
      <c r="D18" s="23">
        <f>+'FY 19 RE Schedules'!T18</f>
        <v>0.82647875128216264</v>
      </c>
      <c r="E18" s="10">
        <f t="shared" si="0"/>
        <v>377539031.34532207</v>
      </c>
      <c r="F18" s="10">
        <f t="shared" si="1"/>
        <v>1329372.0635588758</v>
      </c>
      <c r="G18" s="10">
        <f t="shared" si="2"/>
        <v>6434298.1937018381</v>
      </c>
      <c r="H18" s="10">
        <f t="shared" si="4"/>
        <v>7763670.2572607137</v>
      </c>
      <c r="I18" s="10">
        <f t="shared" si="3"/>
        <v>646972.52143839281</v>
      </c>
      <c r="J18" s="11"/>
    </row>
    <row r="19" spans="1:10" x14ac:dyDescent="0.3">
      <c r="A19" s="1">
        <v>12</v>
      </c>
      <c r="B19" s="9" t="s">
        <v>20</v>
      </c>
      <c r="C19" s="29">
        <f>+'Scenario 1'!C19</f>
        <v>899176457.4224273</v>
      </c>
      <c r="D19" s="23">
        <f>+'FY 19 RE Schedules'!T19</f>
        <v>0.85621029442756791</v>
      </c>
      <c r="E19" s="10">
        <f t="shared" si="0"/>
        <v>769884139.35199392</v>
      </c>
      <c r="F19" s="10">
        <f t="shared" si="1"/>
        <v>2710878.5636934135</v>
      </c>
      <c r="G19" s="10">
        <f t="shared" si="2"/>
        <v>13120932.449130751</v>
      </c>
      <c r="H19" s="10">
        <f t="shared" si="4"/>
        <v>15831811.012824165</v>
      </c>
      <c r="I19" s="10">
        <f t="shared" si="3"/>
        <v>1319317.5844020138</v>
      </c>
      <c r="J19" s="11"/>
    </row>
    <row r="20" spans="1:10" x14ac:dyDescent="0.3">
      <c r="A20" s="1">
        <v>13</v>
      </c>
      <c r="B20" s="9" t="s">
        <v>21</v>
      </c>
      <c r="C20" s="29">
        <f>+'Scenario 1'!C20</f>
        <v>52863655.319530249</v>
      </c>
      <c r="D20" s="23">
        <f>+'FY 19 RE Schedules'!T20</f>
        <v>0.79706650890245945</v>
      </c>
      <c r="E20" s="10">
        <f t="shared" si="0"/>
        <v>42135849.193360902</v>
      </c>
      <c r="F20" s="10">
        <f t="shared" si="1"/>
        <v>148366.70156296896</v>
      </c>
      <c r="G20" s="10">
        <f t="shared" si="2"/>
        <v>718110.17099038919</v>
      </c>
      <c r="H20" s="10">
        <f t="shared" si="4"/>
        <v>866476.87255335809</v>
      </c>
      <c r="I20" s="10">
        <f t="shared" si="3"/>
        <v>72206.406046113174</v>
      </c>
      <c r="J20" s="11"/>
    </row>
    <row r="21" spans="1:10" x14ac:dyDescent="0.3">
      <c r="A21" s="1">
        <v>15</v>
      </c>
      <c r="B21" s="9" t="s">
        <v>22</v>
      </c>
      <c r="C21" s="29">
        <f>+'Scenario 1'!C21</f>
        <v>603460497.94918573</v>
      </c>
      <c r="D21" s="23">
        <f>+'FY 19 RE Schedules'!T21</f>
        <v>0.8603872261339941</v>
      </c>
      <c r="E21" s="10">
        <f t="shared" si="0"/>
        <v>519209703.91193873</v>
      </c>
      <c r="F21" s="10">
        <f t="shared" si="1"/>
        <v>1828215.9411430061</v>
      </c>
      <c r="G21" s="10">
        <f t="shared" si="2"/>
        <v>8848754.1225304026</v>
      </c>
      <c r="H21" s="10">
        <f t="shared" si="4"/>
        <v>10676970.063673409</v>
      </c>
      <c r="I21" s="10">
        <f t="shared" si="3"/>
        <v>889747.50530611735</v>
      </c>
      <c r="J21" s="11"/>
    </row>
    <row r="22" spans="1:10" x14ac:dyDescent="0.3">
      <c r="A22" s="1">
        <v>16</v>
      </c>
      <c r="B22" s="9" t="s">
        <v>23</v>
      </c>
      <c r="C22" s="29">
        <f>+'Scenario 1'!C22</f>
        <v>322039214.75066298</v>
      </c>
      <c r="D22" s="23">
        <f>+'FY 19 RE Schedules'!T22</f>
        <v>0.83549046432140628</v>
      </c>
      <c r="E22" s="10">
        <f t="shared" si="0"/>
        <v>269060693.06173247</v>
      </c>
      <c r="F22" s="10">
        <f t="shared" si="1"/>
        <v>947403.41808764485</v>
      </c>
      <c r="G22" s="10">
        <f t="shared" si="2"/>
        <v>4585530.4687153921</v>
      </c>
      <c r="H22" s="10">
        <f t="shared" si="4"/>
        <v>5532933.8868030375</v>
      </c>
      <c r="I22" s="10">
        <f t="shared" si="3"/>
        <v>461077.8239002531</v>
      </c>
      <c r="J22" s="11"/>
    </row>
    <row r="23" spans="1:10" x14ac:dyDescent="0.3">
      <c r="A23" s="1">
        <v>17</v>
      </c>
      <c r="B23" s="9" t="s">
        <v>24</v>
      </c>
      <c r="C23" s="29">
        <f>+'Scenario 1'!C23</f>
        <v>67432538.849998415</v>
      </c>
      <c r="D23" s="23">
        <f>+'FY 19 RE Schedules'!T23</f>
        <v>0.83470400190158167</v>
      </c>
      <c r="E23" s="10">
        <f t="shared" si="0"/>
        <v>56286210.036477558</v>
      </c>
      <c r="F23" s="10">
        <f t="shared" si="1"/>
        <v>198192.26351105489</v>
      </c>
      <c r="G23" s="10">
        <f t="shared" si="2"/>
        <v>959271.04087093018</v>
      </c>
      <c r="H23" s="10">
        <f t="shared" si="4"/>
        <v>1157463.304381985</v>
      </c>
      <c r="I23" s="10">
        <f t="shared" si="3"/>
        <v>96455.27536516542</v>
      </c>
      <c r="J23" s="11"/>
    </row>
    <row r="24" spans="1:10" x14ac:dyDescent="0.3">
      <c r="A24" s="1">
        <v>18</v>
      </c>
      <c r="B24" s="9" t="s">
        <v>25</v>
      </c>
      <c r="C24" s="29">
        <f>+'Scenario 1'!C24</f>
        <v>191726440.13549322</v>
      </c>
      <c r="D24" s="23">
        <f>+'FY 19 RE Schedules'!T24</f>
        <v>0.85326254188117556</v>
      </c>
      <c r="E24" s="10">
        <f t="shared" si="0"/>
        <v>163592989.65583998</v>
      </c>
      <c r="F24" s="10">
        <f t="shared" si="1"/>
        <v>576035.67362981336</v>
      </c>
      <c r="G24" s="10">
        <f t="shared" si="2"/>
        <v>2788072.2003603168</v>
      </c>
      <c r="H24" s="10">
        <f t="shared" si="4"/>
        <v>3364107.8739901301</v>
      </c>
      <c r="I24" s="10">
        <f t="shared" si="3"/>
        <v>280342.32283251086</v>
      </c>
      <c r="J24" s="11"/>
    </row>
    <row r="25" spans="1:10" ht="15.6" customHeight="1" x14ac:dyDescent="0.3">
      <c r="A25" s="1">
        <v>19</v>
      </c>
      <c r="B25" s="9" t="s">
        <v>26</v>
      </c>
      <c r="C25" s="29">
        <f>+'Scenario 1'!C25</f>
        <v>514554427.99838066</v>
      </c>
      <c r="D25" s="23">
        <f>+'FY 19 RE Schedules'!T25</f>
        <v>0.85129097746276738</v>
      </c>
      <c r="E25" s="10">
        <f t="shared" si="0"/>
        <v>438035541.96853662</v>
      </c>
      <c r="F25" s="10">
        <f t="shared" si="1"/>
        <v>1542389.4325941177</v>
      </c>
      <c r="G25" s="10">
        <f t="shared" si="2"/>
        <v>7465324.2776570553</v>
      </c>
      <c r="H25" s="10">
        <f t="shared" si="4"/>
        <v>9007713.710251173</v>
      </c>
      <c r="I25" s="10">
        <f t="shared" si="3"/>
        <v>750642.80918759771</v>
      </c>
      <c r="J25" s="11"/>
    </row>
    <row r="26" spans="1:10" ht="14.1" customHeight="1" x14ac:dyDescent="0.3">
      <c r="A26" s="1">
        <v>22</v>
      </c>
      <c r="B26" s="9" t="s">
        <v>27</v>
      </c>
      <c r="C26" s="29">
        <f>+'Scenario 1'!C26</f>
        <v>370332752.91812879</v>
      </c>
      <c r="D26" s="23">
        <f>+'FY 19 RE Schedules'!T26</f>
        <v>0.85699618988127535</v>
      </c>
      <c r="E26" s="10">
        <f t="shared" si="0"/>
        <v>317373758.23908013</v>
      </c>
      <c r="F26" s="10">
        <f t="shared" si="1"/>
        <v>1117521.0319481301</v>
      </c>
      <c r="G26" s="10">
        <f t="shared" si="2"/>
        <v>5408917.3034357307</v>
      </c>
      <c r="H26" s="10">
        <f t="shared" si="4"/>
        <v>6526438.3353838604</v>
      </c>
      <c r="I26" s="10">
        <f t="shared" si="3"/>
        <v>543869.86128198833</v>
      </c>
      <c r="J26" s="11"/>
    </row>
    <row r="27" spans="1:10" x14ac:dyDescent="0.3">
      <c r="A27" s="1">
        <v>23</v>
      </c>
      <c r="B27" s="9" t="s">
        <v>28</v>
      </c>
      <c r="C27" s="29">
        <f>+'Scenario 1'!C27</f>
        <v>700075358.11804748</v>
      </c>
      <c r="D27" s="23">
        <f>+'FY 19 RE Schedules'!T27</f>
        <v>0.87677413604020282</v>
      </c>
      <c r="E27" s="10">
        <f t="shared" si="0"/>
        <v>613807967.27698672</v>
      </c>
      <c r="F27" s="10">
        <f t="shared" si="1"/>
        <v>2161310.7423098157</v>
      </c>
      <c r="G27" s="10">
        <f t="shared" si="2"/>
        <v>10460967.38940274</v>
      </c>
      <c r="H27" s="10">
        <f t="shared" si="4"/>
        <v>12622278.131712554</v>
      </c>
      <c r="I27" s="10">
        <f t="shared" si="3"/>
        <v>1051856.5109760461</v>
      </c>
      <c r="J27" s="11"/>
    </row>
    <row r="28" spans="1:10" x14ac:dyDescent="0.3">
      <c r="A28" s="1">
        <v>24</v>
      </c>
      <c r="B28" s="9" t="s">
        <v>29</v>
      </c>
      <c r="C28" s="29">
        <f>+'Scenario 1'!C28</f>
        <v>454159913.21502972</v>
      </c>
      <c r="D28" s="23">
        <f>+'FY 19 RE Schedules'!T28</f>
        <v>0.8600456119093548</v>
      </c>
      <c r="E28" s="10">
        <f t="shared" si="0"/>
        <v>390598240.4657197</v>
      </c>
      <c r="F28" s="10">
        <f t="shared" si="1"/>
        <v>1375355.5151637797</v>
      </c>
      <c r="G28" s="10">
        <f t="shared" si="2"/>
        <v>6656862.852394551</v>
      </c>
      <c r="H28" s="10">
        <f t="shared" si="4"/>
        <v>8032218.3675583303</v>
      </c>
      <c r="I28" s="10">
        <f t="shared" si="3"/>
        <v>669351.53062986082</v>
      </c>
      <c r="J28" s="11"/>
    </row>
    <row r="29" spans="1:10" x14ac:dyDescent="0.3">
      <c r="A29" s="1">
        <v>27</v>
      </c>
      <c r="B29" s="9" t="s">
        <v>30</v>
      </c>
      <c r="C29" s="29">
        <f>+'Scenario 1'!C29</f>
        <v>355522429.0021283</v>
      </c>
      <c r="D29" s="23">
        <f>+'FY 19 RE Schedules'!T29</f>
        <v>0.82647390021822331</v>
      </c>
      <c r="E29" s="10">
        <f t="shared" si="0"/>
        <v>293830008.51244539</v>
      </c>
      <c r="F29" s="10">
        <f t="shared" si="1"/>
        <v>1034619.9262095223</v>
      </c>
      <c r="G29" s="10">
        <f t="shared" si="2"/>
        <v>5007667.382866608</v>
      </c>
      <c r="H29" s="10">
        <f t="shared" si="4"/>
        <v>6042287.3090761304</v>
      </c>
      <c r="I29" s="10">
        <f t="shared" si="3"/>
        <v>503523.94242301089</v>
      </c>
      <c r="J29" s="11"/>
    </row>
    <row r="30" spans="1:10" x14ac:dyDescent="0.3">
      <c r="A30" s="1">
        <v>28</v>
      </c>
      <c r="B30" s="9" t="s">
        <v>31</v>
      </c>
      <c r="C30" s="29">
        <f>+'Scenario 1'!C30</f>
        <v>205459665.18478391</v>
      </c>
      <c r="D30" s="23">
        <f>+'FY 19 RE Schedules'!T30</f>
        <v>0.85109861357072081</v>
      </c>
      <c r="E30" s="10">
        <f t="shared" si="0"/>
        <v>174866436.18347406</v>
      </c>
      <c r="F30" s="10">
        <f t="shared" si="1"/>
        <v>615731.18490041851</v>
      </c>
      <c r="G30" s="10">
        <f t="shared" si="2"/>
        <v>2980202.5779031971</v>
      </c>
      <c r="H30" s="10">
        <f t="shared" si="4"/>
        <v>3595933.7628036155</v>
      </c>
      <c r="I30" s="10">
        <f t="shared" si="3"/>
        <v>299661.14690030128</v>
      </c>
      <c r="J30" s="11"/>
    </row>
    <row r="31" spans="1:10" x14ac:dyDescent="0.3">
      <c r="A31" s="1">
        <v>29</v>
      </c>
      <c r="B31" s="9" t="s">
        <v>61</v>
      </c>
      <c r="C31" s="29">
        <f>+'Scenario 1'!C31</f>
        <v>747422631.19385326</v>
      </c>
      <c r="D31" s="23">
        <f>+'FY 19 RE Schedules'!T31</f>
        <v>0.83662120280377072</v>
      </c>
      <c r="E31" s="10">
        <f t="shared" si="0"/>
        <v>625309620.71216059</v>
      </c>
      <c r="F31" s="10">
        <f t="shared" si="1"/>
        <v>2201809.8046371513</v>
      </c>
      <c r="G31" s="10">
        <f t="shared" si="2"/>
        <v>10656987.03711655</v>
      </c>
      <c r="H31" s="10">
        <f t="shared" si="4"/>
        <v>12858796.841753703</v>
      </c>
      <c r="I31" s="10">
        <f t="shared" si="3"/>
        <v>1071566.4034794753</v>
      </c>
      <c r="J31" s="11"/>
    </row>
    <row r="32" spans="1:10" ht="15.6" customHeight="1" x14ac:dyDescent="0.3">
      <c r="A32" s="1">
        <v>30</v>
      </c>
      <c r="B32" s="9" t="s">
        <v>32</v>
      </c>
      <c r="C32" s="29">
        <f>+'Scenario 1'!C32</f>
        <v>55707359.294434145</v>
      </c>
      <c r="D32" s="23">
        <f>+'FY 19 RE Schedules'!T32</f>
        <v>0.8221364631693221</v>
      </c>
      <c r="E32" s="10">
        <f t="shared" si="0"/>
        <v>45799051.342828751</v>
      </c>
      <c r="F32" s="10">
        <f t="shared" si="1"/>
        <v>161265.3906953707</v>
      </c>
      <c r="G32" s="10">
        <f t="shared" si="2"/>
        <v>780541.15962087829</v>
      </c>
      <c r="H32" s="10">
        <f t="shared" si="4"/>
        <v>941806.5503162489</v>
      </c>
      <c r="I32" s="10">
        <f t="shared" si="3"/>
        <v>78483.879193020737</v>
      </c>
      <c r="J32" s="11"/>
    </row>
    <row r="33" spans="1:10" x14ac:dyDescent="0.3">
      <c r="A33" s="1">
        <v>32</v>
      </c>
      <c r="B33" s="9" t="s">
        <v>33</v>
      </c>
      <c r="C33" s="29">
        <f>+'Scenario 1'!C33</f>
        <v>177317949.40390098</v>
      </c>
      <c r="D33" s="23">
        <f>+'FY 19 RE Schedules'!T33</f>
        <v>0.84426106167321224</v>
      </c>
      <c r="E33" s="10">
        <f t="shared" si="0"/>
        <v>149702640.21745437</v>
      </c>
      <c r="F33" s="10">
        <f t="shared" si="1"/>
        <v>527125.65118614491</v>
      </c>
      <c r="G33" s="10">
        <f t="shared" si="2"/>
        <v>2551342.6363128209</v>
      </c>
      <c r="H33" s="10">
        <f t="shared" si="4"/>
        <v>3078468.2874989659</v>
      </c>
      <c r="I33" s="10">
        <f t="shared" si="3"/>
        <v>256539.02395824715</v>
      </c>
      <c r="J33" s="11"/>
    </row>
    <row r="34" spans="1:10" x14ac:dyDescent="0.3">
      <c r="A34" s="1">
        <v>33</v>
      </c>
      <c r="B34" s="9" t="s">
        <v>34</v>
      </c>
      <c r="C34" s="29">
        <f>+'Scenario 1'!C34</f>
        <v>250900779.56662005</v>
      </c>
      <c r="D34" s="23">
        <f>+'FY 19 RE Schedules'!T34</f>
        <v>0.85077329141619229</v>
      </c>
      <c r="E34" s="10">
        <f t="shared" si="0"/>
        <v>213459682.05078188</v>
      </c>
      <c r="F34" s="10">
        <f t="shared" si="1"/>
        <v>751623.84403883573</v>
      </c>
      <c r="G34" s="10">
        <f t="shared" si="2"/>
        <v>3637937.0942212716</v>
      </c>
      <c r="H34" s="10">
        <f t="shared" si="4"/>
        <v>4389560.9382601073</v>
      </c>
      <c r="I34" s="10">
        <f t="shared" si="3"/>
        <v>365796.74485500896</v>
      </c>
      <c r="J34" s="11"/>
    </row>
    <row r="35" spans="1:10" x14ac:dyDescent="0.3">
      <c r="A35" s="1">
        <v>34</v>
      </c>
      <c r="B35" s="9" t="s">
        <v>35</v>
      </c>
      <c r="C35" s="29">
        <f>+'Scenario 1'!C35</f>
        <v>200871613.63417074</v>
      </c>
      <c r="D35" s="23">
        <f>+'FY 19 RE Schedules'!T35</f>
        <v>0.82076905809820444</v>
      </c>
      <c r="E35" s="10">
        <f t="shared" si="0"/>
        <v>164869205.12118477</v>
      </c>
      <c r="F35" s="10">
        <f t="shared" si="1"/>
        <v>580529.42141707032</v>
      </c>
      <c r="G35" s="10">
        <f t="shared" si="2"/>
        <v>2809822.4041317818</v>
      </c>
      <c r="H35" s="10">
        <f t="shared" si="4"/>
        <v>3390351.8255488523</v>
      </c>
      <c r="I35" s="10">
        <f t="shared" si="3"/>
        <v>282529.31879573769</v>
      </c>
      <c r="J35" s="11"/>
    </row>
    <row r="36" spans="1:10" x14ac:dyDescent="0.3">
      <c r="A36" s="1">
        <v>35</v>
      </c>
      <c r="B36" s="9" t="s">
        <v>36</v>
      </c>
      <c r="C36" s="29">
        <f>+'Scenario 1'!C36</f>
        <v>166567819.28604788</v>
      </c>
      <c r="D36" s="23">
        <f>+'FY 19 RE Schedules'!T36</f>
        <v>0.84571157497676697</v>
      </c>
      <c r="E36" s="10">
        <f t="shared" si="0"/>
        <v>140868332.78884906</v>
      </c>
      <c r="F36" s="10">
        <f t="shared" si="1"/>
        <v>496018.71780595981</v>
      </c>
      <c r="G36" s="10">
        <f t="shared" si="2"/>
        <v>2400781.8634890704</v>
      </c>
      <c r="H36" s="10">
        <f t="shared" si="4"/>
        <v>2896800.5812950302</v>
      </c>
      <c r="I36" s="10">
        <f t="shared" si="3"/>
        <v>241400.04844125253</v>
      </c>
      <c r="J36" s="11"/>
    </row>
    <row r="37" spans="1:10" x14ac:dyDescent="0.3">
      <c r="A37" s="1">
        <v>37</v>
      </c>
      <c r="B37" s="9" t="s">
        <v>37</v>
      </c>
      <c r="C37" s="29">
        <f>+'Scenario 1'!C37</f>
        <v>244552176.24863815</v>
      </c>
      <c r="D37" s="23">
        <f>+'FY 19 RE Schedules'!T37</f>
        <v>0.85008771878151301</v>
      </c>
      <c r="E37" s="10">
        <f t="shared" si="0"/>
        <v>207890801.63025931</v>
      </c>
      <c r="F37" s="10">
        <f t="shared" si="1"/>
        <v>732014.97332164785</v>
      </c>
      <c r="G37" s="10">
        <f t="shared" si="2"/>
        <v>3543028.1331450436</v>
      </c>
      <c r="H37" s="10">
        <f t="shared" si="4"/>
        <v>4275043.106466691</v>
      </c>
      <c r="I37" s="10">
        <f t="shared" si="3"/>
        <v>356253.59220555756</v>
      </c>
      <c r="J37" s="11"/>
    </row>
    <row r="38" spans="1:10" x14ac:dyDescent="0.3">
      <c r="A38" s="1">
        <v>38</v>
      </c>
      <c r="B38" s="9" t="s">
        <v>38</v>
      </c>
      <c r="C38" s="29">
        <f>+'Scenario 1'!C38</f>
        <v>233285947.10751867</v>
      </c>
      <c r="D38" s="23">
        <f>+'FY 19 RE Schedules'!T38</f>
        <v>0.85934674292530022</v>
      </c>
      <c r="E38" s="10">
        <f t="shared" si="0"/>
        <v>200473518.81709003</v>
      </c>
      <c r="F38" s="10">
        <f t="shared" si="1"/>
        <v>705897.59805529111</v>
      </c>
      <c r="G38" s="10">
        <f t="shared" si="2"/>
        <v>3416617.3373211324</v>
      </c>
      <c r="H38" s="10">
        <f t="shared" si="4"/>
        <v>4122514.9353764234</v>
      </c>
      <c r="I38" s="10">
        <f t="shared" si="3"/>
        <v>343542.91128136864</v>
      </c>
      <c r="J38" s="11"/>
    </row>
    <row r="39" spans="1:10" x14ac:dyDescent="0.3">
      <c r="A39" s="1">
        <v>39</v>
      </c>
      <c r="B39" s="9" t="s">
        <v>39</v>
      </c>
      <c r="C39" s="29">
        <f>+'Scenario 1'!C39</f>
        <v>163346366.3303186</v>
      </c>
      <c r="D39" s="23">
        <f>+'FY 19 RE Schedules'!T39</f>
        <v>0.84915600498581068</v>
      </c>
      <c r="E39" s="10">
        <f t="shared" si="0"/>
        <v>138706547.86200207</v>
      </c>
      <c r="F39" s="10">
        <f t="shared" si="1"/>
        <v>488406.74592868797</v>
      </c>
      <c r="G39" s="10">
        <f t="shared" si="2"/>
        <v>2363939.1328171766</v>
      </c>
      <c r="H39" s="10">
        <f t="shared" si="4"/>
        <v>2852345.8787458646</v>
      </c>
      <c r="I39" s="10">
        <f t="shared" si="3"/>
        <v>237695.48989548872</v>
      </c>
      <c r="J39" s="11"/>
    </row>
    <row r="40" spans="1:10" x14ac:dyDescent="0.3">
      <c r="A40" s="1">
        <v>40</v>
      </c>
      <c r="B40" s="9" t="s">
        <v>40</v>
      </c>
      <c r="C40" s="29">
        <f>+'Scenario 1'!C40</f>
        <v>292163179.69878906</v>
      </c>
      <c r="D40" s="23">
        <f>+'FY 19 RE Schedules'!T40</f>
        <v>0.84240091685098339</v>
      </c>
      <c r="E40" s="10">
        <f t="shared" si="0"/>
        <v>246118530.44835854</v>
      </c>
      <c r="F40" s="10">
        <f t="shared" si="1"/>
        <v>866620.59161493485</v>
      </c>
      <c r="G40" s="10">
        <f t="shared" si="2"/>
        <v>4194533.238742034</v>
      </c>
      <c r="H40" s="10">
        <f t="shared" si="4"/>
        <v>5061153.8303569686</v>
      </c>
      <c r="I40" s="10">
        <f t="shared" si="3"/>
        <v>421762.81919641403</v>
      </c>
      <c r="J40" s="11"/>
    </row>
    <row r="41" spans="1:10" ht="14.1" customHeight="1" x14ac:dyDescent="0.3">
      <c r="A41" s="1">
        <v>43</v>
      </c>
      <c r="B41" s="9" t="s">
        <v>41</v>
      </c>
      <c r="C41" s="29">
        <f>+'Scenario 1'!C41</f>
        <v>484747922.27466166</v>
      </c>
      <c r="D41" s="23">
        <f>+'FY 19 RE Schedules'!T41</f>
        <v>0.86178239934040335</v>
      </c>
      <c r="E41" s="10">
        <f t="shared" si="0"/>
        <v>417747227.53313327</v>
      </c>
      <c r="F41" s="10">
        <f t="shared" si="1"/>
        <v>1470951.207171395</v>
      </c>
      <c r="G41" s="10">
        <f t="shared" si="2"/>
        <v>7119555.8826389275</v>
      </c>
      <c r="H41" s="10">
        <f t="shared" si="4"/>
        <v>8590507.089810323</v>
      </c>
      <c r="I41" s="10">
        <f t="shared" si="3"/>
        <v>715875.59081752691</v>
      </c>
      <c r="J41" s="11"/>
    </row>
    <row r="42" spans="1:10" ht="15" customHeight="1" x14ac:dyDescent="0.3">
      <c r="A42" s="1">
        <v>44</v>
      </c>
      <c r="B42" s="9" t="s">
        <v>42</v>
      </c>
      <c r="C42" s="29">
        <f>+'Scenario 1'!C42</f>
        <v>512532736.92278028</v>
      </c>
      <c r="D42" s="23">
        <f>+'FY 19 RE Schedules'!T42</f>
        <v>0.85944777949573503</v>
      </c>
      <c r="E42" s="10">
        <f t="shared" si="0"/>
        <v>440495122.66715521</v>
      </c>
      <c r="F42" s="10">
        <f t="shared" si="1"/>
        <v>1551049.9884501863</v>
      </c>
      <c r="G42" s="10">
        <f t="shared" si="2"/>
        <v>7507242.2631696854</v>
      </c>
      <c r="H42" s="10">
        <f t="shared" si="4"/>
        <v>9058292.2516198717</v>
      </c>
      <c r="I42" s="10">
        <f t="shared" si="3"/>
        <v>754857.68763498927</v>
      </c>
      <c r="J42" s="11"/>
    </row>
    <row r="43" spans="1:10" x14ac:dyDescent="0.3">
      <c r="A43" s="1">
        <v>45</v>
      </c>
      <c r="B43" s="9" t="s">
        <v>43</v>
      </c>
      <c r="C43" s="29">
        <f>+'Scenario 1'!C43</f>
        <v>0</v>
      </c>
      <c r="D43" s="23">
        <f>+'FY 19 RE Schedules'!T43</f>
        <v>0.72005542957123825</v>
      </c>
      <c r="E43" s="10">
        <f t="shared" si="0"/>
        <v>0</v>
      </c>
      <c r="F43" s="10">
        <f t="shared" si="1"/>
        <v>0</v>
      </c>
      <c r="G43" s="10">
        <f t="shared" si="2"/>
        <v>0</v>
      </c>
      <c r="H43" s="10">
        <f t="shared" si="4"/>
        <v>0</v>
      </c>
      <c r="I43" s="10">
        <f t="shared" si="3"/>
        <v>0</v>
      </c>
      <c r="J43" s="11"/>
    </row>
    <row r="44" spans="1:10" x14ac:dyDescent="0.3">
      <c r="A44" s="1">
        <v>48</v>
      </c>
      <c r="B44" s="9" t="s">
        <v>44</v>
      </c>
      <c r="C44" s="29">
        <f>+'Scenario 1'!C44</f>
        <v>326866943.83862817</v>
      </c>
      <c r="D44" s="23">
        <f>+'FY 19 RE Schedules'!T44</f>
        <v>0.84327498869506801</v>
      </c>
      <c r="E44" s="10">
        <f t="shared" si="0"/>
        <v>275638718.3703106</v>
      </c>
      <c r="F44" s="10">
        <f t="shared" si="1"/>
        <v>970565.64067280747</v>
      </c>
      <c r="G44" s="10">
        <f t="shared" si="2"/>
        <v>4697638.0201128963</v>
      </c>
      <c r="H44" s="10">
        <f t="shared" si="4"/>
        <v>5668203.6607857039</v>
      </c>
      <c r="I44" s="10">
        <f t="shared" si="3"/>
        <v>472350.30506547535</v>
      </c>
      <c r="J44" s="11"/>
    </row>
    <row r="45" spans="1:10" ht="13.35" customHeight="1" x14ac:dyDescent="0.3">
      <c r="A45" s="1">
        <v>49</v>
      </c>
      <c r="B45" s="9" t="s">
        <v>45</v>
      </c>
      <c r="C45" s="29">
        <f>+'Scenario 1'!C45</f>
        <v>342108949.70677024</v>
      </c>
      <c r="D45" s="23">
        <f>+'FY 19 RE Schedules'!T45</f>
        <v>0.85243996580995052</v>
      </c>
      <c r="E45" s="10">
        <f t="shared" si="0"/>
        <v>291627341.39131731</v>
      </c>
      <c r="F45" s="10">
        <f t="shared" si="1"/>
        <v>1026864.0019393531</v>
      </c>
      <c r="G45" s="10">
        <f t="shared" si="2"/>
        <v>4970127.9077339359</v>
      </c>
      <c r="H45" s="10">
        <f t="shared" si="4"/>
        <v>5996991.9096732885</v>
      </c>
      <c r="I45" s="10">
        <f t="shared" si="3"/>
        <v>499749.32580610737</v>
      </c>
      <c r="J45" s="11"/>
    </row>
    <row r="46" spans="1:10" ht="14.1" customHeight="1" x14ac:dyDescent="0.3">
      <c r="A46" s="1">
        <v>51</v>
      </c>
      <c r="B46" s="9" t="s">
        <v>46</v>
      </c>
      <c r="C46" s="29">
        <f>+'Scenario 1'!C46</f>
        <v>279506436.0290935</v>
      </c>
      <c r="D46" s="23">
        <f>+'FY 19 RE Schedules'!T46</f>
        <v>0.83220426105100198</v>
      </c>
      <c r="E46" s="10">
        <f t="shared" si="0"/>
        <v>232606447.05459091</v>
      </c>
      <c r="F46" s="10">
        <f t="shared" si="1"/>
        <v>819042.50115857949</v>
      </c>
      <c r="G46" s="10">
        <f t="shared" si="2"/>
        <v>3964250.363183809</v>
      </c>
      <c r="H46" s="10">
        <f t="shared" si="4"/>
        <v>4783292.8643423887</v>
      </c>
      <c r="I46" s="10">
        <f t="shared" si="3"/>
        <v>398607.73869519908</v>
      </c>
      <c r="J46" s="11"/>
    </row>
    <row r="47" spans="1:10" x14ac:dyDescent="0.3">
      <c r="A47" s="1">
        <v>55</v>
      </c>
      <c r="B47" s="9" t="s">
        <v>48</v>
      </c>
      <c r="C47" s="29">
        <f>+'Scenario 1'!C47</f>
        <v>35317064.001255192</v>
      </c>
      <c r="D47" s="23">
        <f>+'FY 19 RE Schedules'!T47</f>
        <v>0.84877478648700655</v>
      </c>
      <c r="E47" s="10">
        <f t="shared" si="0"/>
        <v>29976233.45701332</v>
      </c>
      <c r="F47" s="10">
        <f t="shared" si="1"/>
        <v>105550.85440165622</v>
      </c>
      <c r="G47" s="10">
        <f t="shared" si="2"/>
        <v>510877.04521344783</v>
      </c>
      <c r="H47" s="10">
        <f t="shared" si="4"/>
        <v>616427.89961510408</v>
      </c>
      <c r="I47" s="10">
        <f t="shared" si="3"/>
        <v>51368.991634592006</v>
      </c>
      <c r="J47" s="11"/>
    </row>
    <row r="48" spans="1:10" x14ac:dyDescent="0.3">
      <c r="A48" s="1">
        <v>60</v>
      </c>
      <c r="B48" s="9" t="s">
        <v>49</v>
      </c>
      <c r="C48" s="29">
        <f>+'Scenario 1'!C48</f>
        <v>55547472.485527419</v>
      </c>
      <c r="D48" s="23">
        <f>+'FY 19 RE Schedules'!T48</f>
        <v>0.85526242578440981</v>
      </c>
      <c r="E48" s="10">
        <f t="shared" si="0"/>
        <v>47507666.064164937</v>
      </c>
      <c r="F48" s="10">
        <f t="shared" si="1"/>
        <v>167281.68169933895</v>
      </c>
      <c r="G48" s="10">
        <f t="shared" si="2"/>
        <v>809660.62993379054</v>
      </c>
      <c r="H48" s="10">
        <f t="shared" si="4"/>
        <v>976942.31163312949</v>
      </c>
      <c r="I48" s="10">
        <f t="shared" si="3"/>
        <v>81411.859302760786</v>
      </c>
      <c r="J48" s="11"/>
    </row>
    <row r="49" spans="1:10" x14ac:dyDescent="0.3">
      <c r="A49" s="1">
        <v>61</v>
      </c>
      <c r="B49" s="9" t="s">
        <v>50</v>
      </c>
      <c r="C49" s="29">
        <f>+'Scenario 1'!C49</f>
        <v>119674169.08282958</v>
      </c>
      <c r="D49" s="23">
        <f>+'FY 19 RE Schedules'!T49</f>
        <v>0.86418004747592359</v>
      </c>
      <c r="E49" s="10">
        <f t="shared" si="0"/>
        <v>103420029.11964138</v>
      </c>
      <c r="F49" s="10">
        <f t="shared" si="1"/>
        <v>364157.57341482671</v>
      </c>
      <c r="G49" s="10">
        <f t="shared" si="2"/>
        <v>1762560.2952518279</v>
      </c>
      <c r="H49" s="10">
        <f t="shared" si="4"/>
        <v>2126717.8686666549</v>
      </c>
      <c r="I49" s="10">
        <f t="shared" si="3"/>
        <v>177226.48905555459</v>
      </c>
      <c r="J49" s="11"/>
    </row>
    <row r="50" spans="1:10" x14ac:dyDescent="0.3">
      <c r="A50" s="1">
        <v>62</v>
      </c>
      <c r="B50" s="9" t="s">
        <v>47</v>
      </c>
      <c r="C50" s="29">
        <f>+'Scenario 1'!C50</f>
        <v>297644529.15767634</v>
      </c>
      <c r="D50" s="23">
        <f>+'FY 19 RE Schedules'!T50</f>
        <v>0.832015368979246</v>
      </c>
      <c r="E50" s="10">
        <f t="shared" si="0"/>
        <v>247644822.75177804</v>
      </c>
      <c r="F50" s="10">
        <f t="shared" si="1"/>
        <v>871994.89779398241</v>
      </c>
      <c r="G50" s="10">
        <f t="shared" si="2"/>
        <v>4220545.4361457266</v>
      </c>
      <c r="H50" s="10">
        <f t="shared" si="4"/>
        <v>5092540.3339397088</v>
      </c>
      <c r="I50" s="10">
        <f t="shared" si="3"/>
        <v>424378.36116164242</v>
      </c>
      <c r="J50" s="11"/>
    </row>
    <row r="51" spans="1:10" x14ac:dyDescent="0.3">
      <c r="A51" s="1">
        <v>63</v>
      </c>
      <c r="B51" s="9" t="s">
        <v>15</v>
      </c>
      <c r="C51" s="29">
        <f>+'Scenario 1'!C51</f>
        <v>417785898.5753032</v>
      </c>
      <c r="D51" s="23">
        <f>+'FY 19 RE Schedules'!T51</f>
        <v>0.8618355144786487</v>
      </c>
      <c r="E51" s="10">
        <f t="shared" si="0"/>
        <v>360062724.84057099</v>
      </c>
      <c r="F51" s="10">
        <f t="shared" si="1"/>
        <v>1267835.3436101554</v>
      </c>
      <c r="G51" s="10">
        <f t="shared" si="2"/>
        <v>6136454.1086137258</v>
      </c>
      <c r="H51" s="10">
        <f t="shared" si="4"/>
        <v>7404289.4522238811</v>
      </c>
      <c r="I51" s="10">
        <f t="shared" si="3"/>
        <v>617024.12101865676</v>
      </c>
      <c r="J51" s="11"/>
    </row>
    <row r="52" spans="1:10" x14ac:dyDescent="0.3">
      <c r="A52" s="1">
        <v>65</v>
      </c>
      <c r="B52" s="9" t="s">
        <v>64</v>
      </c>
      <c r="C52" s="29">
        <f>+'Scenario 1'!C52</f>
        <v>127141999.6928256</v>
      </c>
      <c r="D52" s="23">
        <f>+'FY 19 RE Schedules'!T52</f>
        <v>0.85887783650391514</v>
      </c>
      <c r="E52" s="10">
        <f>C52*D52</f>
        <v>109199445.62495549</v>
      </c>
      <c r="F52" s="10">
        <f t="shared" si="1"/>
        <v>384507.77354766615</v>
      </c>
      <c r="G52" s="10">
        <f>E52/$E$58*$G$8</f>
        <v>1861057.3673248342</v>
      </c>
      <c r="H52" s="10">
        <f t="shared" si="4"/>
        <v>2245565.1408725004</v>
      </c>
      <c r="I52" s="10">
        <f t="shared" si="3"/>
        <v>187130.4284060417</v>
      </c>
      <c r="J52" s="11"/>
    </row>
    <row r="53" spans="1:10" x14ac:dyDescent="0.3">
      <c r="A53" s="1">
        <v>2001</v>
      </c>
      <c r="B53" s="9" t="s">
        <v>162</v>
      </c>
      <c r="C53" s="29">
        <f>+'Scenario 1'!C53</f>
        <v>133696812.56142876</v>
      </c>
      <c r="D53" s="23">
        <f>+'FY 19 RE Schedules'!T53</f>
        <v>0.87405867998312048</v>
      </c>
      <c r="E53" s="10">
        <f t="shared" si="0"/>
        <v>116858859.5053931</v>
      </c>
      <c r="F53" s="10">
        <f t="shared" si="1"/>
        <v>411477.72894434544</v>
      </c>
      <c r="G53" s="10">
        <f t="shared" si="2"/>
        <v>1991594.7391035871</v>
      </c>
      <c r="H53" s="10">
        <f t="shared" si="4"/>
        <v>2403072.4680479327</v>
      </c>
      <c r="I53" s="10">
        <f t="shared" si="3"/>
        <v>200256.0390039944</v>
      </c>
      <c r="J53" s="11"/>
    </row>
    <row r="54" spans="1:10" x14ac:dyDescent="0.3">
      <c r="A54" s="1">
        <v>2004</v>
      </c>
      <c r="B54" s="9" t="s">
        <v>51</v>
      </c>
      <c r="C54" s="29">
        <f>+'Scenario 1'!C54</f>
        <v>286482340.65745425</v>
      </c>
      <c r="D54" s="23">
        <f>+'FY 19 RE Schedules'!T54</f>
        <v>0.82773695338194875</v>
      </c>
      <c r="E54" s="10">
        <f t="shared" si="0"/>
        <v>237132019.85353076</v>
      </c>
      <c r="F54" s="10">
        <f t="shared" si="1"/>
        <v>834977.72785308736</v>
      </c>
      <c r="G54" s="10">
        <f t="shared" si="2"/>
        <v>4041378.5074763945</v>
      </c>
      <c r="H54" s="10">
        <f t="shared" si="4"/>
        <v>4876356.2353294818</v>
      </c>
      <c r="I54" s="10">
        <f t="shared" si="3"/>
        <v>406363.01961079013</v>
      </c>
      <c r="J54" s="11"/>
    </row>
    <row r="55" spans="1:10" x14ac:dyDescent="0.3">
      <c r="A55" s="1">
        <v>5050</v>
      </c>
      <c r="B55" s="9" t="s">
        <v>52</v>
      </c>
      <c r="C55" s="29">
        <f>+'Scenario 1'!C55</f>
        <v>497062498.3748461</v>
      </c>
      <c r="D55" s="23">
        <f>+'FY 19 RE Schedules'!T55</f>
        <v>0.84922341733617235</v>
      </c>
      <c r="E55" s="10">
        <f t="shared" si="0"/>
        <v>422117113.49954242</v>
      </c>
      <c r="F55" s="10">
        <f t="shared" si="1"/>
        <v>1486338.2369679746</v>
      </c>
      <c r="G55" s="10">
        <f t="shared" si="2"/>
        <v>7194030.69728301</v>
      </c>
      <c r="H55" s="10">
        <f t="shared" si="4"/>
        <v>8680368.9342509843</v>
      </c>
      <c r="I55" s="10">
        <f t="shared" si="3"/>
        <v>723364.0778542487</v>
      </c>
      <c r="J55" s="11"/>
    </row>
    <row r="56" spans="1:10" x14ac:dyDescent="0.3">
      <c r="A56" s="1">
        <v>8992</v>
      </c>
      <c r="B56" s="9" t="s">
        <v>53</v>
      </c>
      <c r="C56" s="29">
        <f>+'Scenario 1'!C56</f>
        <v>241086059.56608003</v>
      </c>
      <c r="D56" s="23">
        <f>+'FY 19 RE Schedules'!T56</f>
        <v>0.86239248683756775</v>
      </c>
      <c r="E56" s="10">
        <f t="shared" si="0"/>
        <v>207910806.45106176</v>
      </c>
      <c r="F56" s="10">
        <f t="shared" si="1"/>
        <v>732085.41332308704</v>
      </c>
      <c r="G56" s="10">
        <f t="shared" si="2"/>
        <v>3543369.0700328033</v>
      </c>
      <c r="H56" s="10">
        <f t="shared" si="4"/>
        <v>4275454.48335589</v>
      </c>
      <c r="I56" s="10">
        <f t="shared" si="3"/>
        <v>356287.87361299084</v>
      </c>
      <c r="J56" s="11"/>
    </row>
    <row r="57" spans="1:10" x14ac:dyDescent="0.3">
      <c r="A57" s="1">
        <v>5033</v>
      </c>
      <c r="B57" s="9" t="s">
        <v>63</v>
      </c>
      <c r="C57" s="30">
        <f>+'Scenario 1'!C57</f>
        <v>66672059.940888859</v>
      </c>
      <c r="D57" s="25">
        <f>+'FY 19 RE Schedules'!T57</f>
        <v>0.84072311836622127</v>
      </c>
      <c r="E57" s="12">
        <f t="shared" si="0"/>
        <v>56052742.141403705</v>
      </c>
      <c r="F57" s="12">
        <f t="shared" si="1"/>
        <v>197370.1877210548</v>
      </c>
      <c r="G57" s="12">
        <f t="shared" si="2"/>
        <v>955292.10907622776</v>
      </c>
      <c r="H57" s="12">
        <f t="shared" si="4"/>
        <v>1152662.2967972825</v>
      </c>
      <c r="I57" s="12">
        <f t="shared" si="3"/>
        <v>96055.191399773539</v>
      </c>
      <c r="J57" s="11"/>
    </row>
    <row r="58" spans="1:10" x14ac:dyDescent="0.3">
      <c r="A58" s="1">
        <v>9999</v>
      </c>
      <c r="B58" s="9" t="s">
        <v>54</v>
      </c>
      <c r="C58" s="29">
        <f>SUM(C9:C57)</f>
        <v>18877131893.306225</v>
      </c>
      <c r="D58" s="23">
        <f>+'FY 19 RE Schedules'!T58</f>
        <v>0.84930622587394444</v>
      </c>
      <c r="E58" s="11">
        <f>SUM(E9:E57)</f>
        <v>16039039125.472385</v>
      </c>
      <c r="F58" s="11">
        <f t="shared" si="1"/>
        <v>56475884</v>
      </c>
      <c r="G58" s="11">
        <f t="shared" si="2"/>
        <v>273349116</v>
      </c>
      <c r="H58" s="11">
        <f>SUM(H9:H57)</f>
        <v>329825000.00000006</v>
      </c>
      <c r="I58" s="11">
        <f>SUM(I9:I57)</f>
        <v>27485416.666666679</v>
      </c>
      <c r="J58" s="11"/>
    </row>
    <row r="59" spans="1:10" x14ac:dyDescent="0.3">
      <c r="E59" s="13"/>
      <c r="F59" s="14">
        <f>+F58/E58</f>
        <v>3.521151333205982E-3</v>
      </c>
      <c r="G59" s="14">
        <f>+G58/E58</f>
        <v>1.7042736404694024E-2</v>
      </c>
      <c r="H59" s="13">
        <f>H58/E58</f>
        <v>2.0563887737900008E-2</v>
      </c>
    </row>
    <row r="60" spans="1:10" x14ac:dyDescent="0.3">
      <c r="B60" s="15"/>
      <c r="C60" s="2" t="s">
        <v>163</v>
      </c>
      <c r="I60" s="11">
        <v>16156023.045340195</v>
      </c>
    </row>
    <row r="61" spans="1:10" ht="15.6" x14ac:dyDescent="0.4">
      <c r="C61" s="2" t="s">
        <v>164</v>
      </c>
      <c r="I61" s="26">
        <f>+I58+I60</f>
        <v>43641439.712006874</v>
      </c>
    </row>
    <row r="62" spans="1:10" x14ac:dyDescent="0.3">
      <c r="B62" s="16" t="s">
        <v>167</v>
      </c>
      <c r="F62" s="38">
        <v>56475884</v>
      </c>
      <c r="G62" s="38">
        <v>333349116</v>
      </c>
      <c r="I62" s="11">
        <f>+I61*12</f>
        <v>523697276.54408252</v>
      </c>
    </row>
    <row r="63" spans="1:10" x14ac:dyDescent="0.3">
      <c r="B63" s="16" t="s">
        <v>66</v>
      </c>
      <c r="F63" s="17">
        <v>0</v>
      </c>
      <c r="G63" s="17">
        <v>-25000000</v>
      </c>
    </row>
    <row r="64" spans="1:10" x14ac:dyDescent="0.3">
      <c r="B64" s="16" t="s">
        <v>67</v>
      </c>
      <c r="F64" s="17">
        <v>0</v>
      </c>
      <c r="G64" s="17">
        <v>-30000000</v>
      </c>
    </row>
    <row r="65" spans="2:7" x14ac:dyDescent="0.3">
      <c r="B65" s="16" t="s">
        <v>68</v>
      </c>
      <c r="F65" s="17">
        <v>0</v>
      </c>
      <c r="G65" s="17">
        <v>-25000000</v>
      </c>
    </row>
    <row r="66" spans="2:7" ht="16.2" x14ac:dyDescent="0.45">
      <c r="B66" s="16" t="s">
        <v>72</v>
      </c>
      <c r="F66" s="36">
        <v>0</v>
      </c>
      <c r="G66" s="36">
        <v>-15000000</v>
      </c>
    </row>
    <row r="67" spans="2:7" x14ac:dyDescent="0.3">
      <c r="B67" s="16" t="s">
        <v>69</v>
      </c>
      <c r="F67" s="18">
        <f>SUM(F63:F66)</f>
        <v>0</v>
      </c>
      <c r="G67" s="18">
        <f>SUM(G63:G66)</f>
        <v>-95000000</v>
      </c>
    </row>
    <row r="68" spans="2:7" ht="16.2" x14ac:dyDescent="0.45">
      <c r="B68" s="16" t="s">
        <v>170</v>
      </c>
      <c r="F68" s="36">
        <f>+F4</f>
        <v>0</v>
      </c>
      <c r="G68" s="36">
        <f>+G4</f>
        <v>35000000</v>
      </c>
    </row>
    <row r="69" spans="2:7" x14ac:dyDescent="0.3">
      <c r="B69" s="16" t="s">
        <v>171</v>
      </c>
      <c r="F69" s="35">
        <f>+F67+F68</f>
        <v>0</v>
      </c>
      <c r="G69" s="35">
        <f>+G68+G67</f>
        <v>-60000000</v>
      </c>
    </row>
  </sheetData>
  <mergeCells count="1">
    <mergeCell ref="A1:I1"/>
  </mergeCells>
  <pageMargins left="0" right="0" top="0" bottom="0" header="0.3" footer="0.3"/>
  <pageSetup scale="71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workbookViewId="0">
      <selection activeCell="A5" sqref="A5"/>
    </sheetView>
  </sheetViews>
  <sheetFormatPr defaultRowHeight="14.4" x14ac:dyDescent="0.3"/>
  <cols>
    <col min="10" max="10" width="11.44140625" bestFit="1" customWidth="1"/>
    <col min="19" max="19" width="11.44140625" bestFit="1" customWidth="1"/>
  </cols>
  <sheetData>
    <row r="1" spans="1:32" x14ac:dyDescent="0.3">
      <c r="A1" t="s">
        <v>159</v>
      </c>
    </row>
    <row r="2" spans="1:32" x14ac:dyDescent="0.3">
      <c r="A2" t="s">
        <v>161</v>
      </c>
    </row>
    <row r="3" spans="1:32" x14ac:dyDescent="0.3">
      <c r="A3" t="s">
        <v>160</v>
      </c>
    </row>
    <row r="7" spans="1:32" x14ac:dyDescent="0.3">
      <c r="T7" s="32" t="s">
        <v>157</v>
      </c>
    </row>
    <row r="8" spans="1:32" x14ac:dyDescent="0.3">
      <c r="A8" s="19" t="s">
        <v>73</v>
      </c>
      <c r="B8" s="19" t="s">
        <v>74</v>
      </c>
      <c r="C8" s="19" t="s">
        <v>75</v>
      </c>
      <c r="D8" s="19" t="s">
        <v>76</v>
      </c>
      <c r="E8" s="19" t="s">
        <v>77</v>
      </c>
      <c r="F8" s="20" t="s">
        <v>78</v>
      </c>
      <c r="G8" s="20" t="s">
        <v>79</v>
      </c>
      <c r="H8" s="20" t="s">
        <v>80</v>
      </c>
      <c r="I8" s="20" t="s">
        <v>81</v>
      </c>
      <c r="J8" s="20" t="s">
        <v>82</v>
      </c>
      <c r="K8" s="20" t="s">
        <v>83</v>
      </c>
      <c r="L8" s="20" t="s">
        <v>84</v>
      </c>
      <c r="M8" s="20" t="s">
        <v>85</v>
      </c>
      <c r="N8" s="20" t="s">
        <v>86</v>
      </c>
      <c r="O8" s="20" t="s">
        <v>87</v>
      </c>
      <c r="P8" s="20" t="s">
        <v>88</v>
      </c>
      <c r="Q8" s="20" t="s">
        <v>89</v>
      </c>
      <c r="R8" s="20" t="s">
        <v>90</v>
      </c>
      <c r="S8" s="20" t="s">
        <v>91</v>
      </c>
      <c r="T8" s="32" t="s">
        <v>158</v>
      </c>
      <c r="U8" s="20" t="s">
        <v>92</v>
      </c>
      <c r="V8" s="20" t="s">
        <v>93</v>
      </c>
      <c r="W8" s="20" t="s">
        <v>94</v>
      </c>
      <c r="X8" s="20" t="s">
        <v>95</v>
      </c>
      <c r="Y8" s="20" t="s">
        <v>96</v>
      </c>
      <c r="Z8" s="20" t="s">
        <v>97</v>
      </c>
      <c r="AA8" s="20" t="s">
        <v>98</v>
      </c>
      <c r="AB8" s="20" t="s">
        <v>99</v>
      </c>
      <c r="AC8" s="20" t="s">
        <v>100</v>
      </c>
      <c r="AD8" s="20" t="s">
        <v>101</v>
      </c>
      <c r="AE8" s="20" t="s">
        <v>102</v>
      </c>
      <c r="AF8" s="20" t="s">
        <v>103</v>
      </c>
    </row>
    <row r="9" spans="1:32" x14ac:dyDescent="0.3">
      <c r="A9" s="21">
        <v>2019</v>
      </c>
      <c r="B9" s="21">
        <v>210001</v>
      </c>
      <c r="C9" s="21" t="s">
        <v>104</v>
      </c>
      <c r="D9" s="21" t="s">
        <v>105</v>
      </c>
      <c r="E9" s="21" t="s">
        <v>106</v>
      </c>
      <c r="F9" s="22">
        <v>90133.3</v>
      </c>
      <c r="G9" s="22">
        <v>57261.1</v>
      </c>
      <c r="H9" s="22">
        <v>117133.4</v>
      </c>
      <c r="I9" s="22">
        <v>104539.3</v>
      </c>
      <c r="J9" s="22">
        <v>369067.1</v>
      </c>
      <c r="K9" s="22">
        <v>12933.9</v>
      </c>
      <c r="L9" s="22">
        <v>4090.5</v>
      </c>
      <c r="M9" s="22">
        <v>25091.19999999999</v>
      </c>
      <c r="N9" s="22">
        <v>0</v>
      </c>
      <c r="O9" s="22">
        <v>7305.9000000000005</v>
      </c>
      <c r="P9" s="22">
        <v>12621.3</v>
      </c>
      <c r="Q9" s="22">
        <v>62042.799999999988</v>
      </c>
      <c r="R9" s="22">
        <v>3849</v>
      </c>
      <c r="S9" s="22">
        <v>310873.3</v>
      </c>
      <c r="T9" s="33">
        <f>+S9/J9</f>
        <v>0.84232189756280096</v>
      </c>
      <c r="U9" s="22">
        <v>4520.719000000001</v>
      </c>
      <c r="V9" s="22">
        <v>315394.01899999997</v>
      </c>
      <c r="W9" s="22">
        <v>127560.64955252499</v>
      </c>
      <c r="X9" s="22">
        <v>15569.7</v>
      </c>
      <c r="Y9" s="22">
        <v>61102.000000000015</v>
      </c>
      <c r="Z9" s="22">
        <v>24214.600000000002</v>
      </c>
      <c r="AA9" s="22">
        <v>68848.660000000018</v>
      </c>
      <c r="AB9" s="22">
        <v>297295.60955252504</v>
      </c>
      <c r="AC9" s="22">
        <v>18098.409447474929</v>
      </c>
      <c r="AD9" s="22">
        <v>0</v>
      </c>
      <c r="AE9" s="22">
        <v>0</v>
      </c>
      <c r="AF9" s="22">
        <v>18098.409447474929</v>
      </c>
    </row>
    <row r="10" spans="1:32" x14ac:dyDescent="0.3">
      <c r="A10" s="21">
        <v>2019</v>
      </c>
      <c r="B10" s="21">
        <v>210002</v>
      </c>
      <c r="C10" s="21" t="s">
        <v>107</v>
      </c>
      <c r="D10" s="21" t="s">
        <v>105</v>
      </c>
      <c r="E10" s="21" t="s">
        <v>106</v>
      </c>
      <c r="F10" s="22">
        <v>351685.12511000008</v>
      </c>
      <c r="G10" s="22">
        <v>132173.25083</v>
      </c>
      <c r="H10" s="22">
        <v>652948.95292999991</v>
      </c>
      <c r="I10" s="22">
        <v>420850.87050000002</v>
      </c>
      <c r="J10" s="22">
        <v>1557658.1993699998</v>
      </c>
      <c r="K10" s="22">
        <v>45767.033949999997</v>
      </c>
      <c r="L10" s="22">
        <v>19627</v>
      </c>
      <c r="M10" s="22">
        <v>77154.714399999997</v>
      </c>
      <c r="N10" s="22">
        <v>0</v>
      </c>
      <c r="O10" s="22">
        <v>36746.285600000003</v>
      </c>
      <c r="P10" s="22">
        <v>47364.073540000099</v>
      </c>
      <c r="Q10" s="22">
        <v>226659.10749000011</v>
      </c>
      <c r="R10" s="22">
        <v>6492</v>
      </c>
      <c r="S10" s="22">
        <v>1337491.0918799995</v>
      </c>
      <c r="T10" s="33">
        <f t="shared" ref="T10:T47" si="0">+S10/J10</f>
        <v>0.85865505822840493</v>
      </c>
      <c r="U10" s="22">
        <v>6865.2422500000248</v>
      </c>
      <c r="V10" s="22">
        <v>1344356.3341300001</v>
      </c>
      <c r="W10" s="22">
        <v>541613.45893492433</v>
      </c>
      <c r="X10" s="22">
        <v>119269</v>
      </c>
      <c r="Y10" s="22">
        <v>392332</v>
      </c>
      <c r="Z10" s="22">
        <v>95043.332755432435</v>
      </c>
      <c r="AA10" s="22">
        <v>202569.41210538647</v>
      </c>
      <c r="AB10" s="22">
        <v>1350827.2037957432</v>
      </c>
      <c r="AC10" s="22">
        <v>-6470.8696657433175</v>
      </c>
      <c r="AD10" s="22"/>
      <c r="AE10" s="22"/>
      <c r="AF10" s="22">
        <v>-6470.8696657433175</v>
      </c>
    </row>
    <row r="11" spans="1:32" x14ac:dyDescent="0.3">
      <c r="A11" s="21">
        <v>2019</v>
      </c>
      <c r="B11" s="21">
        <v>210003</v>
      </c>
      <c r="C11" s="21" t="s">
        <v>108</v>
      </c>
      <c r="D11" s="21" t="s">
        <v>105</v>
      </c>
      <c r="E11" s="21" t="s">
        <v>106</v>
      </c>
      <c r="F11" s="22">
        <v>108271.17217999999</v>
      </c>
      <c r="G11" s="22">
        <v>39659.669090000003</v>
      </c>
      <c r="H11" s="22">
        <v>142040.82088000001</v>
      </c>
      <c r="I11" s="22">
        <v>37557.885560000002</v>
      </c>
      <c r="J11" s="22">
        <v>327529.54771000001</v>
      </c>
      <c r="K11" s="22">
        <v>18767.895557545067</v>
      </c>
      <c r="L11" s="22">
        <v>10196</v>
      </c>
      <c r="M11" s="22">
        <v>14367.880281636058</v>
      </c>
      <c r="N11" s="22">
        <v>0</v>
      </c>
      <c r="O11" s="22">
        <v>16478.647919999999</v>
      </c>
      <c r="P11" s="22">
        <v>10006.817593023989</v>
      </c>
      <c r="Q11" s="22">
        <v>69817.241352205107</v>
      </c>
      <c r="R11" s="22">
        <v>15624</v>
      </c>
      <c r="S11" s="22">
        <v>273336.30635779491</v>
      </c>
      <c r="T11" s="33">
        <f t="shared" si="0"/>
        <v>0.83453938207679301</v>
      </c>
      <c r="U11" s="22">
        <v>33636.345540000002</v>
      </c>
      <c r="V11" s="22">
        <v>306972.65189779492</v>
      </c>
      <c r="W11" s="22">
        <v>126320.2063634677</v>
      </c>
      <c r="X11" s="22">
        <v>16152.136087917286</v>
      </c>
      <c r="Y11" s="22">
        <v>37131.348663918936</v>
      </c>
      <c r="Z11" s="22">
        <v>7511.746052178536</v>
      </c>
      <c r="AA11" s="22">
        <v>73824.219839435245</v>
      </c>
      <c r="AB11" s="22">
        <v>260939.6570069177</v>
      </c>
      <c r="AC11" s="22">
        <v>46032.99489087722</v>
      </c>
      <c r="AD11" s="22"/>
      <c r="AE11" s="22"/>
      <c r="AF11" s="22">
        <v>46032.99489087722</v>
      </c>
    </row>
    <row r="12" spans="1:32" x14ac:dyDescent="0.3">
      <c r="A12" s="21">
        <v>2019</v>
      </c>
      <c r="B12" s="21">
        <v>210004</v>
      </c>
      <c r="C12" s="21" t="s">
        <v>109</v>
      </c>
      <c r="D12" s="21" t="s">
        <v>105</v>
      </c>
      <c r="E12" s="21" t="s">
        <v>106</v>
      </c>
      <c r="F12" s="22">
        <v>160405.70000000001</v>
      </c>
      <c r="G12" s="22">
        <v>47270.9</v>
      </c>
      <c r="H12" s="22">
        <v>203402.4</v>
      </c>
      <c r="I12" s="22">
        <v>106995.4</v>
      </c>
      <c r="J12" s="22">
        <v>518074.4</v>
      </c>
      <c r="K12" s="22">
        <v>17313.561040000001</v>
      </c>
      <c r="L12" s="22">
        <v>25976.687590000005</v>
      </c>
      <c r="M12" s="22">
        <v>41019.146739999996</v>
      </c>
      <c r="N12" s="22">
        <v>0</v>
      </c>
      <c r="O12" s="22">
        <v>7137.0884299999998</v>
      </c>
      <c r="P12" s="22">
        <v>1723.28053</v>
      </c>
      <c r="Q12" s="22">
        <v>93169.764330000005</v>
      </c>
      <c r="R12" s="22">
        <v>15777.38</v>
      </c>
      <c r="S12" s="22">
        <v>440682.01566999999</v>
      </c>
      <c r="T12" s="33">
        <f t="shared" si="0"/>
        <v>0.85061530866995161</v>
      </c>
      <c r="U12" s="22">
        <v>3035.7962899999984</v>
      </c>
      <c r="V12" s="22">
        <v>443717.81196000002</v>
      </c>
      <c r="W12" s="22">
        <v>219702.75607618861</v>
      </c>
      <c r="X12" s="22">
        <v>13946.812040000001</v>
      </c>
      <c r="Y12" s="22">
        <v>61853.023920000007</v>
      </c>
      <c r="Z12" s="22">
        <v>32636.466336442685</v>
      </c>
      <c r="AA12" s="22">
        <v>56983.680910717288</v>
      </c>
      <c r="AB12" s="22">
        <v>385122.73928334855</v>
      </c>
      <c r="AC12" s="22">
        <v>58595.072676651413</v>
      </c>
      <c r="AD12" s="22"/>
      <c r="AE12" s="22"/>
      <c r="AF12" s="22">
        <v>58595.072676651413</v>
      </c>
    </row>
    <row r="13" spans="1:32" x14ac:dyDescent="0.3">
      <c r="A13" s="21">
        <v>2019</v>
      </c>
      <c r="B13" s="21">
        <v>210005</v>
      </c>
      <c r="C13" s="21" t="s">
        <v>110</v>
      </c>
      <c r="D13" s="21" t="s">
        <v>105</v>
      </c>
      <c r="E13" s="21" t="s">
        <v>106</v>
      </c>
      <c r="F13" s="22">
        <v>103197</v>
      </c>
      <c r="G13" s="22">
        <v>41096.300000000003</v>
      </c>
      <c r="H13" s="22">
        <v>127505.4</v>
      </c>
      <c r="I13" s="22">
        <v>82599</v>
      </c>
      <c r="J13" s="22">
        <v>354397.69999999995</v>
      </c>
      <c r="K13" s="22">
        <v>10081.754999999999</v>
      </c>
      <c r="L13" s="22">
        <v>6391.7269999999999</v>
      </c>
      <c r="M13" s="22">
        <v>19013.966480000003</v>
      </c>
      <c r="N13" s="22">
        <v>19.100000000000001</v>
      </c>
      <c r="O13" s="22">
        <v>5069.8588500000023</v>
      </c>
      <c r="P13" s="22">
        <v>11113.899999999963</v>
      </c>
      <c r="Q13" s="22">
        <v>51690.307329999974</v>
      </c>
      <c r="R13" s="22">
        <v>1480.1</v>
      </c>
      <c r="S13" s="22">
        <v>304187.49266999995</v>
      </c>
      <c r="T13" s="33">
        <f t="shared" si="0"/>
        <v>0.85832242328322106</v>
      </c>
      <c r="U13" s="22">
        <v>4925.6580000000004</v>
      </c>
      <c r="V13" s="22">
        <v>309113.15066999994</v>
      </c>
      <c r="W13" s="22">
        <v>133624.5942846789</v>
      </c>
      <c r="X13" s="22">
        <v>8237.4090900000028</v>
      </c>
      <c r="Y13" s="22">
        <v>1452.2853800000012</v>
      </c>
      <c r="Z13" s="22">
        <v>16144.056060000001</v>
      </c>
      <c r="AA13" s="22">
        <v>98533.799662937236</v>
      </c>
      <c r="AB13" s="22">
        <v>257992.14447761615</v>
      </c>
      <c r="AC13" s="22">
        <v>51121.006192383757</v>
      </c>
      <c r="AD13" s="22"/>
      <c r="AE13" s="22"/>
      <c r="AF13" s="22">
        <v>51121.006192383757</v>
      </c>
    </row>
    <row r="14" spans="1:32" x14ac:dyDescent="0.3">
      <c r="A14" s="21">
        <v>2019</v>
      </c>
      <c r="B14" s="21">
        <v>210006</v>
      </c>
      <c r="C14" s="21" t="s">
        <v>111</v>
      </c>
      <c r="D14" s="21" t="s">
        <v>105</v>
      </c>
      <c r="E14" s="21" t="s">
        <v>106</v>
      </c>
      <c r="F14" s="22">
        <v>28391.873560000004</v>
      </c>
      <c r="G14" s="22">
        <v>16641.693650000001</v>
      </c>
      <c r="H14" s="22">
        <v>26134.687189999997</v>
      </c>
      <c r="I14" s="22">
        <v>36941.812310000001</v>
      </c>
      <c r="J14" s="22">
        <v>108110.06671</v>
      </c>
      <c r="K14" s="22">
        <v>5109</v>
      </c>
      <c r="L14" s="22">
        <v>1862</v>
      </c>
      <c r="M14" s="22">
        <v>6219.1077500000074</v>
      </c>
      <c r="N14" s="22">
        <v>0</v>
      </c>
      <c r="O14" s="22">
        <v>1848.6399599999995</v>
      </c>
      <c r="P14" s="22">
        <v>3329.0859999999998</v>
      </c>
      <c r="Q14" s="22">
        <v>18367.833710000006</v>
      </c>
      <c r="R14" s="22">
        <v>1470</v>
      </c>
      <c r="S14" s="22">
        <v>91212.232999999993</v>
      </c>
      <c r="T14" s="33">
        <f t="shared" si="0"/>
        <v>0.84369786991874107</v>
      </c>
      <c r="U14" s="22">
        <v>1024.2002399999999</v>
      </c>
      <c r="V14" s="22">
        <v>92236.433240000013</v>
      </c>
      <c r="W14" s="22">
        <v>53223.5</v>
      </c>
      <c r="X14" s="22">
        <v>4730</v>
      </c>
      <c r="Y14" s="22">
        <v>7229</v>
      </c>
      <c r="Z14" s="22">
        <v>4751.7000000000007</v>
      </c>
      <c r="AA14" s="22">
        <v>14414.399999999998</v>
      </c>
      <c r="AB14" s="22">
        <v>84348.599999999991</v>
      </c>
      <c r="AC14" s="22">
        <v>7887.8332400000227</v>
      </c>
      <c r="AD14" s="22"/>
      <c r="AE14" s="22"/>
      <c r="AF14" s="22">
        <v>7887.8332400000227</v>
      </c>
    </row>
    <row r="15" spans="1:32" x14ac:dyDescent="0.3">
      <c r="A15" s="21">
        <v>2019</v>
      </c>
      <c r="B15" s="21">
        <v>210008</v>
      </c>
      <c r="C15" s="21" t="s">
        <v>112</v>
      </c>
      <c r="D15" s="21" t="s">
        <v>105</v>
      </c>
      <c r="E15" s="21" t="s">
        <v>106</v>
      </c>
      <c r="F15" s="22">
        <v>63235.8</v>
      </c>
      <c r="G15" s="22">
        <v>72141.100000000006</v>
      </c>
      <c r="H15" s="22">
        <v>179468.6</v>
      </c>
      <c r="I15" s="22">
        <v>238834</v>
      </c>
      <c r="J15" s="22">
        <v>553679.5</v>
      </c>
      <c r="K15" s="22">
        <v>9412.6</v>
      </c>
      <c r="L15" s="22">
        <v>18604.2</v>
      </c>
      <c r="M15" s="22">
        <v>25599.4</v>
      </c>
      <c r="N15" s="22">
        <v>0</v>
      </c>
      <c r="O15" s="22">
        <v>6644.2</v>
      </c>
      <c r="P15" s="22">
        <v>15305.5</v>
      </c>
      <c r="Q15" s="22">
        <v>75565.8</v>
      </c>
      <c r="R15" s="22">
        <v>-410.5</v>
      </c>
      <c r="S15" s="22">
        <v>477703.2</v>
      </c>
      <c r="T15" s="33">
        <f t="shared" si="0"/>
        <v>0.86277927934843179</v>
      </c>
      <c r="U15" s="22">
        <v>11012.5</v>
      </c>
      <c r="V15" s="22">
        <v>488715.7</v>
      </c>
      <c r="W15" s="22">
        <v>205782.3</v>
      </c>
      <c r="X15" s="22">
        <v>9386.4</v>
      </c>
      <c r="Y15" s="22">
        <v>118680.8</v>
      </c>
      <c r="Z15" s="22">
        <v>36756.699999999997</v>
      </c>
      <c r="AA15" s="22">
        <v>90803.199999999997</v>
      </c>
      <c r="AB15" s="22">
        <v>461409.4</v>
      </c>
      <c r="AC15" s="22">
        <v>27306.3</v>
      </c>
      <c r="AD15" s="22"/>
      <c r="AE15" s="22"/>
      <c r="AF15" s="22">
        <v>27306.3</v>
      </c>
    </row>
    <row r="16" spans="1:32" x14ac:dyDescent="0.3">
      <c r="A16" s="21">
        <v>2019</v>
      </c>
      <c r="B16" s="21">
        <v>210009</v>
      </c>
      <c r="C16" s="21" t="s">
        <v>113</v>
      </c>
      <c r="D16" s="21" t="s">
        <v>105</v>
      </c>
      <c r="E16" s="21" t="s">
        <v>106</v>
      </c>
      <c r="F16" s="22">
        <v>670201.53758</v>
      </c>
      <c r="G16" s="22">
        <v>260143.13344000001</v>
      </c>
      <c r="H16" s="22">
        <v>821422.4647100002</v>
      </c>
      <c r="I16" s="22">
        <v>722881.69452999998</v>
      </c>
      <c r="J16" s="22">
        <v>2474648.8302600002</v>
      </c>
      <c r="K16" s="22">
        <v>38049</v>
      </c>
      <c r="L16" s="22">
        <v>25938</v>
      </c>
      <c r="M16" s="22">
        <v>229358.1</v>
      </c>
      <c r="N16" s="22">
        <v>36021.9</v>
      </c>
      <c r="O16" s="22">
        <v>60542</v>
      </c>
      <c r="P16" s="22">
        <v>0</v>
      </c>
      <c r="Q16" s="22">
        <v>389909</v>
      </c>
      <c r="R16" s="22">
        <v>0</v>
      </c>
      <c r="S16" s="22">
        <v>2084739.83026</v>
      </c>
      <c r="T16" s="33">
        <f t="shared" si="0"/>
        <v>0.8424386542315847</v>
      </c>
      <c r="U16" s="22">
        <v>43274.600000000035</v>
      </c>
      <c r="V16" s="22">
        <v>2128014.4302600003</v>
      </c>
      <c r="W16" s="22">
        <v>858681.3</v>
      </c>
      <c r="X16" s="22">
        <v>79309.399999999994</v>
      </c>
      <c r="Y16" s="22">
        <v>670161</v>
      </c>
      <c r="Z16" s="22">
        <v>138872.19999999998</v>
      </c>
      <c r="AA16" s="22">
        <v>347898.3</v>
      </c>
      <c r="AB16" s="22">
        <v>2094922.2</v>
      </c>
      <c r="AC16" s="22">
        <v>33092.230260000098</v>
      </c>
      <c r="AD16" s="22"/>
      <c r="AE16" s="22"/>
      <c r="AF16" s="22">
        <v>33092.230260000098</v>
      </c>
    </row>
    <row r="17" spans="1:32" x14ac:dyDescent="0.3">
      <c r="A17" s="21">
        <v>2019</v>
      </c>
      <c r="B17" s="21">
        <v>210010</v>
      </c>
      <c r="C17" s="21" t="s">
        <v>114</v>
      </c>
      <c r="D17" s="21" t="s">
        <v>105</v>
      </c>
      <c r="E17" s="21" t="s">
        <v>106</v>
      </c>
      <c r="F17" s="22">
        <v>13011.283779999998</v>
      </c>
      <c r="G17" s="22">
        <v>13020.170770000001</v>
      </c>
      <c r="H17" s="22">
        <v>7066.2958499999995</v>
      </c>
      <c r="I17" s="22">
        <v>12098.760980000005</v>
      </c>
      <c r="J17" s="22">
        <v>45196.511380000004</v>
      </c>
      <c r="K17" s="22">
        <v>2058.5824400000001</v>
      </c>
      <c r="L17" s="22">
        <v>429.68635999999998</v>
      </c>
      <c r="M17" s="22">
        <v>1934.4362799999992</v>
      </c>
      <c r="N17" s="22">
        <v>0</v>
      </c>
      <c r="O17" s="22">
        <v>2254.0260700000003</v>
      </c>
      <c r="P17" s="22">
        <v>1540.8972000000003</v>
      </c>
      <c r="Q17" s="22">
        <v>8217.6283500000009</v>
      </c>
      <c r="R17" s="22">
        <v>507.63600000000002</v>
      </c>
      <c r="S17" s="22">
        <v>37486.519030000003</v>
      </c>
      <c r="T17" s="33">
        <f t="shared" si="0"/>
        <v>0.82941178169313834</v>
      </c>
      <c r="U17" s="22">
        <v>723.38539818821619</v>
      </c>
      <c r="V17" s="22">
        <v>38209.904428188216</v>
      </c>
      <c r="W17" s="22">
        <v>19839.447272811027</v>
      </c>
      <c r="X17" s="22">
        <v>3591.582965956758</v>
      </c>
      <c r="Y17" s="22">
        <v>2389.0859377854422</v>
      </c>
      <c r="Z17" s="22">
        <v>2857.2133681291707</v>
      </c>
      <c r="AA17" s="22">
        <v>5211.0520166105634</v>
      </c>
      <c r="AB17" s="22">
        <v>33888.381561292961</v>
      </c>
      <c r="AC17" s="22">
        <v>4321.522866895255</v>
      </c>
      <c r="AD17" s="22"/>
      <c r="AE17" s="22"/>
      <c r="AF17" s="22">
        <v>4321.522866895255</v>
      </c>
    </row>
    <row r="18" spans="1:32" x14ac:dyDescent="0.3">
      <c r="A18" s="21">
        <v>2019</v>
      </c>
      <c r="B18" s="21">
        <v>210011</v>
      </c>
      <c r="C18" s="21" t="s">
        <v>19</v>
      </c>
      <c r="D18" s="21" t="s">
        <v>105</v>
      </c>
      <c r="E18" s="21" t="s">
        <v>106</v>
      </c>
      <c r="F18" s="22">
        <v>97305.3</v>
      </c>
      <c r="G18" s="22">
        <v>47984.5</v>
      </c>
      <c r="H18" s="22">
        <v>149829.5</v>
      </c>
      <c r="I18" s="22">
        <v>134991.20000000001</v>
      </c>
      <c r="J18" s="22">
        <v>430110.5</v>
      </c>
      <c r="K18" s="22">
        <v>854.72812999999996</v>
      </c>
      <c r="L18" s="22">
        <v>20256.836019999999</v>
      </c>
      <c r="M18" s="22">
        <v>25665.098550000097</v>
      </c>
      <c r="N18" s="22">
        <v>578.54200000000003</v>
      </c>
      <c r="O18" s="22">
        <v>14727.653990000001</v>
      </c>
      <c r="P18" s="22">
        <v>13128.994356653277</v>
      </c>
      <c r="Q18" s="22">
        <v>75211.853046653385</v>
      </c>
      <c r="R18" s="22">
        <v>578.54200000000003</v>
      </c>
      <c r="S18" s="22">
        <v>355477.18895334663</v>
      </c>
      <c r="T18" s="33">
        <f t="shared" si="0"/>
        <v>0.82647875128216264</v>
      </c>
      <c r="U18" s="22">
        <v>1775.7755400000003</v>
      </c>
      <c r="V18" s="22">
        <v>357252.96449334663</v>
      </c>
      <c r="W18" s="22">
        <v>134384.26990443404</v>
      </c>
      <c r="X18" s="22">
        <v>15481</v>
      </c>
      <c r="Y18" s="22">
        <v>55553</v>
      </c>
      <c r="Z18" s="22">
        <v>21118.216219999998</v>
      </c>
      <c r="AA18" s="22">
        <v>82816.115359999996</v>
      </c>
      <c r="AB18" s="22">
        <v>309352.60148443404</v>
      </c>
      <c r="AC18" s="22">
        <v>47900.363008912595</v>
      </c>
      <c r="AD18" s="22"/>
      <c r="AE18" s="22"/>
      <c r="AF18" s="22">
        <v>47900.363008912595</v>
      </c>
    </row>
    <row r="19" spans="1:32" x14ac:dyDescent="0.3">
      <c r="A19" s="21">
        <v>2019</v>
      </c>
      <c r="B19" s="21">
        <v>210012</v>
      </c>
      <c r="C19" s="21" t="s">
        <v>20</v>
      </c>
      <c r="D19" s="21" t="s">
        <v>105</v>
      </c>
      <c r="E19" s="21" t="s">
        <v>106</v>
      </c>
      <c r="F19" s="22">
        <v>169553.13482000004</v>
      </c>
      <c r="G19" s="22">
        <v>130379.07874999956</v>
      </c>
      <c r="H19" s="22">
        <v>244586.65915000063</v>
      </c>
      <c r="I19" s="22">
        <v>246300.10467000044</v>
      </c>
      <c r="J19" s="22">
        <v>790818.9773900006</v>
      </c>
      <c r="K19" s="22">
        <v>19197.7</v>
      </c>
      <c r="L19" s="22">
        <v>4185.2</v>
      </c>
      <c r="M19" s="22">
        <v>71946.495920000045</v>
      </c>
      <c r="N19" s="22">
        <v>0</v>
      </c>
      <c r="O19" s="22">
        <v>18382.232000000004</v>
      </c>
      <c r="P19" s="22">
        <v>0</v>
      </c>
      <c r="Q19" s="22">
        <v>113711.62792000004</v>
      </c>
      <c r="R19" s="22">
        <v>0</v>
      </c>
      <c r="S19" s="22">
        <v>677107.3494700006</v>
      </c>
      <c r="T19" s="33">
        <f t="shared" si="0"/>
        <v>0.85621029442756791</v>
      </c>
      <c r="U19" s="22">
        <v>19520.979959999997</v>
      </c>
      <c r="V19" s="22">
        <v>696628.32943000062</v>
      </c>
      <c r="W19" s="22">
        <v>301413.99914243858</v>
      </c>
      <c r="X19" s="22">
        <v>0</v>
      </c>
      <c r="Y19" s="22">
        <v>159557</v>
      </c>
      <c r="Z19" s="22">
        <v>50370.822999999997</v>
      </c>
      <c r="AA19" s="22">
        <v>102649.88768750454</v>
      </c>
      <c r="AB19" s="22">
        <v>613991.70982994314</v>
      </c>
      <c r="AC19" s="22">
        <v>82636.619600057486</v>
      </c>
      <c r="AD19" s="22"/>
      <c r="AE19" s="22"/>
      <c r="AF19" s="22">
        <v>82636.619600057486</v>
      </c>
    </row>
    <row r="20" spans="1:32" x14ac:dyDescent="0.3">
      <c r="A20" s="21">
        <v>2019</v>
      </c>
      <c r="B20" s="21">
        <v>210013</v>
      </c>
      <c r="C20" s="21" t="s">
        <v>115</v>
      </c>
      <c r="D20" s="21" t="s">
        <v>105</v>
      </c>
      <c r="E20" s="21" t="s">
        <v>106</v>
      </c>
      <c r="F20" s="22">
        <v>32695.386549999999</v>
      </c>
      <c r="G20" s="22">
        <v>22374.103630000001</v>
      </c>
      <c r="H20" s="22">
        <v>31253.341550000001</v>
      </c>
      <c r="I20" s="22">
        <v>25522.207879999991</v>
      </c>
      <c r="J20" s="22">
        <v>111845.03961000001</v>
      </c>
      <c r="K20" s="22">
        <v>2259.7277400000003</v>
      </c>
      <c r="L20" s="22">
        <v>379.88171999999997</v>
      </c>
      <c r="M20" s="22">
        <v>13369.633250000001</v>
      </c>
      <c r="N20" s="22">
        <v>1192.74</v>
      </c>
      <c r="O20" s="22">
        <v>5662.5099299999993</v>
      </c>
      <c r="P20" s="22">
        <v>-167.38829000000021</v>
      </c>
      <c r="Q20" s="22">
        <v>22697.104350000001</v>
      </c>
      <c r="R20" s="22">
        <v>0</v>
      </c>
      <c r="S20" s="22">
        <v>89147.935259999998</v>
      </c>
      <c r="T20" s="33">
        <f t="shared" si="0"/>
        <v>0.79706650890245945</v>
      </c>
      <c r="U20" s="22">
        <v>1268.8597299999999</v>
      </c>
      <c r="V20" s="22">
        <v>90416.794989999995</v>
      </c>
      <c r="W20" s="22">
        <v>36752.806766317597</v>
      </c>
      <c r="X20" s="22">
        <v>0</v>
      </c>
      <c r="Y20" s="22">
        <v>7760.3580000000002</v>
      </c>
      <c r="Z20" s="22">
        <v>4648.6417900562828</v>
      </c>
      <c r="AA20" s="22">
        <v>25423.239900748551</v>
      </c>
      <c r="AB20" s="22">
        <v>74585.046457122429</v>
      </c>
      <c r="AC20" s="22">
        <v>15831.748532877566</v>
      </c>
      <c r="AD20" s="22"/>
      <c r="AE20" s="22"/>
      <c r="AF20" s="22">
        <v>15831.748532877566</v>
      </c>
    </row>
    <row r="21" spans="1:32" x14ac:dyDescent="0.3">
      <c r="A21" s="21">
        <v>2019</v>
      </c>
      <c r="B21" s="21">
        <v>210015</v>
      </c>
      <c r="C21" s="21" t="s">
        <v>116</v>
      </c>
      <c r="D21" s="21" t="s">
        <v>105</v>
      </c>
      <c r="E21" s="21" t="s">
        <v>106</v>
      </c>
      <c r="F21" s="22">
        <v>138889.22399999999</v>
      </c>
      <c r="G21" s="22">
        <v>63476.168720000001</v>
      </c>
      <c r="H21" s="22">
        <v>162232.52526999998</v>
      </c>
      <c r="I21" s="22">
        <v>190370.65963000001</v>
      </c>
      <c r="J21" s="22">
        <v>554968.57762</v>
      </c>
      <c r="K21" s="22">
        <v>9147.562879999994</v>
      </c>
      <c r="L21" s="22">
        <v>10276.998380000001</v>
      </c>
      <c r="M21" s="22">
        <v>46701.021729999993</v>
      </c>
      <c r="N21" s="22">
        <v>2183.652</v>
      </c>
      <c r="O21" s="22">
        <v>9129.3345500000014</v>
      </c>
      <c r="P21" s="22">
        <v>42.132990000000341</v>
      </c>
      <c r="Q21" s="22">
        <v>77480.702529999995</v>
      </c>
      <c r="R21" s="22">
        <v>0</v>
      </c>
      <c r="S21" s="22">
        <v>477487.87508999999</v>
      </c>
      <c r="T21" s="33">
        <f t="shared" si="0"/>
        <v>0.8603872261339941</v>
      </c>
      <c r="U21" s="22">
        <v>1069.4130699999978</v>
      </c>
      <c r="V21" s="22">
        <v>478557.28816</v>
      </c>
      <c r="W21" s="22">
        <v>219547.75711519513</v>
      </c>
      <c r="X21" s="22">
        <v>0</v>
      </c>
      <c r="Y21" s="22">
        <v>98322.169500000004</v>
      </c>
      <c r="Z21" s="22">
        <v>27951.633521317341</v>
      </c>
      <c r="AA21" s="22">
        <v>76880.057278148262</v>
      </c>
      <c r="AB21" s="22">
        <v>422701.61741466069</v>
      </c>
      <c r="AC21" s="22">
        <v>55855.670745339303</v>
      </c>
      <c r="AD21" s="22"/>
      <c r="AE21" s="22"/>
      <c r="AF21" s="22">
        <v>55855.670745339303</v>
      </c>
    </row>
    <row r="22" spans="1:32" x14ac:dyDescent="0.3">
      <c r="A22" s="21">
        <v>2019</v>
      </c>
      <c r="B22" s="21">
        <v>210016</v>
      </c>
      <c r="C22" s="21" t="s">
        <v>117</v>
      </c>
      <c r="D22" s="21" t="s">
        <v>105</v>
      </c>
      <c r="E22" s="21" t="s">
        <v>106</v>
      </c>
      <c r="F22" s="22">
        <v>75738.399999999994</v>
      </c>
      <c r="G22" s="22">
        <v>25161.7</v>
      </c>
      <c r="H22" s="22">
        <v>111129.7</v>
      </c>
      <c r="I22" s="22">
        <v>90958.6</v>
      </c>
      <c r="J22" s="22">
        <v>302988.40000000002</v>
      </c>
      <c r="K22" s="22">
        <v>15192.767</v>
      </c>
      <c r="L22" s="22">
        <v>9634.2420000000002</v>
      </c>
      <c r="M22" s="22">
        <v>27576.278000000009</v>
      </c>
      <c r="N22" s="22">
        <v>0</v>
      </c>
      <c r="O22" s="22">
        <v>4243.4470000000001</v>
      </c>
      <c r="P22" s="22">
        <v>1031.587</v>
      </c>
      <c r="Q22" s="22">
        <v>57678.321000000004</v>
      </c>
      <c r="R22" s="22">
        <v>7833.84</v>
      </c>
      <c r="S22" s="22">
        <v>253143.91899999999</v>
      </c>
      <c r="T22" s="33">
        <f t="shared" si="0"/>
        <v>0.83549046432140628</v>
      </c>
      <c r="U22" s="22">
        <v>310.82099999999991</v>
      </c>
      <c r="V22" s="22">
        <v>253454.74</v>
      </c>
      <c r="W22" s="22">
        <v>118321.27411</v>
      </c>
      <c r="X22" s="22">
        <v>14425.581</v>
      </c>
      <c r="Y22" s="22">
        <v>45770.94</v>
      </c>
      <c r="Z22" s="22">
        <v>13125.29</v>
      </c>
      <c r="AA22" s="22">
        <v>36914.990000000005</v>
      </c>
      <c r="AB22" s="22">
        <v>228558.07511000003</v>
      </c>
      <c r="AC22" s="22">
        <v>24896.664889999985</v>
      </c>
      <c r="AD22" s="22"/>
      <c r="AE22" s="22"/>
      <c r="AF22" s="22">
        <v>24896.664889999985</v>
      </c>
    </row>
    <row r="23" spans="1:32" x14ac:dyDescent="0.3">
      <c r="A23" s="21">
        <v>2019</v>
      </c>
      <c r="B23" s="21">
        <v>210017</v>
      </c>
      <c r="C23" s="21" t="s">
        <v>118</v>
      </c>
      <c r="D23" s="21" t="s">
        <v>105</v>
      </c>
      <c r="E23" s="21" t="s">
        <v>106</v>
      </c>
      <c r="F23" s="22">
        <v>9354.8813699999992</v>
      </c>
      <c r="G23" s="22">
        <v>9899.4494500000001</v>
      </c>
      <c r="H23" s="22">
        <v>13923.061669999996</v>
      </c>
      <c r="I23" s="22">
        <v>30292.710360000001</v>
      </c>
      <c r="J23" s="22">
        <v>63470.102850000003</v>
      </c>
      <c r="K23" s="22">
        <v>1488.8</v>
      </c>
      <c r="L23" s="22">
        <v>2932.9989999999998</v>
      </c>
      <c r="M23" s="22">
        <v>3924.7100000000009</v>
      </c>
      <c r="N23" s="22">
        <v>314.83100000000002</v>
      </c>
      <c r="O23" s="22">
        <v>1830.0139999999999</v>
      </c>
      <c r="P23" s="22">
        <v>0</v>
      </c>
      <c r="Q23" s="22">
        <v>10491.354000000005</v>
      </c>
      <c r="R23" s="22">
        <v>0</v>
      </c>
      <c r="S23" s="22">
        <v>52978.748849999989</v>
      </c>
      <c r="T23" s="33">
        <f t="shared" si="0"/>
        <v>0.83470400190158167</v>
      </c>
      <c r="U23" s="22">
        <v>235.27700000000004</v>
      </c>
      <c r="V23" s="22">
        <v>53214.025849999991</v>
      </c>
      <c r="W23" s="22">
        <v>24544.866118921786</v>
      </c>
      <c r="X23" s="22">
        <v>0</v>
      </c>
      <c r="Y23" s="22">
        <v>10081.403</v>
      </c>
      <c r="Z23" s="22">
        <v>4001.0172270338921</v>
      </c>
      <c r="AA23" s="22">
        <v>6752.9148703453393</v>
      </c>
      <c r="AB23" s="22">
        <v>45380.201216301008</v>
      </c>
      <c r="AC23" s="22">
        <v>7833.8246336989823</v>
      </c>
      <c r="AD23" s="22"/>
      <c r="AE23" s="22"/>
      <c r="AF23" s="22">
        <v>7833.8246336989823</v>
      </c>
    </row>
    <row r="24" spans="1:32" x14ac:dyDescent="0.3">
      <c r="A24" s="21">
        <v>2019</v>
      </c>
      <c r="B24" s="21">
        <v>210018</v>
      </c>
      <c r="C24" s="21" t="s">
        <v>119</v>
      </c>
      <c r="D24" s="21" t="s">
        <v>105</v>
      </c>
      <c r="E24" s="21" t="s">
        <v>106</v>
      </c>
      <c r="F24" s="22">
        <v>34430.455000000002</v>
      </c>
      <c r="G24" s="22">
        <v>29875.646000000001</v>
      </c>
      <c r="H24" s="22">
        <v>49921.038119999997</v>
      </c>
      <c r="I24" s="22">
        <v>65828.288639999999</v>
      </c>
      <c r="J24" s="22">
        <v>180055.42775999999</v>
      </c>
      <c r="K24" s="22">
        <v>3688.6325499999998</v>
      </c>
      <c r="L24" s="22">
        <v>2495.1037299999998</v>
      </c>
      <c r="M24" s="22">
        <v>16115.789460000004</v>
      </c>
      <c r="N24" s="22">
        <v>1407.252</v>
      </c>
      <c r="O24" s="22">
        <v>2405.6421299999997</v>
      </c>
      <c r="P24" s="22">
        <v>308.45592000000016</v>
      </c>
      <c r="Q24" s="22">
        <v>26420.875790000009</v>
      </c>
      <c r="R24" s="22">
        <v>0</v>
      </c>
      <c r="S24" s="22">
        <v>153634.55196999997</v>
      </c>
      <c r="T24" s="33">
        <f t="shared" si="0"/>
        <v>0.85326254188117556</v>
      </c>
      <c r="U24" s="22">
        <v>1864.5104999999996</v>
      </c>
      <c r="V24" s="22">
        <v>155499.06246999998</v>
      </c>
      <c r="W24" s="22">
        <v>70307.701241144008</v>
      </c>
      <c r="X24" s="22">
        <v>0</v>
      </c>
      <c r="Y24" s="22">
        <v>23889.00531</v>
      </c>
      <c r="Z24" s="22">
        <v>11087.298212676757</v>
      </c>
      <c r="AA24" s="22">
        <v>28836.308265041527</v>
      </c>
      <c r="AB24" s="22">
        <v>134120.31302886229</v>
      </c>
      <c r="AC24" s="22">
        <v>21378.749441137683</v>
      </c>
      <c r="AD24" s="22"/>
      <c r="AE24" s="22"/>
      <c r="AF24" s="22">
        <v>21378.749441137683</v>
      </c>
    </row>
    <row r="25" spans="1:32" x14ac:dyDescent="0.3">
      <c r="A25" s="21">
        <v>2019</v>
      </c>
      <c r="B25" s="21">
        <v>210019</v>
      </c>
      <c r="C25" s="21" t="s">
        <v>120</v>
      </c>
      <c r="D25" s="21" t="s">
        <v>105</v>
      </c>
      <c r="E25" s="21" t="s">
        <v>106</v>
      </c>
      <c r="F25" s="22">
        <v>96772.888999999996</v>
      </c>
      <c r="G25" s="22">
        <v>71701.269</v>
      </c>
      <c r="H25" s="22">
        <v>152051.41099999999</v>
      </c>
      <c r="I25" s="22">
        <v>134682.18400000001</v>
      </c>
      <c r="J25" s="22">
        <v>455207.75300000003</v>
      </c>
      <c r="K25" s="22">
        <v>7940.8</v>
      </c>
      <c r="L25" s="22">
        <v>9303.1</v>
      </c>
      <c r="M25" s="22">
        <v>24172.599999999991</v>
      </c>
      <c r="N25" s="22">
        <v>-1295.0999999999999</v>
      </c>
      <c r="O25" s="22">
        <v>5135.5</v>
      </c>
      <c r="P25" s="22">
        <v>22436.6</v>
      </c>
      <c r="Q25" s="22">
        <v>67693.5</v>
      </c>
      <c r="R25" s="22">
        <v>0</v>
      </c>
      <c r="S25" s="22">
        <v>387514.25300000003</v>
      </c>
      <c r="T25" s="33">
        <f t="shared" si="0"/>
        <v>0.85129097746276738</v>
      </c>
      <c r="U25" s="22">
        <v>2253.3999999999996</v>
      </c>
      <c r="V25" s="22">
        <v>389767.65300000011</v>
      </c>
      <c r="W25" s="22">
        <v>166024.18254000001</v>
      </c>
      <c r="X25" s="22">
        <v>11086.7</v>
      </c>
      <c r="Y25" s="22">
        <v>82486.400000000009</v>
      </c>
      <c r="Z25" s="22">
        <v>31394.7</v>
      </c>
      <c r="AA25" s="22">
        <v>44955.3</v>
      </c>
      <c r="AB25" s="22">
        <v>335947.28254000004</v>
      </c>
      <c r="AC25" s="22">
        <v>53820.370460000006</v>
      </c>
      <c r="AD25" s="22"/>
      <c r="AE25" s="22"/>
      <c r="AF25" s="22">
        <v>53820.370460000006</v>
      </c>
    </row>
    <row r="26" spans="1:32" x14ac:dyDescent="0.3">
      <c r="A26" s="21">
        <v>2019</v>
      </c>
      <c r="B26" s="21">
        <v>210022</v>
      </c>
      <c r="C26" s="21" t="s">
        <v>121</v>
      </c>
      <c r="D26" s="21" t="s">
        <v>105</v>
      </c>
      <c r="E26" s="21" t="s">
        <v>106</v>
      </c>
      <c r="F26" s="22">
        <v>70045.047890000016</v>
      </c>
      <c r="G26" s="22">
        <v>29621.269789999998</v>
      </c>
      <c r="H26" s="22">
        <v>143408.06864000001</v>
      </c>
      <c r="I26" s="22">
        <v>93560.735220000002</v>
      </c>
      <c r="J26" s="22">
        <v>336635.12154000008</v>
      </c>
      <c r="K26" s="22">
        <v>7623.9219999999996</v>
      </c>
      <c r="L26" s="22">
        <v>4480.183</v>
      </c>
      <c r="M26" s="22">
        <v>28537.954000000002</v>
      </c>
      <c r="N26" s="22">
        <v>2601.634</v>
      </c>
      <c r="O26" s="22">
        <v>4896.4120000000003</v>
      </c>
      <c r="P26" s="22">
        <v>0</v>
      </c>
      <c r="Q26" s="22">
        <v>48140.105000000003</v>
      </c>
      <c r="R26" s="22">
        <v>0</v>
      </c>
      <c r="S26" s="22">
        <v>288495.0165400001</v>
      </c>
      <c r="T26" s="33">
        <f t="shared" si="0"/>
        <v>0.85699618988127535</v>
      </c>
      <c r="U26" s="22">
        <v>2519.2828399999999</v>
      </c>
      <c r="V26" s="22">
        <v>291014.2993800001</v>
      </c>
      <c r="W26" s="22">
        <v>122101.8</v>
      </c>
      <c r="X26" s="22">
        <v>0</v>
      </c>
      <c r="Y26" s="22">
        <v>70054.762000000002</v>
      </c>
      <c r="Z26" s="22">
        <v>16584.573499999999</v>
      </c>
      <c r="AA26" s="22">
        <v>54639.964999999997</v>
      </c>
      <c r="AB26" s="22">
        <v>263381.1005</v>
      </c>
      <c r="AC26" s="22">
        <v>27633.198880000095</v>
      </c>
      <c r="AD26" s="22"/>
      <c r="AE26" s="22"/>
      <c r="AF26" s="22">
        <v>27633.198880000095</v>
      </c>
    </row>
    <row r="27" spans="1:32" x14ac:dyDescent="0.3">
      <c r="A27" s="21">
        <v>2019</v>
      </c>
      <c r="B27" s="21">
        <v>210023</v>
      </c>
      <c r="C27" s="21" t="s">
        <v>122</v>
      </c>
      <c r="D27" s="21" t="s">
        <v>105</v>
      </c>
      <c r="E27" s="21" t="s">
        <v>106</v>
      </c>
      <c r="F27" s="22">
        <v>129378.2</v>
      </c>
      <c r="G27" s="22">
        <v>107877.7</v>
      </c>
      <c r="H27" s="22">
        <v>182198.9</v>
      </c>
      <c r="I27" s="22">
        <v>220201.7</v>
      </c>
      <c r="J27" s="22">
        <v>639656.5</v>
      </c>
      <c r="K27" s="22">
        <v>13291.4</v>
      </c>
      <c r="L27" s="22">
        <v>4024.3</v>
      </c>
      <c r="M27" s="22">
        <v>27449.989549999995</v>
      </c>
      <c r="N27" s="22">
        <v>6890.4780000000001</v>
      </c>
      <c r="O27" s="22">
        <v>7390.1404199999997</v>
      </c>
      <c r="P27" s="22">
        <v>19775.916880000001</v>
      </c>
      <c r="Q27" s="22">
        <v>78822.224849999999</v>
      </c>
      <c r="R27" s="22">
        <v>0</v>
      </c>
      <c r="S27" s="22">
        <v>560834.27515</v>
      </c>
      <c r="T27" s="33">
        <f t="shared" si="0"/>
        <v>0.87677413604020282</v>
      </c>
      <c r="U27" s="22">
        <v>4560.0873709999996</v>
      </c>
      <c r="V27" s="22">
        <v>565394.36252099997</v>
      </c>
      <c r="W27" s="22">
        <v>240384.33911737311</v>
      </c>
      <c r="X27" s="22">
        <v>6032.6151899999995</v>
      </c>
      <c r="Y27" s="22">
        <v>143522.97618</v>
      </c>
      <c r="Z27" s="22">
        <v>36854.687209999996</v>
      </c>
      <c r="AA27" s="22">
        <v>87706.080168999993</v>
      </c>
      <c r="AB27" s="22">
        <v>514500.69786637311</v>
      </c>
      <c r="AC27" s="22">
        <v>50893.66465462686</v>
      </c>
      <c r="AD27" s="22"/>
      <c r="AE27" s="22"/>
      <c r="AF27" s="22">
        <v>50893.66465462686</v>
      </c>
    </row>
    <row r="28" spans="1:32" x14ac:dyDescent="0.3">
      <c r="A28" s="21">
        <v>2019</v>
      </c>
      <c r="B28" s="21">
        <v>210024</v>
      </c>
      <c r="C28" s="21" t="s">
        <v>123</v>
      </c>
      <c r="D28" s="21" t="s">
        <v>105</v>
      </c>
      <c r="E28" s="21" t="s">
        <v>106</v>
      </c>
      <c r="F28" s="22">
        <v>84195.822239999994</v>
      </c>
      <c r="G28" s="22">
        <v>28574.144509999998</v>
      </c>
      <c r="H28" s="22">
        <v>169900.54801</v>
      </c>
      <c r="I28" s="22">
        <v>137822.43700000003</v>
      </c>
      <c r="J28" s="22">
        <v>420492.95176000003</v>
      </c>
      <c r="K28" s="22">
        <v>4725.0785899999992</v>
      </c>
      <c r="L28" s="22">
        <v>7793.31747</v>
      </c>
      <c r="M28" s="22">
        <v>37222.243499999997</v>
      </c>
      <c r="N28" s="22">
        <v>3298.5360000000001</v>
      </c>
      <c r="O28" s="22">
        <v>5775.0594499999988</v>
      </c>
      <c r="P28" s="22">
        <v>35.598750000000003</v>
      </c>
      <c r="Q28" s="22">
        <v>58849.833759999994</v>
      </c>
      <c r="R28" s="22">
        <v>0</v>
      </c>
      <c r="S28" s="22">
        <v>361643.11800000002</v>
      </c>
      <c r="T28" s="33">
        <f t="shared" si="0"/>
        <v>0.8600456119093548</v>
      </c>
      <c r="U28" s="22">
        <v>3616.0320700000066</v>
      </c>
      <c r="V28" s="22">
        <v>365259.15006999997</v>
      </c>
      <c r="W28" s="22">
        <v>171389.5479034243</v>
      </c>
      <c r="X28" s="22">
        <v>0</v>
      </c>
      <c r="Y28" s="22">
        <v>88208.145329999985</v>
      </c>
      <c r="Z28" s="22">
        <v>21031.287606253623</v>
      </c>
      <c r="AA28" s="22">
        <v>61200.701033947378</v>
      </c>
      <c r="AB28" s="22">
        <v>341829.68187362526</v>
      </c>
      <c r="AC28" s="22">
        <v>23429.468196374772</v>
      </c>
      <c r="AD28" s="22"/>
      <c r="AE28" s="22"/>
      <c r="AF28" s="22">
        <v>23429.468196374772</v>
      </c>
    </row>
    <row r="29" spans="1:32" x14ac:dyDescent="0.3">
      <c r="A29" s="21">
        <v>2019</v>
      </c>
      <c r="B29" s="21">
        <v>210027</v>
      </c>
      <c r="C29" s="21" t="s">
        <v>30</v>
      </c>
      <c r="D29" s="21" t="s">
        <v>105</v>
      </c>
      <c r="E29" s="21" t="s">
        <v>106</v>
      </c>
      <c r="F29" s="22">
        <v>74739</v>
      </c>
      <c r="G29" s="22">
        <v>38106.699999999997</v>
      </c>
      <c r="H29" s="22">
        <v>100046.3</v>
      </c>
      <c r="I29" s="22">
        <v>123231.5</v>
      </c>
      <c r="J29" s="22">
        <v>336123.5</v>
      </c>
      <c r="K29" s="22">
        <v>7950.5</v>
      </c>
      <c r="L29" s="22">
        <v>10080.700000000001</v>
      </c>
      <c r="M29" s="22">
        <v>36756.9</v>
      </c>
      <c r="N29" s="22">
        <v>-1573.7</v>
      </c>
      <c r="O29" s="22">
        <v>5111.8</v>
      </c>
      <c r="P29" s="22">
        <v>0</v>
      </c>
      <c r="Q29" s="22">
        <v>58326.200000000019</v>
      </c>
      <c r="R29" s="22">
        <v>0</v>
      </c>
      <c r="S29" s="22">
        <v>277797.3</v>
      </c>
      <c r="T29" s="33">
        <f t="shared" si="0"/>
        <v>0.82647390021822331</v>
      </c>
      <c r="U29" s="22">
        <v>2912.1000000000004</v>
      </c>
      <c r="V29" s="22">
        <v>280709.39999999997</v>
      </c>
      <c r="W29" s="22">
        <v>116899.96937000001</v>
      </c>
      <c r="X29" s="22">
        <v>22512.1</v>
      </c>
      <c r="Y29" s="22">
        <v>54897.9</v>
      </c>
      <c r="Z29" s="22">
        <v>24952.9</v>
      </c>
      <c r="AA29" s="22">
        <v>26330.500000000004</v>
      </c>
      <c r="AB29" s="22">
        <v>245593.36937</v>
      </c>
      <c r="AC29" s="22">
        <v>35116.030629999965</v>
      </c>
      <c r="AD29" s="22"/>
      <c r="AE29" s="22"/>
      <c r="AF29" s="22">
        <v>35116.030629999965</v>
      </c>
    </row>
    <row r="30" spans="1:32" x14ac:dyDescent="0.3">
      <c r="A30" s="21">
        <v>2019</v>
      </c>
      <c r="B30" s="21">
        <v>210028</v>
      </c>
      <c r="C30" s="21" t="s">
        <v>124</v>
      </c>
      <c r="D30" s="21" t="s">
        <v>105</v>
      </c>
      <c r="E30" s="21" t="s">
        <v>106</v>
      </c>
      <c r="F30" s="22">
        <v>32561.095000000001</v>
      </c>
      <c r="G30" s="22">
        <v>31514.787</v>
      </c>
      <c r="H30" s="22">
        <v>46097.235999999997</v>
      </c>
      <c r="I30" s="22">
        <v>80499.066999999995</v>
      </c>
      <c r="J30" s="22">
        <v>190672.185</v>
      </c>
      <c r="K30" s="22">
        <v>4081.884430000001</v>
      </c>
      <c r="L30" s="22">
        <v>4445.0214299999998</v>
      </c>
      <c r="M30" s="22">
        <v>15351.116490000004</v>
      </c>
      <c r="N30" s="22">
        <v>223.10400000000001</v>
      </c>
      <c r="O30" s="22">
        <v>4290.2263499999999</v>
      </c>
      <c r="P30" s="22">
        <v>0</v>
      </c>
      <c r="Q30" s="22">
        <v>28391.352700000007</v>
      </c>
      <c r="R30" s="22">
        <v>0</v>
      </c>
      <c r="S30" s="22">
        <v>162280.83229999998</v>
      </c>
      <c r="T30" s="33">
        <f t="shared" si="0"/>
        <v>0.85109861357072081</v>
      </c>
      <c r="U30" s="22">
        <v>-423.71449999999959</v>
      </c>
      <c r="V30" s="22">
        <v>161857.11779999998</v>
      </c>
      <c r="W30" s="22">
        <v>75069.637827381724</v>
      </c>
      <c r="X30" s="22">
        <v>0</v>
      </c>
      <c r="Y30" s="22">
        <v>30197.574599999993</v>
      </c>
      <c r="Z30" s="22">
        <v>8844.5162774725959</v>
      </c>
      <c r="AA30" s="22">
        <v>24484.361649741411</v>
      </c>
      <c r="AB30" s="22">
        <v>138596.09035459571</v>
      </c>
      <c r="AC30" s="22">
        <v>23261.027445404263</v>
      </c>
      <c r="AD30" s="22"/>
      <c r="AE30" s="22"/>
      <c r="AF30" s="22">
        <v>23261.027445404263</v>
      </c>
    </row>
    <row r="31" spans="1:32" x14ac:dyDescent="0.3">
      <c r="A31" s="21">
        <v>2019</v>
      </c>
      <c r="B31" s="21">
        <v>210029</v>
      </c>
      <c r="C31" s="21" t="s">
        <v>125</v>
      </c>
      <c r="D31" s="21" t="s">
        <v>105</v>
      </c>
      <c r="E31" s="21" t="s">
        <v>106</v>
      </c>
      <c r="F31" s="22">
        <v>170343.00907</v>
      </c>
      <c r="G31" s="22">
        <v>115648.60781</v>
      </c>
      <c r="H31" s="22">
        <v>210123.17154000001</v>
      </c>
      <c r="I31" s="22">
        <v>195453.52974</v>
      </c>
      <c r="J31" s="22">
        <v>691568.31816000002</v>
      </c>
      <c r="K31" s="22">
        <v>16739</v>
      </c>
      <c r="L31" s="22">
        <v>19238</v>
      </c>
      <c r="M31" s="22">
        <v>64291.3</v>
      </c>
      <c r="N31" s="22">
        <v>0</v>
      </c>
      <c r="O31" s="22">
        <v>15317.4</v>
      </c>
      <c r="P31" s="22">
        <v>0</v>
      </c>
      <c r="Q31" s="22">
        <v>115585.69999999998</v>
      </c>
      <c r="R31" s="22">
        <v>2598.1</v>
      </c>
      <c r="S31" s="22">
        <v>578580.71816000005</v>
      </c>
      <c r="T31" s="33">
        <f t="shared" si="0"/>
        <v>0.83662120280377072</v>
      </c>
      <c r="U31" s="22">
        <v>8207.8134621401769</v>
      </c>
      <c r="V31" s="22">
        <v>586788.5316221402</v>
      </c>
      <c r="W31" s="22">
        <v>264982.23005763837</v>
      </c>
      <c r="X31" s="22">
        <v>41459.9</v>
      </c>
      <c r="Y31" s="22">
        <v>110892</v>
      </c>
      <c r="Z31" s="22">
        <v>39339.756999999998</v>
      </c>
      <c r="AA31" s="22">
        <v>125686.51169610718</v>
      </c>
      <c r="AB31" s="22">
        <v>582360.3987537456</v>
      </c>
      <c r="AC31" s="22">
        <v>4428.1328683946049</v>
      </c>
      <c r="AD31" s="22"/>
      <c r="AE31" s="22"/>
      <c r="AF31" s="22">
        <v>4428.1328683946049</v>
      </c>
    </row>
    <row r="32" spans="1:32" x14ac:dyDescent="0.3">
      <c r="A32" s="21">
        <v>2019</v>
      </c>
      <c r="B32" s="21">
        <v>210030</v>
      </c>
      <c r="C32" s="21" t="s">
        <v>126</v>
      </c>
      <c r="D32" s="21" t="s">
        <v>105</v>
      </c>
      <c r="E32" s="21" t="s">
        <v>106</v>
      </c>
      <c r="F32" s="22">
        <v>5238.5208400000001</v>
      </c>
      <c r="G32" s="22">
        <v>11380.816790000001</v>
      </c>
      <c r="H32" s="22">
        <v>6802.8111500000005</v>
      </c>
      <c r="I32" s="22">
        <v>26785.984989999997</v>
      </c>
      <c r="J32" s="22">
        <v>50208.13377</v>
      </c>
      <c r="K32" s="22">
        <v>2255</v>
      </c>
      <c r="L32" s="22">
        <v>450.60437000000002</v>
      </c>
      <c r="M32" s="22">
        <v>3214.77331</v>
      </c>
      <c r="N32" s="22">
        <v>0</v>
      </c>
      <c r="O32" s="22">
        <v>1315.6436400000002</v>
      </c>
      <c r="P32" s="22">
        <v>1824.1749299999999</v>
      </c>
      <c r="Q32" s="22">
        <v>9060.1962500000009</v>
      </c>
      <c r="R32" s="22">
        <v>130</v>
      </c>
      <c r="S32" s="22">
        <v>41277.937519999999</v>
      </c>
      <c r="T32" s="33">
        <f t="shared" si="0"/>
        <v>0.8221364631693221</v>
      </c>
      <c r="U32" s="22">
        <v>764.42737999999997</v>
      </c>
      <c r="V32" s="22">
        <v>42042.3649</v>
      </c>
      <c r="W32" s="22">
        <v>11586.292149356341</v>
      </c>
      <c r="X32" s="22">
        <v>6414</v>
      </c>
      <c r="Y32" s="22">
        <v>3807</v>
      </c>
      <c r="Z32" s="22">
        <v>3820.2819537896721</v>
      </c>
      <c r="AA32" s="22">
        <v>15181.493142035735</v>
      </c>
      <c r="AB32" s="22">
        <v>40809.067245181752</v>
      </c>
      <c r="AC32" s="22">
        <v>1233.2976548182487</v>
      </c>
      <c r="AD32" s="22"/>
      <c r="AE32" s="22"/>
      <c r="AF32" s="22">
        <v>1233.2976548182487</v>
      </c>
    </row>
    <row r="33" spans="1:32" x14ac:dyDescent="0.3">
      <c r="A33" s="21">
        <v>2019</v>
      </c>
      <c r="B33" s="21">
        <v>210032</v>
      </c>
      <c r="C33" s="21" t="s">
        <v>127</v>
      </c>
      <c r="D33" s="21" t="s">
        <v>105</v>
      </c>
      <c r="E33" s="21" t="s">
        <v>106</v>
      </c>
      <c r="F33" s="22">
        <v>30816.200000000004</v>
      </c>
      <c r="G33" s="22">
        <v>19337.2</v>
      </c>
      <c r="H33" s="22">
        <v>35598.300000000003</v>
      </c>
      <c r="I33" s="22">
        <v>78506</v>
      </c>
      <c r="J33" s="22">
        <v>164257.70000000001</v>
      </c>
      <c r="K33" s="22">
        <v>6906.8198100000018</v>
      </c>
      <c r="L33" s="22">
        <v>1829.3</v>
      </c>
      <c r="M33" s="22">
        <v>5863.3</v>
      </c>
      <c r="N33" s="22">
        <v>0</v>
      </c>
      <c r="O33" s="22">
        <v>3352.3</v>
      </c>
      <c r="P33" s="22">
        <v>8067.6</v>
      </c>
      <c r="Q33" s="22">
        <v>26019.319810000001</v>
      </c>
      <c r="R33" s="22">
        <v>438</v>
      </c>
      <c r="S33" s="22">
        <v>138676.38019</v>
      </c>
      <c r="T33" s="33">
        <f t="shared" si="0"/>
        <v>0.84426106167321224</v>
      </c>
      <c r="U33" s="22">
        <v>1211.4000000000001</v>
      </c>
      <c r="V33" s="22">
        <v>139887.78018999999</v>
      </c>
      <c r="W33" s="22">
        <v>64865</v>
      </c>
      <c r="X33" s="22">
        <v>1878.7</v>
      </c>
      <c r="Y33" s="22">
        <v>17226.8711</v>
      </c>
      <c r="Z33" s="22">
        <v>11457.2</v>
      </c>
      <c r="AA33" s="22">
        <v>30620.828899999964</v>
      </c>
      <c r="AB33" s="22">
        <v>126048.59999999996</v>
      </c>
      <c r="AC33" s="22">
        <v>13839.180190000028</v>
      </c>
      <c r="AD33" s="22"/>
      <c r="AE33" s="22"/>
      <c r="AF33" s="22">
        <v>13839.180190000028</v>
      </c>
    </row>
    <row r="34" spans="1:32" x14ac:dyDescent="0.3">
      <c r="A34" s="21">
        <v>2019</v>
      </c>
      <c r="B34" s="21">
        <v>210033</v>
      </c>
      <c r="C34" s="21" t="s">
        <v>128</v>
      </c>
      <c r="D34" s="21" t="s">
        <v>105</v>
      </c>
      <c r="E34" s="21" t="s">
        <v>106</v>
      </c>
      <c r="F34" s="22">
        <v>65877.383000000002</v>
      </c>
      <c r="G34" s="22">
        <v>29460.814999999999</v>
      </c>
      <c r="H34" s="22">
        <v>81312.824999999997</v>
      </c>
      <c r="I34" s="22">
        <v>57252.97</v>
      </c>
      <c r="J34" s="22">
        <v>233903.99299999999</v>
      </c>
      <c r="K34" s="22">
        <v>5174.4920000000002</v>
      </c>
      <c r="L34" s="22">
        <v>275.51799999999997</v>
      </c>
      <c r="M34" s="22">
        <v>24298.710999999996</v>
      </c>
      <c r="N34" s="22">
        <v>0</v>
      </c>
      <c r="O34" s="22">
        <v>5156.0020000000004</v>
      </c>
      <c r="P34" s="22">
        <v>0</v>
      </c>
      <c r="Q34" s="22">
        <v>34904.722999999998</v>
      </c>
      <c r="R34" s="22">
        <v>0</v>
      </c>
      <c r="S34" s="22">
        <v>198999.27</v>
      </c>
      <c r="T34" s="33">
        <f t="shared" si="0"/>
        <v>0.85077329141619229</v>
      </c>
      <c r="U34" s="22">
        <v>9575.8209999999999</v>
      </c>
      <c r="V34" s="22">
        <v>208575.09099999999</v>
      </c>
      <c r="W34" s="22">
        <v>103442.77267000001</v>
      </c>
      <c r="X34" s="22">
        <v>0</v>
      </c>
      <c r="Y34" s="22">
        <v>27538.616000000002</v>
      </c>
      <c r="Z34" s="22">
        <v>16486.766</v>
      </c>
      <c r="AA34" s="22">
        <v>39022.851999999999</v>
      </c>
      <c r="AB34" s="22">
        <v>186491.00667000003</v>
      </c>
      <c r="AC34" s="22">
        <v>22084.084329999951</v>
      </c>
      <c r="AD34" s="22"/>
      <c r="AE34" s="22"/>
      <c r="AF34" s="22">
        <v>22084.084329999951</v>
      </c>
    </row>
    <row r="35" spans="1:32" x14ac:dyDescent="0.3">
      <c r="A35" s="21">
        <v>2019</v>
      </c>
      <c r="B35" s="21">
        <v>210034</v>
      </c>
      <c r="C35" s="21" t="s">
        <v>129</v>
      </c>
      <c r="D35" s="21" t="s">
        <v>105</v>
      </c>
      <c r="E35" s="21" t="s">
        <v>106</v>
      </c>
      <c r="F35" s="22">
        <v>54988.294999999998</v>
      </c>
      <c r="G35" s="22">
        <v>21270.594940000003</v>
      </c>
      <c r="H35" s="22">
        <v>64093.198240000012</v>
      </c>
      <c r="I35" s="22">
        <v>47403.699760000003</v>
      </c>
      <c r="J35" s="22">
        <v>187755.78794000001</v>
      </c>
      <c r="K35" s="22">
        <v>3657.8357300000007</v>
      </c>
      <c r="L35" s="22">
        <v>5016.3776699999999</v>
      </c>
      <c r="M35" s="22">
        <v>21083.671149999998</v>
      </c>
      <c r="N35" s="22">
        <v>0</v>
      </c>
      <c r="O35" s="22">
        <v>4664.1871700000002</v>
      </c>
      <c r="P35" s="22">
        <v>15.743000000000205</v>
      </c>
      <c r="Q35" s="22">
        <v>34437.814720000002</v>
      </c>
      <c r="R35" s="22">
        <v>786.16800000000001</v>
      </c>
      <c r="S35" s="22">
        <v>154104.14122000002</v>
      </c>
      <c r="T35" s="33">
        <f t="shared" si="0"/>
        <v>0.82076905809820444</v>
      </c>
      <c r="U35" s="22">
        <v>3182.7155700000003</v>
      </c>
      <c r="V35" s="22">
        <v>157286.85679000002</v>
      </c>
      <c r="W35" s="22">
        <v>85409.035370169222</v>
      </c>
      <c r="X35" s="22">
        <v>0</v>
      </c>
      <c r="Y35" s="22">
        <v>18690.610820000002</v>
      </c>
      <c r="Z35" s="22">
        <v>8096.5278897046801</v>
      </c>
      <c r="AA35" s="22">
        <v>34143.277252729429</v>
      </c>
      <c r="AB35" s="22">
        <v>146339.45133260335</v>
      </c>
      <c r="AC35" s="22">
        <v>10947.405457396671</v>
      </c>
      <c r="AD35" s="22"/>
      <c r="AE35" s="22"/>
      <c r="AF35" s="22">
        <v>10947.405457396671</v>
      </c>
    </row>
    <row r="36" spans="1:32" x14ac:dyDescent="0.3">
      <c r="A36" s="21">
        <v>2019</v>
      </c>
      <c r="B36" s="21">
        <v>210035</v>
      </c>
      <c r="C36" s="21" t="s">
        <v>130</v>
      </c>
      <c r="D36" s="21" t="s">
        <v>105</v>
      </c>
      <c r="E36" s="21" t="s">
        <v>106</v>
      </c>
      <c r="F36" s="22">
        <v>37716.090440000007</v>
      </c>
      <c r="G36" s="22">
        <v>26216.844850000005</v>
      </c>
      <c r="H36" s="22">
        <v>42827.911540000001</v>
      </c>
      <c r="I36" s="22">
        <v>49014.218579999993</v>
      </c>
      <c r="J36" s="22">
        <v>155775.06541000001</v>
      </c>
      <c r="K36" s="22">
        <v>7221.2277199999999</v>
      </c>
      <c r="L36" s="22">
        <v>966.99999999999989</v>
      </c>
      <c r="M36" s="22">
        <v>9619.9494300000006</v>
      </c>
      <c r="N36" s="22">
        <v>0</v>
      </c>
      <c r="O36" s="22">
        <v>2825.6182899999999</v>
      </c>
      <c r="P36" s="22">
        <v>4790.49406000001</v>
      </c>
      <c r="Q36" s="22">
        <v>25424.289500000006</v>
      </c>
      <c r="R36" s="22">
        <v>1390</v>
      </c>
      <c r="S36" s="22">
        <v>131740.77591</v>
      </c>
      <c r="T36" s="33">
        <f t="shared" si="0"/>
        <v>0.84571157497676697</v>
      </c>
      <c r="U36" s="22">
        <v>82.145250000000033</v>
      </c>
      <c r="V36" s="22">
        <v>131822.92116</v>
      </c>
      <c r="W36" s="22">
        <v>57032.846222544111</v>
      </c>
      <c r="X36" s="22">
        <v>7031</v>
      </c>
      <c r="Y36" s="22">
        <v>17735</v>
      </c>
      <c r="Z36" s="22">
        <v>7294.833929999998</v>
      </c>
      <c r="AA36" s="22">
        <v>26345.930052902186</v>
      </c>
      <c r="AB36" s="22">
        <v>115439.6102054463</v>
      </c>
      <c r="AC36" s="22">
        <v>16383.310954553701</v>
      </c>
      <c r="AD36" s="22"/>
      <c r="AE36" s="22"/>
      <c r="AF36" s="22">
        <v>16383.310954553701</v>
      </c>
    </row>
    <row r="37" spans="1:32" x14ac:dyDescent="0.3">
      <c r="A37" s="21">
        <v>2019</v>
      </c>
      <c r="B37" s="21">
        <v>210037</v>
      </c>
      <c r="C37" s="21" t="s">
        <v>131</v>
      </c>
      <c r="D37" s="21" t="s">
        <v>105</v>
      </c>
      <c r="E37" s="21" t="s">
        <v>106</v>
      </c>
      <c r="F37" s="22">
        <v>48731.096799999999</v>
      </c>
      <c r="G37" s="22">
        <v>38546.928620000006</v>
      </c>
      <c r="H37" s="22">
        <v>62868.887189999994</v>
      </c>
      <c r="I37" s="22">
        <v>81581.222529999999</v>
      </c>
      <c r="J37" s="22">
        <v>231728.13514</v>
      </c>
      <c r="K37" s="22">
        <v>5834.3534600000003</v>
      </c>
      <c r="L37" s="22">
        <v>2028.3057064091561</v>
      </c>
      <c r="M37" s="22">
        <v>15154.069531844763</v>
      </c>
      <c r="N37" s="22">
        <v>1697.4837418536838</v>
      </c>
      <c r="O37" s="22">
        <v>3970.1977700000002</v>
      </c>
      <c r="P37" s="22">
        <v>6054.4831512356459</v>
      </c>
      <c r="Q37" s="22">
        <v>34738.893361343253</v>
      </c>
      <c r="R37" s="22">
        <v>0</v>
      </c>
      <c r="S37" s="22">
        <v>196989.24177865675</v>
      </c>
      <c r="T37" s="33">
        <f t="shared" si="0"/>
        <v>0.85008771878151301</v>
      </c>
      <c r="U37" s="22">
        <v>3888.3950007690264</v>
      </c>
      <c r="V37" s="22">
        <v>200877.63677942575</v>
      </c>
      <c r="W37" s="22">
        <v>77459.58197294228</v>
      </c>
      <c r="X37" s="22">
        <v>9040.6294831219475</v>
      </c>
      <c r="Y37" s="22">
        <v>34581.355135312893</v>
      </c>
      <c r="Z37" s="22">
        <v>14902.146529980317</v>
      </c>
      <c r="AA37" s="22">
        <v>21413.845342957567</v>
      </c>
      <c r="AB37" s="22">
        <v>157397.55846431499</v>
      </c>
      <c r="AC37" s="22">
        <v>43480.07831511079</v>
      </c>
      <c r="AD37" s="22"/>
      <c r="AE37" s="22"/>
      <c r="AF37" s="22">
        <v>43480.07831511079</v>
      </c>
    </row>
    <row r="38" spans="1:32" x14ac:dyDescent="0.3">
      <c r="A38" s="21">
        <v>2019</v>
      </c>
      <c r="B38" s="21">
        <v>210038</v>
      </c>
      <c r="C38" s="21" t="s">
        <v>132</v>
      </c>
      <c r="D38" s="21" t="s">
        <v>105</v>
      </c>
      <c r="E38" s="21" t="s">
        <v>106</v>
      </c>
      <c r="F38" s="22">
        <v>55390.067299999995</v>
      </c>
      <c r="G38" s="22">
        <v>44774.74654</v>
      </c>
      <c r="H38" s="22">
        <v>55088.673029999998</v>
      </c>
      <c r="I38" s="22">
        <v>74954.215769999981</v>
      </c>
      <c r="J38" s="22">
        <v>230207.70263999997</v>
      </c>
      <c r="K38" s="22">
        <v>8158</v>
      </c>
      <c r="L38" s="22">
        <v>3819</v>
      </c>
      <c r="M38" s="22">
        <v>6754.8960100000004</v>
      </c>
      <c r="N38" s="22">
        <v>0</v>
      </c>
      <c r="O38" s="22">
        <v>11822.971449999999</v>
      </c>
      <c r="P38" s="22">
        <v>7533.5957199999757</v>
      </c>
      <c r="Q38" s="22">
        <v>38088.463179999977</v>
      </c>
      <c r="R38" s="22">
        <v>5709</v>
      </c>
      <c r="S38" s="22">
        <v>197828.23946000001</v>
      </c>
      <c r="T38" s="33">
        <f t="shared" si="0"/>
        <v>0.85934674292530022</v>
      </c>
      <c r="U38" s="22">
        <v>94.086389999996754</v>
      </c>
      <c r="V38" s="22">
        <v>197922.32584999999</v>
      </c>
      <c r="W38" s="22">
        <v>93821.205605704556</v>
      </c>
      <c r="X38" s="22">
        <v>27590</v>
      </c>
      <c r="Y38" s="22">
        <v>35027</v>
      </c>
      <c r="Z38" s="22">
        <v>14055.016946165684</v>
      </c>
      <c r="AA38" s="22">
        <v>8885.0484714737977</v>
      </c>
      <c r="AB38" s="22">
        <v>179378.27102334404</v>
      </c>
      <c r="AC38" s="22">
        <v>18544.054826655974</v>
      </c>
      <c r="AD38" s="22"/>
      <c r="AE38" s="22"/>
      <c r="AF38" s="22">
        <v>18544.054826655974</v>
      </c>
    </row>
    <row r="39" spans="1:32" x14ac:dyDescent="0.3">
      <c r="A39" s="21">
        <v>2019</v>
      </c>
      <c r="B39" s="21">
        <v>210039</v>
      </c>
      <c r="C39" s="21" t="s">
        <v>133</v>
      </c>
      <c r="D39" s="21" t="s">
        <v>105</v>
      </c>
      <c r="E39" s="21" t="s">
        <v>106</v>
      </c>
      <c r="F39" s="22">
        <v>29227.9</v>
      </c>
      <c r="G39" s="22">
        <v>27561.599999999999</v>
      </c>
      <c r="H39" s="22">
        <v>42024.6</v>
      </c>
      <c r="I39" s="22">
        <v>54501</v>
      </c>
      <c r="J39" s="22">
        <v>153315.1</v>
      </c>
      <c r="K39" s="22">
        <v>1882.5330399999989</v>
      </c>
      <c r="L39" s="22">
        <v>4659.6669999999995</v>
      </c>
      <c r="M39" s="22">
        <v>12227.488999999943</v>
      </c>
      <c r="N39" s="22">
        <v>559.04399999999998</v>
      </c>
      <c r="O39" s="22">
        <v>3797.9291400000002</v>
      </c>
      <c r="P39" s="22">
        <v>0</v>
      </c>
      <c r="Q39" s="22">
        <v>23126.662179999941</v>
      </c>
      <c r="R39" s="22">
        <v>0</v>
      </c>
      <c r="S39" s="22">
        <v>130188.43782000006</v>
      </c>
      <c r="T39" s="33">
        <f t="shared" si="0"/>
        <v>0.84915600498581068</v>
      </c>
      <c r="U39" s="22">
        <v>2810.0901999999996</v>
      </c>
      <c r="V39" s="22">
        <v>132998.52802000006</v>
      </c>
      <c r="W39" s="22">
        <v>63645.205151615119</v>
      </c>
      <c r="X39" s="22">
        <v>7105.125</v>
      </c>
      <c r="Y39" s="22">
        <v>22026.038</v>
      </c>
      <c r="Z39" s="22">
        <v>12952.228774836009</v>
      </c>
      <c r="AA39" s="22">
        <v>16526.301448554805</v>
      </c>
      <c r="AB39" s="22">
        <v>122254.89837500593</v>
      </c>
      <c r="AC39" s="22">
        <v>10743.629644994127</v>
      </c>
      <c r="AD39" s="22"/>
      <c r="AE39" s="22"/>
      <c r="AF39" s="22">
        <v>10743.629644994127</v>
      </c>
    </row>
    <row r="40" spans="1:32" x14ac:dyDescent="0.3">
      <c r="A40" s="21">
        <v>2019</v>
      </c>
      <c r="B40" s="21">
        <v>210040</v>
      </c>
      <c r="C40" s="21" t="s">
        <v>134</v>
      </c>
      <c r="D40" s="21" t="s">
        <v>105</v>
      </c>
      <c r="E40" s="21" t="s">
        <v>106</v>
      </c>
      <c r="F40" s="22">
        <v>68518.596890000001</v>
      </c>
      <c r="G40" s="22">
        <v>2915.5569099999993</v>
      </c>
      <c r="H40" s="22">
        <v>71052.765660000005</v>
      </c>
      <c r="I40" s="22">
        <v>129021.96971</v>
      </c>
      <c r="J40" s="22">
        <v>271508.88916999998</v>
      </c>
      <c r="K40" s="22">
        <v>11789.317999999999</v>
      </c>
      <c r="L40" s="22">
        <v>1936.104</v>
      </c>
      <c r="M40" s="22">
        <v>25375.923999999999</v>
      </c>
      <c r="N40" s="22">
        <v>0</v>
      </c>
      <c r="O40" s="22">
        <v>5517.2879999999996</v>
      </c>
      <c r="P40" s="22">
        <v>0</v>
      </c>
      <c r="Q40" s="22">
        <v>44618.633999999998</v>
      </c>
      <c r="R40" s="22">
        <v>1829.0820000000001</v>
      </c>
      <c r="S40" s="22">
        <v>228719.33717000001</v>
      </c>
      <c r="T40" s="33">
        <f t="shared" si="0"/>
        <v>0.84240091685098339</v>
      </c>
      <c r="U40" s="22">
        <v>3172.9299999999985</v>
      </c>
      <c r="V40" s="22">
        <v>231892.26717000001</v>
      </c>
      <c r="W40" s="22">
        <v>110142.02491553249</v>
      </c>
      <c r="X40" s="22">
        <v>0</v>
      </c>
      <c r="Y40" s="22">
        <v>48667</v>
      </c>
      <c r="Z40" s="22">
        <v>15807.72832</v>
      </c>
      <c r="AA40" s="22">
        <v>16555.381500050269</v>
      </c>
      <c r="AB40" s="22">
        <v>191172.13473558275</v>
      </c>
      <c r="AC40" s="22">
        <v>40720.132434417203</v>
      </c>
      <c r="AD40" s="22"/>
      <c r="AE40" s="22"/>
      <c r="AF40" s="22">
        <v>40720.132434417203</v>
      </c>
    </row>
    <row r="41" spans="1:32" x14ac:dyDescent="0.3">
      <c r="A41" s="21">
        <v>2019</v>
      </c>
      <c r="B41" s="21">
        <v>210043</v>
      </c>
      <c r="C41" s="21" t="s">
        <v>135</v>
      </c>
      <c r="D41" s="21" t="s">
        <v>105</v>
      </c>
      <c r="E41" s="21" t="s">
        <v>106</v>
      </c>
      <c r="F41" s="22">
        <v>111479.57640999999</v>
      </c>
      <c r="G41" s="22">
        <v>48339.417520000003</v>
      </c>
      <c r="H41" s="22">
        <v>151765.66687000004</v>
      </c>
      <c r="I41" s="22">
        <v>137008.22030999998</v>
      </c>
      <c r="J41" s="22">
        <v>448592.88111000007</v>
      </c>
      <c r="K41" s="22">
        <v>20202.000000000004</v>
      </c>
      <c r="L41" s="22">
        <v>6285.0000000000009</v>
      </c>
      <c r="M41" s="22">
        <v>20552.325369999999</v>
      </c>
      <c r="N41" s="22">
        <v>0</v>
      </c>
      <c r="O41" s="22">
        <v>6368.2252200000003</v>
      </c>
      <c r="P41" s="22">
        <v>13453.881109999988</v>
      </c>
      <c r="Q41" s="22">
        <v>66861.431699999986</v>
      </c>
      <c r="R41" s="22">
        <v>4858</v>
      </c>
      <c r="S41" s="22">
        <v>386589.44941000018</v>
      </c>
      <c r="T41" s="33">
        <f t="shared" si="0"/>
        <v>0.86178239934040335</v>
      </c>
      <c r="U41" s="22">
        <v>2604.4520400000001</v>
      </c>
      <c r="V41" s="22">
        <v>389193.90145000018</v>
      </c>
      <c r="W41" s="22">
        <v>177711.89168950618</v>
      </c>
      <c r="X41" s="22">
        <v>18340</v>
      </c>
      <c r="Y41" s="22">
        <v>59048</v>
      </c>
      <c r="Z41" s="22">
        <v>28508.950283333332</v>
      </c>
      <c r="AA41" s="22">
        <v>71081.054998985972</v>
      </c>
      <c r="AB41" s="22">
        <v>354689.89697182545</v>
      </c>
      <c r="AC41" s="22">
        <v>34504.004478174669</v>
      </c>
      <c r="AD41" s="22"/>
      <c r="AE41" s="22"/>
      <c r="AF41" s="22">
        <v>34504.004478174669</v>
      </c>
    </row>
    <row r="42" spans="1:32" x14ac:dyDescent="0.3">
      <c r="A42" s="21">
        <v>2019</v>
      </c>
      <c r="B42" s="21">
        <v>210044</v>
      </c>
      <c r="C42" s="21" t="s">
        <v>136</v>
      </c>
      <c r="D42" s="21" t="s">
        <v>105</v>
      </c>
      <c r="E42" s="21" t="s">
        <v>106</v>
      </c>
      <c r="F42" s="22">
        <v>105631.19147000001</v>
      </c>
      <c r="G42" s="22">
        <v>54350.690049999997</v>
      </c>
      <c r="H42" s="22">
        <v>137949.63330000004</v>
      </c>
      <c r="I42" s="22">
        <v>179551.95630000002</v>
      </c>
      <c r="J42" s="22">
        <v>477483.47112000006</v>
      </c>
      <c r="K42" s="22">
        <v>11162.159</v>
      </c>
      <c r="L42" s="22">
        <v>1173</v>
      </c>
      <c r="M42" s="22">
        <v>46392</v>
      </c>
      <c r="N42" s="22">
        <v>4660</v>
      </c>
      <c r="O42" s="22">
        <v>5286.9939999999997</v>
      </c>
      <c r="P42" s="22">
        <v>-1562.7908799999277</v>
      </c>
      <c r="Q42" s="22">
        <v>67111.362120000078</v>
      </c>
      <c r="R42" s="22">
        <v>0</v>
      </c>
      <c r="S42" s="22">
        <v>410372.109</v>
      </c>
      <c r="T42" s="33">
        <f t="shared" si="0"/>
        <v>0.85944777949573503</v>
      </c>
      <c r="U42" s="22">
        <v>7417.8869999999988</v>
      </c>
      <c r="V42" s="22">
        <v>417789.99599999998</v>
      </c>
      <c r="W42" s="22">
        <v>215334.22532178767</v>
      </c>
      <c r="X42" s="22">
        <v>0</v>
      </c>
      <c r="Y42" s="22">
        <v>94789</v>
      </c>
      <c r="Z42" s="22">
        <v>38995.762999999999</v>
      </c>
      <c r="AA42" s="22">
        <v>34231.097999999998</v>
      </c>
      <c r="AB42" s="22">
        <v>383350.08632178762</v>
      </c>
      <c r="AC42" s="22">
        <v>34439.909678212367</v>
      </c>
      <c r="AD42" s="22"/>
      <c r="AE42" s="22"/>
      <c r="AF42" s="22">
        <v>34439.909678212367</v>
      </c>
    </row>
    <row r="43" spans="1:32" x14ac:dyDescent="0.3">
      <c r="A43" s="21">
        <v>2019</v>
      </c>
      <c r="B43" s="21">
        <v>210045</v>
      </c>
      <c r="C43" s="21" t="s">
        <v>137</v>
      </c>
      <c r="D43" s="21" t="s">
        <v>105</v>
      </c>
      <c r="E43" s="21" t="s">
        <v>106</v>
      </c>
      <c r="F43" s="22">
        <v>951.6</v>
      </c>
      <c r="G43" s="22">
        <v>2303.3000000000002</v>
      </c>
      <c r="H43" s="22">
        <v>1191.5999999999999</v>
      </c>
      <c r="I43" s="22">
        <v>11613.7</v>
      </c>
      <c r="J43" s="22">
        <v>16060.2</v>
      </c>
      <c r="K43" s="22">
        <v>521.56461000000002</v>
      </c>
      <c r="L43" s="22">
        <v>342.52891000000005</v>
      </c>
      <c r="M43" s="22">
        <v>1988.7626700000001</v>
      </c>
      <c r="N43" s="22">
        <v>317.74299999999999</v>
      </c>
      <c r="O43" s="22">
        <v>1325.3666000000001</v>
      </c>
      <c r="P43" s="22">
        <v>0</v>
      </c>
      <c r="Q43" s="22">
        <v>4495.9657900000002</v>
      </c>
      <c r="R43" s="22">
        <v>0</v>
      </c>
      <c r="S43" s="22">
        <v>11564.234210000001</v>
      </c>
      <c r="T43" s="33">
        <f t="shared" si="0"/>
        <v>0.72005542957123825</v>
      </c>
      <c r="U43" s="22">
        <v>1701.7741000000001</v>
      </c>
      <c r="V43" s="22">
        <v>13266.008309999999</v>
      </c>
      <c r="W43" s="22">
        <v>6870.5518558863969</v>
      </c>
      <c r="X43" s="22">
        <v>1459.4289500000002</v>
      </c>
      <c r="Y43" s="22">
        <v>1502.2592100000002</v>
      </c>
      <c r="Z43" s="22">
        <v>891.58921679362481</v>
      </c>
      <c r="AA43" s="22">
        <v>2835.140060627657</v>
      </c>
      <c r="AB43" s="22">
        <v>13558.96929330768</v>
      </c>
      <c r="AC43" s="22">
        <v>-292.96098330767745</v>
      </c>
      <c r="AD43" s="22"/>
      <c r="AE43" s="22"/>
      <c r="AF43" s="22">
        <v>-292.96098330767745</v>
      </c>
    </row>
    <row r="44" spans="1:32" x14ac:dyDescent="0.3">
      <c r="A44" s="21">
        <v>2019</v>
      </c>
      <c r="B44" s="21">
        <v>210048</v>
      </c>
      <c r="C44" s="21" t="s">
        <v>138</v>
      </c>
      <c r="D44" s="21" t="s">
        <v>105</v>
      </c>
      <c r="E44" s="21" t="s">
        <v>106</v>
      </c>
      <c r="F44" s="22">
        <v>86599.035000000003</v>
      </c>
      <c r="G44" s="22">
        <v>32130.475999999999</v>
      </c>
      <c r="H44" s="22">
        <v>98880.391000000003</v>
      </c>
      <c r="I44" s="22">
        <v>90381.781000000003</v>
      </c>
      <c r="J44" s="22">
        <v>307991.68300000002</v>
      </c>
      <c r="K44" s="22">
        <v>7343</v>
      </c>
      <c r="L44" s="22">
        <v>5238</v>
      </c>
      <c r="M44" s="22">
        <v>31697.847000000002</v>
      </c>
      <c r="N44" s="22">
        <v>0</v>
      </c>
      <c r="O44" s="22">
        <v>3991.1529999999998</v>
      </c>
      <c r="P44" s="22">
        <v>0</v>
      </c>
      <c r="Q44" s="22">
        <v>48270</v>
      </c>
      <c r="R44" s="22">
        <v>0</v>
      </c>
      <c r="S44" s="22">
        <v>259721.68299999999</v>
      </c>
      <c r="T44" s="33">
        <f t="shared" si="0"/>
        <v>0.84327498869506801</v>
      </c>
      <c r="U44" s="22">
        <v>6.9290000000019063</v>
      </c>
      <c r="V44" s="22">
        <v>259728.61199999999</v>
      </c>
      <c r="W44" s="22">
        <v>124284.89924</v>
      </c>
      <c r="X44" s="22">
        <v>31643.515000000003</v>
      </c>
      <c r="Y44" s="22">
        <v>38548.533000000003</v>
      </c>
      <c r="Z44" s="22">
        <v>15096.296</v>
      </c>
      <c r="AA44" s="22">
        <v>43312.631999999991</v>
      </c>
      <c r="AB44" s="22">
        <v>252885.87523999999</v>
      </c>
      <c r="AC44" s="22">
        <v>6842.7367600000289</v>
      </c>
      <c r="AD44" s="22"/>
      <c r="AE44" s="22"/>
      <c r="AF44" s="22">
        <v>6842.7367600000289</v>
      </c>
    </row>
    <row r="45" spans="1:32" x14ac:dyDescent="0.3">
      <c r="A45" s="21">
        <v>2019</v>
      </c>
      <c r="B45" s="21">
        <v>210049</v>
      </c>
      <c r="C45" s="21" t="s">
        <v>139</v>
      </c>
      <c r="D45" s="21" t="s">
        <v>105</v>
      </c>
      <c r="E45" s="21" t="s">
        <v>106</v>
      </c>
      <c r="F45" s="22">
        <v>59976.898950000003</v>
      </c>
      <c r="G45" s="22">
        <v>34646.542430000001</v>
      </c>
      <c r="H45" s="22">
        <v>97977.835629999987</v>
      </c>
      <c r="I45" s="22">
        <v>131315.22472</v>
      </c>
      <c r="J45" s="22">
        <v>323916.50173000002</v>
      </c>
      <c r="K45" s="22">
        <v>9336.1509999999998</v>
      </c>
      <c r="L45" s="22">
        <v>4041</v>
      </c>
      <c r="M45" s="22">
        <v>16881.945329999991</v>
      </c>
      <c r="N45" s="22">
        <v>1964</v>
      </c>
      <c r="O45" s="22">
        <v>4554.0337400000008</v>
      </c>
      <c r="P45" s="22">
        <v>11020</v>
      </c>
      <c r="Q45" s="22">
        <v>47797.130069999992</v>
      </c>
      <c r="R45" s="22">
        <v>0</v>
      </c>
      <c r="S45" s="22">
        <v>276119.37166</v>
      </c>
      <c r="T45" s="33">
        <f t="shared" si="0"/>
        <v>0.85243996580995052</v>
      </c>
      <c r="U45" s="22">
        <v>3437.1887900000002</v>
      </c>
      <c r="V45" s="22">
        <v>279556.56044999999</v>
      </c>
      <c r="W45" s="22">
        <v>125503.58818876107</v>
      </c>
      <c r="X45" s="22">
        <v>12481</v>
      </c>
      <c r="Y45" s="22">
        <v>44360</v>
      </c>
      <c r="Z45" s="22">
        <v>18092.494925237479</v>
      </c>
      <c r="AA45" s="22">
        <v>36486.625536344305</v>
      </c>
      <c r="AB45" s="22">
        <v>236923.70865034289</v>
      </c>
      <c r="AC45" s="22">
        <v>42632.851799657103</v>
      </c>
      <c r="AD45" s="22"/>
      <c r="AE45" s="22"/>
      <c r="AF45" s="22">
        <v>42632.851799657103</v>
      </c>
    </row>
    <row r="46" spans="1:32" x14ac:dyDescent="0.3">
      <c r="A46" s="21">
        <v>2019</v>
      </c>
      <c r="B46" s="21">
        <v>210051</v>
      </c>
      <c r="C46" s="21" t="s">
        <v>140</v>
      </c>
      <c r="D46" s="21" t="s">
        <v>105</v>
      </c>
      <c r="E46" s="21" t="s">
        <v>106</v>
      </c>
      <c r="F46" s="22">
        <v>63954.453000000001</v>
      </c>
      <c r="G46" s="22">
        <v>32924.610999999997</v>
      </c>
      <c r="H46" s="22">
        <v>82171.195999999996</v>
      </c>
      <c r="I46" s="22">
        <v>77394.968999999997</v>
      </c>
      <c r="J46" s="22">
        <v>256445.22899999999</v>
      </c>
      <c r="K46" s="22">
        <v>10220.973</v>
      </c>
      <c r="L46" s="22">
        <v>8410.5559499999981</v>
      </c>
      <c r="M46" s="22">
        <v>20281.501830000001</v>
      </c>
      <c r="N46" s="22">
        <v>0</v>
      </c>
      <c r="O46" s="22">
        <v>6417.0979099999995</v>
      </c>
      <c r="P46" s="22">
        <v>0</v>
      </c>
      <c r="Q46" s="22">
        <v>45330.128689999998</v>
      </c>
      <c r="R46" s="22">
        <v>2299.7119899999998</v>
      </c>
      <c r="S46" s="22">
        <v>213414.81229999999</v>
      </c>
      <c r="T46" s="33">
        <f t="shared" si="0"/>
        <v>0.83220426105100198</v>
      </c>
      <c r="U46" s="22">
        <v>1296.5171300000227</v>
      </c>
      <c r="V46" s="22">
        <v>214711.32943000004</v>
      </c>
      <c r="W46" s="22">
        <v>97007.714426531238</v>
      </c>
      <c r="X46" s="22">
        <v>0</v>
      </c>
      <c r="Y46" s="22">
        <v>36744.307000000001</v>
      </c>
      <c r="Z46" s="22">
        <v>9583.4220738989789</v>
      </c>
      <c r="AA46" s="22">
        <v>46693.071178085731</v>
      </c>
      <c r="AB46" s="22">
        <v>190028.51467851593</v>
      </c>
      <c r="AC46" s="22">
        <v>24682.814751484111</v>
      </c>
      <c r="AD46" s="22"/>
      <c r="AE46" s="22"/>
      <c r="AF46" s="22">
        <v>24682.814751484111</v>
      </c>
    </row>
    <row r="47" spans="1:32" x14ac:dyDescent="0.3">
      <c r="A47" s="21">
        <v>2019</v>
      </c>
      <c r="B47" s="21">
        <v>210055</v>
      </c>
      <c r="C47" s="21" t="s">
        <v>141</v>
      </c>
      <c r="D47" s="21" t="s">
        <v>105</v>
      </c>
      <c r="E47" s="21" t="s">
        <v>106</v>
      </c>
      <c r="F47" s="22">
        <v>9762.0994100000007</v>
      </c>
      <c r="G47" s="22">
        <v>15569.104130000002</v>
      </c>
      <c r="H47" s="22">
        <v>14409.45012</v>
      </c>
      <c r="I47" s="22">
        <v>30965.273410000002</v>
      </c>
      <c r="J47" s="22">
        <v>70705.927070000005</v>
      </c>
      <c r="K47" s="22">
        <v>6626.1044424549345</v>
      </c>
      <c r="L47" s="22">
        <v>2044</v>
      </c>
      <c r="M47" s="22">
        <v>-25.912881636058955</v>
      </c>
      <c r="N47" s="22">
        <v>0</v>
      </c>
      <c r="O47" s="22">
        <v>4033.1449499999999</v>
      </c>
      <c r="P47" s="22">
        <v>2405.1824069760128</v>
      </c>
      <c r="Q47" s="22">
        <v>15082.518917794889</v>
      </c>
      <c r="R47" s="22">
        <v>4390</v>
      </c>
      <c r="S47" s="22">
        <v>60013.408152205113</v>
      </c>
      <c r="T47" s="33">
        <f t="shared" si="0"/>
        <v>0.84877478648700655</v>
      </c>
      <c r="U47" s="22">
        <v>9556.5</v>
      </c>
      <c r="V47" s="22">
        <v>69569.908152205113</v>
      </c>
      <c r="W47" s="22">
        <v>25065.662762947908</v>
      </c>
      <c r="X47" s="22">
        <v>4938.8639120827138</v>
      </c>
      <c r="Y47" s="22">
        <v>8049.6513360810604</v>
      </c>
      <c r="Z47" s="22">
        <v>3795.1562378214639</v>
      </c>
      <c r="AA47" s="22">
        <v>16095.057173157871</v>
      </c>
      <c r="AB47" s="22">
        <v>57944.391422091023</v>
      </c>
      <c r="AC47" s="22">
        <v>11625.51673011409</v>
      </c>
      <c r="AD47" s="22"/>
      <c r="AE47" s="22"/>
      <c r="AF47" s="22">
        <v>11625.51673011409</v>
      </c>
    </row>
    <row r="48" spans="1:32" x14ac:dyDescent="0.3">
      <c r="A48" s="21">
        <v>2019</v>
      </c>
      <c r="B48" s="21">
        <v>210060</v>
      </c>
      <c r="C48" s="21" t="s">
        <v>145</v>
      </c>
      <c r="D48" s="21" t="s">
        <v>105</v>
      </c>
      <c r="E48" s="21" t="s">
        <v>106</v>
      </c>
      <c r="F48" s="22">
        <v>7748.0889999999999</v>
      </c>
      <c r="G48" s="22">
        <v>11632.867</v>
      </c>
      <c r="H48" s="22">
        <v>13170.683000000001</v>
      </c>
      <c r="I48" s="22">
        <v>20539.294999999998</v>
      </c>
      <c r="J48" s="22">
        <v>53090.933999999994</v>
      </c>
      <c r="K48" s="22">
        <v>3431.5390000000002</v>
      </c>
      <c r="L48" s="22">
        <v>981.26</v>
      </c>
      <c r="M48" s="22">
        <v>2918.5609999999997</v>
      </c>
      <c r="N48" s="22">
        <v>0</v>
      </c>
      <c r="O48" s="22">
        <v>1467.88</v>
      </c>
      <c r="P48" s="22">
        <v>1567.4159999999999</v>
      </c>
      <c r="Q48" s="22">
        <v>10366.656000000001</v>
      </c>
      <c r="R48" s="22">
        <v>2682.4029999999998</v>
      </c>
      <c r="S48" s="22">
        <v>45406.680999999997</v>
      </c>
      <c r="T48" s="33">
        <f t="shared" ref="T48:T58" si="1">+S48/J48</f>
        <v>0.85526242578440981</v>
      </c>
      <c r="U48" s="22">
        <v>1374.4179999999999</v>
      </c>
      <c r="V48" s="22">
        <v>46781.098999999987</v>
      </c>
      <c r="W48" s="22">
        <v>25877.671163186915</v>
      </c>
      <c r="X48" s="22">
        <v>1416.66554</v>
      </c>
      <c r="Y48" s="22">
        <v>4175.5141500000009</v>
      </c>
      <c r="Z48" s="22">
        <v>2381.4</v>
      </c>
      <c r="AA48" s="22">
        <v>11440.275789918132</v>
      </c>
      <c r="AB48" s="22">
        <v>45291.526643105048</v>
      </c>
      <c r="AC48" s="22">
        <v>1489.5723568949395</v>
      </c>
      <c r="AD48" s="22"/>
      <c r="AE48" s="22"/>
      <c r="AF48" s="22">
        <v>1489.5723568949395</v>
      </c>
    </row>
    <row r="49" spans="1:32" x14ac:dyDescent="0.3">
      <c r="A49" s="21">
        <v>2019</v>
      </c>
      <c r="B49" s="21">
        <v>210061</v>
      </c>
      <c r="C49" s="21" t="s">
        <v>146</v>
      </c>
      <c r="D49" s="21" t="s">
        <v>105</v>
      </c>
      <c r="E49" s="21" t="s">
        <v>106</v>
      </c>
      <c r="F49" s="22">
        <v>13628.5</v>
      </c>
      <c r="G49" s="22">
        <v>27504.9</v>
      </c>
      <c r="H49" s="22">
        <v>26706.799999999999</v>
      </c>
      <c r="I49" s="22">
        <v>42952.800000000003</v>
      </c>
      <c r="J49" s="22">
        <v>110793</v>
      </c>
      <c r="K49" s="22">
        <v>3004.2</v>
      </c>
      <c r="L49" s="22">
        <v>2248.6</v>
      </c>
      <c r="M49" s="22">
        <v>7048.3829999999998</v>
      </c>
      <c r="N49" s="22">
        <v>1342.2</v>
      </c>
      <c r="O49" s="22">
        <v>685.31700000000001</v>
      </c>
      <c r="P49" s="22">
        <v>719.2</v>
      </c>
      <c r="Q49" s="22">
        <v>15047.9</v>
      </c>
      <c r="R49" s="22">
        <v>0</v>
      </c>
      <c r="S49" s="22">
        <v>95745.1</v>
      </c>
      <c r="T49" s="33">
        <f t="shared" si="1"/>
        <v>0.86418004747592359</v>
      </c>
      <c r="U49" s="22">
        <v>849.52800000000002</v>
      </c>
      <c r="V49" s="22">
        <v>96594.628000000012</v>
      </c>
      <c r="W49" s="22">
        <v>37869.094966312841</v>
      </c>
      <c r="X49" s="22">
        <v>7416.3860000000004</v>
      </c>
      <c r="Y49" s="22">
        <v>20371.820999999996</v>
      </c>
      <c r="Z49" s="22">
        <v>5506.5029392931901</v>
      </c>
      <c r="AA49" s="22">
        <v>5921.6073777951979</v>
      </c>
      <c r="AB49" s="22">
        <v>77085.412283401223</v>
      </c>
      <c r="AC49" s="22">
        <v>19509.215716598788</v>
      </c>
      <c r="AD49" s="22"/>
      <c r="AE49" s="22"/>
      <c r="AF49" s="22">
        <v>19509.215716598788</v>
      </c>
    </row>
    <row r="50" spans="1:32" x14ac:dyDescent="0.3">
      <c r="A50" s="21">
        <v>2019</v>
      </c>
      <c r="B50" s="21">
        <v>210062</v>
      </c>
      <c r="C50" s="21" t="s">
        <v>147</v>
      </c>
      <c r="D50" s="21" t="s">
        <v>105</v>
      </c>
      <c r="E50" s="21" t="s">
        <v>106</v>
      </c>
      <c r="F50" s="22">
        <v>74961.912129999997</v>
      </c>
      <c r="G50" s="22">
        <v>26304.777880000001</v>
      </c>
      <c r="H50" s="22">
        <v>96285.252779999995</v>
      </c>
      <c r="I50" s="22">
        <v>76413.119730000006</v>
      </c>
      <c r="J50" s="22">
        <v>273965.06252000004</v>
      </c>
      <c r="K50" s="22">
        <v>8469.30465</v>
      </c>
      <c r="L50" s="22">
        <v>5863.5743700000003</v>
      </c>
      <c r="M50" s="22">
        <v>25021.377140000004</v>
      </c>
      <c r="N50" s="22">
        <v>0</v>
      </c>
      <c r="O50" s="22">
        <v>7280.7672000000002</v>
      </c>
      <c r="P50" s="22">
        <v>5.7999999955063691E-4</v>
      </c>
      <c r="Q50" s="22">
        <v>46635.023940000006</v>
      </c>
      <c r="R50" s="22">
        <v>613.10400000000004</v>
      </c>
      <c r="S50" s="22">
        <v>227943.14258000001</v>
      </c>
      <c r="T50" s="33">
        <f t="shared" si="1"/>
        <v>0.832015368979246</v>
      </c>
      <c r="U50" s="22">
        <v>1943.2207000000001</v>
      </c>
      <c r="V50" s="22">
        <v>229886.36327999999</v>
      </c>
      <c r="W50" s="22">
        <v>109402.11728396412</v>
      </c>
      <c r="X50" s="22">
        <v>0</v>
      </c>
      <c r="Y50" s="22">
        <v>30100.75043</v>
      </c>
      <c r="Z50" s="22">
        <v>13055.8306128409</v>
      </c>
      <c r="AA50" s="22">
        <v>62531.882229210816</v>
      </c>
      <c r="AB50" s="22">
        <v>215090.58055601583</v>
      </c>
      <c r="AC50" s="22">
        <v>14795.782723984186</v>
      </c>
      <c r="AD50" s="22"/>
      <c r="AE50" s="22"/>
      <c r="AF50" s="22">
        <v>14795.782723984186</v>
      </c>
    </row>
    <row r="51" spans="1:32" x14ac:dyDescent="0.3">
      <c r="A51" s="21">
        <v>2019</v>
      </c>
      <c r="B51" s="21">
        <v>210063</v>
      </c>
      <c r="C51" s="21" t="s">
        <v>148</v>
      </c>
      <c r="D51" s="21" t="s">
        <v>105</v>
      </c>
      <c r="E51" s="21" t="s">
        <v>106</v>
      </c>
      <c r="F51" s="22">
        <v>92095.285030000014</v>
      </c>
      <c r="G51" s="22">
        <v>29663.224679999996</v>
      </c>
      <c r="H51" s="22">
        <v>158317.87252999996</v>
      </c>
      <c r="I51" s="22">
        <v>109097.17902</v>
      </c>
      <c r="J51" s="22">
        <v>389173.56125999993</v>
      </c>
      <c r="K51" s="22">
        <v>6979.7105699999993</v>
      </c>
      <c r="L51" s="22">
        <v>8023.6114799999996</v>
      </c>
      <c r="M51" s="22">
        <v>19504.35859</v>
      </c>
      <c r="N51" s="22">
        <v>466</v>
      </c>
      <c r="O51" s="22">
        <v>5432.6414100000002</v>
      </c>
      <c r="P51" s="22">
        <v>13363.64281999999</v>
      </c>
      <c r="Q51" s="22">
        <v>53769.964870000003</v>
      </c>
      <c r="R51" s="22">
        <v>0</v>
      </c>
      <c r="S51" s="22">
        <v>335403.59638999996</v>
      </c>
      <c r="T51" s="33">
        <f t="shared" si="1"/>
        <v>0.8618355144786487</v>
      </c>
      <c r="U51" s="22">
        <v>1271.4484199999995</v>
      </c>
      <c r="V51" s="22">
        <v>336675.04480999993</v>
      </c>
      <c r="W51" s="22">
        <v>134828.20416787956</v>
      </c>
      <c r="X51" s="22">
        <v>21857</v>
      </c>
      <c r="Y51" s="22">
        <v>62174</v>
      </c>
      <c r="Z51" s="22">
        <v>23370.396971594164</v>
      </c>
      <c r="AA51" s="22">
        <v>49171.139182403211</v>
      </c>
      <c r="AB51" s="22">
        <v>291400.74032187695</v>
      </c>
      <c r="AC51" s="22">
        <v>45274.304488122987</v>
      </c>
      <c r="AD51" s="22"/>
      <c r="AE51" s="22"/>
      <c r="AF51" s="22">
        <v>45274.304488122987</v>
      </c>
    </row>
    <row r="52" spans="1:32" x14ac:dyDescent="0.3">
      <c r="A52" s="21">
        <v>2019</v>
      </c>
      <c r="B52" s="21">
        <v>210065</v>
      </c>
      <c r="C52" s="21" t="s">
        <v>149</v>
      </c>
      <c r="D52" s="21" t="s">
        <v>105</v>
      </c>
      <c r="E52" s="21" t="s">
        <v>106</v>
      </c>
      <c r="F52" s="22">
        <v>30106.1</v>
      </c>
      <c r="G52" s="22">
        <v>15847.5</v>
      </c>
      <c r="H52" s="22">
        <v>36658.9</v>
      </c>
      <c r="I52" s="22">
        <v>28581.599999999999</v>
      </c>
      <c r="J52" s="22">
        <v>111194.1</v>
      </c>
      <c r="K52" s="22">
        <v>5256.6283000000003</v>
      </c>
      <c r="L52" s="22">
        <v>4149.8836600000004</v>
      </c>
      <c r="M52" s="22">
        <v>4037.574000000001</v>
      </c>
      <c r="N52" s="22">
        <v>0</v>
      </c>
      <c r="O52" s="22">
        <v>1922.933</v>
      </c>
      <c r="P52" s="22">
        <v>324.93299999999999</v>
      </c>
      <c r="Q52" s="22">
        <v>15691.951960000002</v>
      </c>
      <c r="R52" s="22">
        <v>0</v>
      </c>
      <c r="S52" s="22">
        <v>95502.14804</v>
      </c>
      <c r="T52" s="33">
        <f t="shared" si="1"/>
        <v>0.85887783650391514</v>
      </c>
      <c r="U52" s="22">
        <v>552.36899999999991</v>
      </c>
      <c r="V52" s="22">
        <v>96054.517040000006</v>
      </c>
      <c r="W52" s="22">
        <v>42705.209147791953</v>
      </c>
      <c r="X52" s="22">
        <v>6379.8029999999999</v>
      </c>
      <c r="Y52" s="22">
        <v>14802.866999999998</v>
      </c>
      <c r="Z52" s="22">
        <v>12423.097401180952</v>
      </c>
      <c r="AA52" s="22">
        <v>21753.479408334548</v>
      </c>
      <c r="AB52" s="22">
        <v>98064.455957307451</v>
      </c>
      <c r="AC52" s="22">
        <v>-2009.9389173074453</v>
      </c>
      <c r="AD52" s="22"/>
      <c r="AE52" s="22"/>
      <c r="AF52" s="22">
        <v>-2009.9389173074453</v>
      </c>
    </row>
    <row r="53" spans="1:32" x14ac:dyDescent="0.3">
      <c r="A53" s="21">
        <v>2019</v>
      </c>
      <c r="B53" s="21">
        <v>2001</v>
      </c>
      <c r="C53" s="21" t="s">
        <v>144</v>
      </c>
      <c r="D53" s="21" t="s">
        <v>105</v>
      </c>
      <c r="E53" s="21" t="s">
        <v>106</v>
      </c>
      <c r="F53" s="22">
        <v>40766.777340000001</v>
      </c>
      <c r="G53" s="22">
        <v>9934.7352899999987</v>
      </c>
      <c r="H53" s="22">
        <v>30942.752049999999</v>
      </c>
      <c r="I53" s="22">
        <v>42928.310689999998</v>
      </c>
      <c r="J53" s="22">
        <v>124572.57537000001</v>
      </c>
      <c r="K53" s="22">
        <v>3928.942739999999</v>
      </c>
      <c r="L53" s="22">
        <v>1667.9999999999995</v>
      </c>
      <c r="M53" s="22">
        <v>6341.7571699999999</v>
      </c>
      <c r="N53" s="22">
        <v>0</v>
      </c>
      <c r="O53" s="22">
        <v>2012.1346699999999</v>
      </c>
      <c r="P53" s="22">
        <v>4008</v>
      </c>
      <c r="Q53" s="22">
        <v>17958.834579999999</v>
      </c>
      <c r="R53" s="22">
        <v>2270</v>
      </c>
      <c r="S53" s="22">
        <v>108883.74079</v>
      </c>
      <c r="T53" s="33">
        <f t="shared" si="1"/>
        <v>0.87405867998312048</v>
      </c>
      <c r="U53" s="22">
        <v>472.71439999999984</v>
      </c>
      <c r="V53" s="22">
        <v>109356.45518999999</v>
      </c>
      <c r="W53" s="22">
        <v>53171.822149375796</v>
      </c>
      <c r="X53" s="22">
        <v>9392</v>
      </c>
      <c r="Y53" s="22">
        <v>13811</v>
      </c>
      <c r="Z53" s="22">
        <v>7115.9894299999996</v>
      </c>
      <c r="AA53" s="22">
        <v>22369.611762532757</v>
      </c>
      <c r="AB53" s="22">
        <v>105860.42334190856</v>
      </c>
      <c r="AC53" s="22">
        <v>3496.0318480914284</v>
      </c>
      <c r="AD53" s="22"/>
      <c r="AE53" s="22"/>
      <c r="AF53" s="22">
        <v>3496.0318480914284</v>
      </c>
    </row>
    <row r="54" spans="1:32" x14ac:dyDescent="0.3">
      <c r="A54" s="21">
        <v>2019</v>
      </c>
      <c r="B54" s="21">
        <v>2004</v>
      </c>
      <c r="C54" s="21" t="s">
        <v>142</v>
      </c>
      <c r="D54" s="21" t="s">
        <v>105</v>
      </c>
      <c r="E54" s="21" t="s">
        <v>106</v>
      </c>
      <c r="F54" s="22">
        <v>69846.86</v>
      </c>
      <c r="G54" s="22">
        <v>31029.617279999999</v>
      </c>
      <c r="H54" s="22">
        <v>82757.452259999991</v>
      </c>
      <c r="I54" s="22">
        <v>73240.491810000007</v>
      </c>
      <c r="J54" s="22">
        <v>256874.42134999999</v>
      </c>
      <c r="K54" s="22">
        <v>5374.9013800000012</v>
      </c>
      <c r="L54" s="22">
        <v>6085.6323799999991</v>
      </c>
      <c r="M54" s="22">
        <v>26879.966149999975</v>
      </c>
      <c r="N54" s="22">
        <v>0</v>
      </c>
      <c r="O54" s="22">
        <v>5599.0265099999997</v>
      </c>
      <c r="P54" s="22">
        <v>24.004000000000001</v>
      </c>
      <c r="Q54" s="22">
        <v>43963.530419999981</v>
      </c>
      <c r="R54" s="22">
        <v>-286.44</v>
      </c>
      <c r="S54" s="22">
        <v>212624.45092999999</v>
      </c>
      <c r="T54" s="33">
        <f t="shared" si="1"/>
        <v>0.82773695338194875</v>
      </c>
      <c r="U54" s="22">
        <v>2525.8207400000028</v>
      </c>
      <c r="V54" s="22">
        <v>215150.27166999999</v>
      </c>
      <c r="W54" s="22">
        <v>124672.5800487518</v>
      </c>
      <c r="X54" s="22">
        <v>0</v>
      </c>
      <c r="Y54" s="22">
        <v>27329.431339999981</v>
      </c>
      <c r="Z54" s="22">
        <v>15163.997692098528</v>
      </c>
      <c r="AA54" s="22">
        <v>43033.040369615461</v>
      </c>
      <c r="AB54" s="22">
        <v>210199.04945046577</v>
      </c>
      <c r="AC54" s="22">
        <v>4951.2222195342183</v>
      </c>
      <c r="AD54" s="22"/>
      <c r="AE54" s="22"/>
      <c r="AF54" s="22">
        <v>4951.2222195342183</v>
      </c>
    </row>
    <row r="55" spans="1:32" x14ac:dyDescent="0.3">
      <c r="A55" s="21">
        <v>2019</v>
      </c>
      <c r="B55" s="21">
        <v>5050</v>
      </c>
      <c r="C55" s="21" t="s">
        <v>143</v>
      </c>
      <c r="D55" s="21" t="s">
        <v>105</v>
      </c>
      <c r="E55" s="21" t="s">
        <v>106</v>
      </c>
      <c r="F55" s="22">
        <v>143269.70000000001</v>
      </c>
      <c r="G55" s="22">
        <v>51469.2</v>
      </c>
      <c r="H55" s="22">
        <v>142899.20000000001</v>
      </c>
      <c r="I55" s="22">
        <v>132758.70000000001</v>
      </c>
      <c r="J55" s="22">
        <v>470396.8000000001</v>
      </c>
      <c r="K55" s="22">
        <v>15348.875</v>
      </c>
      <c r="L55" s="22">
        <v>8908.1029999999992</v>
      </c>
      <c r="M55" s="22">
        <v>41759.365000000005</v>
      </c>
      <c r="N55" s="22">
        <v>0</v>
      </c>
      <c r="O55" s="22">
        <v>5943.2920000000004</v>
      </c>
      <c r="P55" s="22">
        <v>937.83699999999999</v>
      </c>
      <c r="Q55" s="22">
        <v>72897.472000000009</v>
      </c>
      <c r="R55" s="22">
        <v>1972.65</v>
      </c>
      <c r="S55" s="22">
        <v>399471.97800000006</v>
      </c>
      <c r="T55" s="33">
        <f t="shared" si="1"/>
        <v>0.84922341733617235</v>
      </c>
      <c r="U55" s="22">
        <v>721.52800000000036</v>
      </c>
      <c r="V55" s="22">
        <v>400193.50600000005</v>
      </c>
      <c r="W55" s="22">
        <v>194898.19360000003</v>
      </c>
      <c r="X55" s="22">
        <v>22316.687999999998</v>
      </c>
      <c r="Y55" s="22">
        <v>55567.065000000002</v>
      </c>
      <c r="Z55" s="22">
        <v>26471.671999999999</v>
      </c>
      <c r="AA55" s="22">
        <v>54980.303999999996</v>
      </c>
      <c r="AB55" s="22">
        <v>354233.92260000005</v>
      </c>
      <c r="AC55" s="22">
        <v>45959.583400000003</v>
      </c>
      <c r="AD55" s="22"/>
      <c r="AE55" s="22"/>
      <c r="AF55" s="22">
        <v>45959.583400000003</v>
      </c>
    </row>
    <row r="56" spans="1:32" x14ac:dyDescent="0.3">
      <c r="A56" s="21">
        <v>2019</v>
      </c>
      <c r="B56" s="21">
        <v>8992</v>
      </c>
      <c r="C56" s="21" t="s">
        <v>156</v>
      </c>
      <c r="D56" s="21" t="s">
        <v>105</v>
      </c>
      <c r="E56" s="21" t="s">
        <v>106</v>
      </c>
      <c r="F56" s="22">
        <v>81614.727499999994</v>
      </c>
      <c r="G56" s="22">
        <v>16598.873219999998</v>
      </c>
      <c r="H56" s="22">
        <v>107350.36569000001</v>
      </c>
      <c r="I56" s="22">
        <v>17685.691649999997</v>
      </c>
      <c r="J56" s="22">
        <v>223249.65805999999</v>
      </c>
      <c r="K56" s="22">
        <v>10399</v>
      </c>
      <c r="L56" s="22">
        <v>3566.0000000000005</v>
      </c>
      <c r="M56" s="22">
        <v>7434.375</v>
      </c>
      <c r="N56" s="22">
        <v>0</v>
      </c>
      <c r="O56" s="22">
        <v>6017.625</v>
      </c>
      <c r="P56" s="22">
        <v>7991.8302599999779</v>
      </c>
      <c r="Q56" s="22">
        <v>35408.830259999973</v>
      </c>
      <c r="R56" s="22">
        <v>4688</v>
      </c>
      <c r="S56" s="22">
        <v>192528.82780000003</v>
      </c>
      <c r="T56" s="33">
        <f t="shared" si="1"/>
        <v>0.86239248683756775</v>
      </c>
      <c r="U56" s="22">
        <v>3600</v>
      </c>
      <c r="V56" s="22">
        <v>196128.82780000003</v>
      </c>
      <c r="W56" s="22">
        <v>64656.1</v>
      </c>
      <c r="X56" s="22">
        <v>12293</v>
      </c>
      <c r="Y56" s="22">
        <v>28650</v>
      </c>
      <c r="Z56" s="22">
        <v>12103.845285516603</v>
      </c>
      <c r="AA56" s="22">
        <v>44302.154714483389</v>
      </c>
      <c r="AB56" s="22">
        <v>162005.1</v>
      </c>
      <c r="AC56" s="22">
        <v>34123.727800000022</v>
      </c>
      <c r="AD56" s="22"/>
      <c r="AE56" s="22"/>
      <c r="AF56" s="22">
        <v>34123.727800000022</v>
      </c>
    </row>
    <row r="57" spans="1:32" x14ac:dyDescent="0.3">
      <c r="A57" s="21">
        <v>2019</v>
      </c>
      <c r="B57" s="21">
        <v>5033</v>
      </c>
      <c r="C57" s="21" t="s">
        <v>63</v>
      </c>
      <c r="D57" s="21" t="s">
        <v>105</v>
      </c>
      <c r="E57" s="21" t="s">
        <v>106</v>
      </c>
      <c r="F57" s="22">
        <v>38008.9277</v>
      </c>
      <c r="G57" s="22">
        <v>2953.4230299999999</v>
      </c>
      <c r="H57" s="22">
        <v>19451.649329999997</v>
      </c>
      <c r="I57" s="22">
        <v>57.261690000000002</v>
      </c>
      <c r="J57" s="22">
        <v>60471.261749999991</v>
      </c>
      <c r="K57" s="22">
        <v>2317.509</v>
      </c>
      <c r="L57" s="22">
        <v>509.94900000000001</v>
      </c>
      <c r="M57" s="22">
        <v>6039.7089999999989</v>
      </c>
      <c r="N57" s="22">
        <v>0</v>
      </c>
      <c r="O57" s="22">
        <v>845.65700000000004</v>
      </c>
      <c r="P57" s="22">
        <v>0</v>
      </c>
      <c r="Q57" s="22">
        <v>9712.8239999999987</v>
      </c>
      <c r="R57" s="22">
        <v>81.150000000000006</v>
      </c>
      <c r="S57" s="22">
        <v>50839.587749999992</v>
      </c>
      <c r="T57" s="33">
        <f t="shared" si="1"/>
        <v>0.84072311836622127</v>
      </c>
      <c r="U57" s="22">
        <v>1827.2190000000001</v>
      </c>
      <c r="V57" s="22">
        <v>52666.806749999989</v>
      </c>
      <c r="W57" s="22">
        <v>25302.200759999996</v>
      </c>
      <c r="X57" s="22">
        <v>0</v>
      </c>
      <c r="Y57" s="22">
        <v>6427.3249999999998</v>
      </c>
      <c r="Z57" s="22">
        <v>2439.0629999999996</v>
      </c>
      <c r="AA57" s="22">
        <v>9389.8019999999997</v>
      </c>
      <c r="AB57" s="22">
        <v>43558.390759999995</v>
      </c>
      <c r="AC57" s="22">
        <v>9108.4159899999941</v>
      </c>
      <c r="AD57" s="22"/>
      <c r="AE57" s="22"/>
      <c r="AF57" s="22">
        <v>9108.4159899999941</v>
      </c>
    </row>
    <row r="58" spans="1:32" x14ac:dyDescent="0.3">
      <c r="J58" s="24">
        <f>SUM(J9:J57)</f>
        <v>17466612.984529998</v>
      </c>
      <c r="S58" s="24">
        <f>SUM(S9:S57)</f>
        <v>14834503.152692005</v>
      </c>
      <c r="T58" s="33">
        <f t="shared" si="1"/>
        <v>0.84930622587394444</v>
      </c>
    </row>
    <row r="59" spans="1:32" x14ac:dyDescent="0.3">
      <c r="T59" s="34"/>
    </row>
    <row r="60" spans="1:32" x14ac:dyDescent="0.3">
      <c r="A60" s="21">
        <v>2019</v>
      </c>
      <c r="B60" s="21">
        <v>213300</v>
      </c>
      <c r="C60" s="21" t="s">
        <v>153</v>
      </c>
      <c r="D60" s="21" t="s">
        <v>105</v>
      </c>
      <c r="E60" s="21" t="s">
        <v>106</v>
      </c>
      <c r="F60" s="22">
        <v>26470.677030000003</v>
      </c>
      <c r="G60" s="22">
        <v>2086.0769</v>
      </c>
      <c r="H60" s="22">
        <v>22611.167969999999</v>
      </c>
      <c r="I60" s="22">
        <v>14833.609100000003</v>
      </c>
      <c r="J60" s="22">
        <v>66001.531000000003</v>
      </c>
      <c r="K60" s="22">
        <v>661.36199999999997</v>
      </c>
      <c r="L60" s="22">
        <v>36.963469999999994</v>
      </c>
      <c r="M60" s="22">
        <v>3250.292989999999</v>
      </c>
      <c r="N60" s="22">
        <v>0</v>
      </c>
      <c r="O60" s="22">
        <v>493.86953999999997</v>
      </c>
      <c r="P60" s="22">
        <v>0</v>
      </c>
      <c r="Q60" s="22">
        <v>4442.4879999999985</v>
      </c>
      <c r="R60" s="22">
        <v>0</v>
      </c>
      <c r="S60" s="22">
        <v>61559.043000000005</v>
      </c>
      <c r="T60" s="33">
        <f t="shared" ref="T60:T65" si="2">+S60/J60</f>
        <v>0.93269113711922835</v>
      </c>
      <c r="U60" s="22">
        <v>914.70299999999997</v>
      </c>
      <c r="V60" s="22">
        <v>62473.746000000006</v>
      </c>
      <c r="W60" s="22">
        <v>35385.132718213965</v>
      </c>
      <c r="X60" s="22">
        <v>3470.0969100000002</v>
      </c>
      <c r="Y60" s="22">
        <v>6555.07</v>
      </c>
      <c r="Z60" s="22">
        <v>3926.2322016142161</v>
      </c>
      <c r="AA60" s="22">
        <v>5370.7312558377425</v>
      </c>
      <c r="AB60" s="22">
        <v>54707.263085665923</v>
      </c>
      <c r="AC60" s="22">
        <v>7766.4829143340839</v>
      </c>
      <c r="AD60" s="22"/>
      <c r="AE60" s="22"/>
      <c r="AF60" s="22">
        <v>7766.4829143340839</v>
      </c>
    </row>
    <row r="61" spans="1:32" x14ac:dyDescent="0.3">
      <c r="A61" s="21">
        <v>2019</v>
      </c>
      <c r="B61" s="21">
        <v>214000</v>
      </c>
      <c r="C61" s="21" t="s">
        <v>154</v>
      </c>
      <c r="D61" s="21" t="s">
        <v>105</v>
      </c>
      <c r="E61" s="21" t="s">
        <v>106</v>
      </c>
      <c r="F61" s="22">
        <v>126196.395</v>
      </c>
      <c r="G61" s="22">
        <v>16010.50388</v>
      </c>
      <c r="H61" s="22">
        <v>16886.630950000002</v>
      </c>
      <c r="I61" s="22">
        <v>789.00318000000004</v>
      </c>
      <c r="J61" s="22">
        <v>159882.53300999998</v>
      </c>
      <c r="K61" s="22">
        <v>185.55517999999984</v>
      </c>
      <c r="L61" s="22">
        <v>5231.0167900000015</v>
      </c>
      <c r="M61" s="22">
        <v>14117.667969999997</v>
      </c>
      <c r="N61" s="22">
        <v>0</v>
      </c>
      <c r="O61" s="22">
        <v>1371.605</v>
      </c>
      <c r="P61" s="22">
        <v>0</v>
      </c>
      <c r="Q61" s="22">
        <v>20905.844939999999</v>
      </c>
      <c r="R61" s="22">
        <v>0</v>
      </c>
      <c r="S61" s="22">
        <v>138976.68806999995</v>
      </c>
      <c r="T61" s="33">
        <f t="shared" si="2"/>
        <v>0.86924247104158359</v>
      </c>
      <c r="U61" s="22">
        <v>252.73438000002352</v>
      </c>
      <c r="V61" s="22">
        <v>139229.42245000001</v>
      </c>
      <c r="W61" s="22">
        <v>89833.011644207363</v>
      </c>
      <c r="X61" s="22">
        <v>7802.4798499999988</v>
      </c>
      <c r="Y61" s="22">
        <v>9254.0339099999983</v>
      </c>
      <c r="Z61" s="22">
        <v>12475.677908226504</v>
      </c>
      <c r="AA61" s="22">
        <v>22864.714558177297</v>
      </c>
      <c r="AB61" s="22">
        <v>142229.91787061116</v>
      </c>
      <c r="AC61" s="22">
        <v>-3000.4954206111433</v>
      </c>
      <c r="AD61" s="22"/>
      <c r="AE61" s="22"/>
      <c r="AF61" s="22">
        <v>-3000.4954206111433</v>
      </c>
    </row>
    <row r="62" spans="1:32" x14ac:dyDescent="0.3">
      <c r="A62" s="21">
        <v>2019</v>
      </c>
      <c r="B62" s="21">
        <v>214003</v>
      </c>
      <c r="C62" s="21" t="s">
        <v>155</v>
      </c>
      <c r="D62" s="21" t="s">
        <v>105</v>
      </c>
      <c r="E62" s="21" t="s">
        <v>106</v>
      </c>
      <c r="F62" s="22">
        <v>16831.3</v>
      </c>
      <c r="G62" s="22">
        <v>692.3</v>
      </c>
      <c r="H62" s="22">
        <v>4273.1000000000004</v>
      </c>
      <c r="I62" s="22">
        <v>766.2</v>
      </c>
      <c r="J62" s="22">
        <v>22562.9</v>
      </c>
      <c r="K62" s="22">
        <v>837.4</v>
      </c>
      <c r="L62" s="22">
        <v>466.5</v>
      </c>
      <c r="M62" s="22">
        <v>1947.3</v>
      </c>
      <c r="N62" s="22">
        <v>0</v>
      </c>
      <c r="O62" s="22">
        <v>192.1</v>
      </c>
      <c r="P62" s="22">
        <v>102.9</v>
      </c>
      <c r="Q62" s="22">
        <v>3546.2</v>
      </c>
      <c r="R62" s="22">
        <v>0</v>
      </c>
      <c r="S62" s="22">
        <v>19016.7</v>
      </c>
      <c r="T62" s="33">
        <f t="shared" si="2"/>
        <v>0.84283048721573905</v>
      </c>
      <c r="U62" s="22">
        <v>569.9</v>
      </c>
      <c r="V62" s="22">
        <v>19586.599999999999</v>
      </c>
      <c r="W62" s="22">
        <v>13626.9</v>
      </c>
      <c r="X62" s="22">
        <v>0</v>
      </c>
      <c r="Y62" s="22">
        <v>1386.4</v>
      </c>
      <c r="Z62" s="22">
        <v>1130.3</v>
      </c>
      <c r="AA62" s="22">
        <v>3791.2</v>
      </c>
      <c r="AB62" s="22">
        <v>19934.8</v>
      </c>
      <c r="AC62" s="22">
        <v>-348.2</v>
      </c>
      <c r="AD62" s="22"/>
      <c r="AE62" s="22"/>
      <c r="AF62" s="22">
        <v>-348.2</v>
      </c>
    </row>
    <row r="63" spans="1:32" x14ac:dyDescent="0.3">
      <c r="A63" s="21">
        <v>2019</v>
      </c>
      <c r="B63" s="21">
        <v>210087</v>
      </c>
      <c r="C63" s="21" t="s">
        <v>150</v>
      </c>
      <c r="D63" s="21" t="s">
        <v>105</v>
      </c>
      <c r="E63" s="21" t="s">
        <v>106</v>
      </c>
      <c r="F63" s="22">
        <v>0</v>
      </c>
      <c r="G63" s="22">
        <v>0</v>
      </c>
      <c r="H63" s="22">
        <v>0</v>
      </c>
      <c r="I63" s="22">
        <v>14645.9</v>
      </c>
      <c r="J63" s="22">
        <v>14645.9</v>
      </c>
      <c r="K63" s="22">
        <v>1972.5609999999999</v>
      </c>
      <c r="L63" s="22">
        <v>759.72699999999998</v>
      </c>
      <c r="M63" s="22">
        <v>681.44299999999987</v>
      </c>
      <c r="N63" s="22">
        <v>0</v>
      </c>
      <c r="O63" s="22">
        <v>672.77800000000002</v>
      </c>
      <c r="P63" s="22">
        <v>0</v>
      </c>
      <c r="Q63" s="22">
        <v>4086.509</v>
      </c>
      <c r="R63" s="22">
        <v>0</v>
      </c>
      <c r="S63" s="22">
        <v>10559.391</v>
      </c>
      <c r="T63" s="33">
        <f t="shared" si="2"/>
        <v>0.72097931844406971</v>
      </c>
      <c r="U63" s="22">
        <v>1.7230000000000061</v>
      </c>
      <c r="V63" s="22">
        <v>10561.114</v>
      </c>
      <c r="W63" s="22">
        <v>5078.8999999999996</v>
      </c>
      <c r="X63" s="22">
        <v>560.78899999999999</v>
      </c>
      <c r="Y63" s="22">
        <v>430.04599999999999</v>
      </c>
      <c r="Z63" s="22">
        <v>1258.788</v>
      </c>
      <c r="AA63" s="22">
        <v>4034.728000000001</v>
      </c>
      <c r="AB63" s="22">
        <v>11363.251</v>
      </c>
      <c r="AC63" s="22">
        <v>-802.13700000000063</v>
      </c>
      <c r="AD63" s="22"/>
      <c r="AE63" s="22"/>
      <c r="AF63" s="22">
        <v>-802.13700000000063</v>
      </c>
    </row>
    <row r="64" spans="1:32" x14ac:dyDescent="0.3">
      <c r="A64" s="21">
        <v>2019</v>
      </c>
      <c r="B64" s="21">
        <v>210088</v>
      </c>
      <c r="C64" s="21" t="s">
        <v>151</v>
      </c>
      <c r="D64" s="21" t="s">
        <v>105</v>
      </c>
      <c r="E64" s="21" t="s">
        <v>106</v>
      </c>
      <c r="F64" s="22">
        <v>0</v>
      </c>
      <c r="G64" s="22">
        <v>4912.0888500000019</v>
      </c>
      <c r="H64" s="22">
        <v>0</v>
      </c>
      <c r="I64" s="22">
        <v>2246.1634900000004</v>
      </c>
      <c r="J64" s="22">
        <v>7158.2523400000009</v>
      </c>
      <c r="K64" s="22">
        <v>1063.9596899999999</v>
      </c>
      <c r="L64" s="22">
        <v>125.70202999999999</v>
      </c>
      <c r="M64" s="22">
        <v>238.83283815522503</v>
      </c>
      <c r="N64" s="22">
        <v>51.504258146316424</v>
      </c>
      <c r="O64" s="22">
        <v>341.42674000000017</v>
      </c>
      <c r="P64" s="22">
        <v>196.5792087643527</v>
      </c>
      <c r="Q64" s="22">
        <v>2018.0047650658944</v>
      </c>
      <c r="R64" s="22">
        <v>0</v>
      </c>
      <c r="S64" s="22">
        <v>5140.2475749341065</v>
      </c>
      <c r="T64" s="33">
        <f t="shared" si="2"/>
        <v>0.71808694787282479</v>
      </c>
      <c r="U64" s="22">
        <v>112.80298104275973</v>
      </c>
      <c r="V64" s="22">
        <v>5253.0505559768662</v>
      </c>
      <c r="W64" s="22">
        <v>3440.3478491751735</v>
      </c>
      <c r="X64" s="22">
        <v>1247.3968409212939</v>
      </c>
      <c r="Y64" s="22">
        <v>542.07087690166122</v>
      </c>
      <c r="Z64" s="22">
        <v>423.62840992210943</v>
      </c>
      <c r="AA64" s="22">
        <v>1040.4474733067912</v>
      </c>
      <c r="AB64" s="22">
        <v>6693.8914502270291</v>
      </c>
      <c r="AC64" s="22">
        <v>-1440.8408942501628</v>
      </c>
      <c r="AD64" s="22"/>
      <c r="AE64" s="22"/>
      <c r="AF64" s="22">
        <v>-1440.8408942501628</v>
      </c>
    </row>
    <row r="65" spans="1:32" x14ac:dyDescent="0.3">
      <c r="A65" s="21">
        <v>2019</v>
      </c>
      <c r="B65" s="21">
        <v>210333</v>
      </c>
      <c r="C65" s="21" t="s">
        <v>152</v>
      </c>
      <c r="D65" s="21" t="s">
        <v>105</v>
      </c>
      <c r="E65" s="21" t="s">
        <v>106</v>
      </c>
      <c r="F65" s="22">
        <v>0</v>
      </c>
      <c r="G65" s="22">
        <v>13616.153119999995</v>
      </c>
      <c r="H65" s="22">
        <v>0</v>
      </c>
      <c r="I65" s="22">
        <v>7646.9996499999997</v>
      </c>
      <c r="J65" s="22">
        <v>21263.152769999997</v>
      </c>
      <c r="K65" s="22">
        <v>2082.3525099999997</v>
      </c>
      <c r="L65" s="22">
        <v>1198</v>
      </c>
      <c r="M65" s="22">
        <v>1022.7798200000002</v>
      </c>
      <c r="N65" s="22">
        <v>0</v>
      </c>
      <c r="O65" s="22">
        <v>979.28144999999995</v>
      </c>
      <c r="P65" s="22">
        <v>1</v>
      </c>
      <c r="Q65" s="22">
        <v>5283.4137800000008</v>
      </c>
      <c r="R65" s="22">
        <v>0</v>
      </c>
      <c r="S65" s="22">
        <v>15979.738989999996</v>
      </c>
      <c r="T65" s="33">
        <f t="shared" si="2"/>
        <v>0.75152255937067225</v>
      </c>
      <c r="U65" s="22">
        <v>0</v>
      </c>
      <c r="V65" s="22">
        <v>15979.738989999996</v>
      </c>
      <c r="W65" s="22">
        <v>7851.4</v>
      </c>
      <c r="X65" s="22">
        <v>-147</v>
      </c>
      <c r="Y65" s="22">
        <v>3033</v>
      </c>
      <c r="Z65" s="22">
        <v>1486.4800399999999</v>
      </c>
      <c r="AA65" s="22">
        <v>4422.8384699999988</v>
      </c>
      <c r="AB65" s="22">
        <v>16646.718509999999</v>
      </c>
      <c r="AC65" s="22">
        <v>-666.97952000000259</v>
      </c>
      <c r="AD65" s="22"/>
      <c r="AE65" s="22"/>
      <c r="AF65" s="22">
        <v>-666.97952000000259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B89E19E-5B74-42C0-8F42-E5F249D0DA91}"/>
</file>

<file path=customXml/itemProps2.xml><?xml version="1.0" encoding="utf-8"?>
<ds:datastoreItem xmlns:ds="http://schemas.openxmlformats.org/officeDocument/2006/customXml" ds:itemID="{9EF5583B-D8C2-49A3-8BD0-3E40C3C1EF02}"/>
</file>

<file path=customXml/itemProps3.xml><?xml version="1.0" encoding="utf-8"?>
<ds:datastoreItem xmlns:ds="http://schemas.openxmlformats.org/officeDocument/2006/customXml" ds:itemID="{A8F8382C-2513-4653-BB78-16F107035C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Current FY 2021</vt:lpstr>
      <vt:lpstr>Scenario 1</vt:lpstr>
      <vt:lpstr>Scenario 2</vt:lpstr>
      <vt:lpstr>FY 19 RE Schedules</vt:lpstr>
      <vt:lpstr>'Scenario 1'!Print_Area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Jschmith</dc:creator>
  <cp:lastModifiedBy>Dennis Phelps</cp:lastModifiedBy>
  <cp:lastPrinted>2020-07-14T20:37:01Z</cp:lastPrinted>
  <dcterms:created xsi:type="dcterms:W3CDTF">2013-10-01T19:39:49Z</dcterms:created>
  <dcterms:modified xsi:type="dcterms:W3CDTF">2020-07-16T22:13:15Z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