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tables/table1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53222"/>
  <mc:AlternateContent xmlns:mc="http://schemas.openxmlformats.org/markup-compatibility/2006">
    <mc:Choice Requires="x15">
      <x15ac:absPath xmlns:x15ac="http://schemas.microsoft.com/office/spreadsheetml/2010/11/ac" url="S:\Waiver Modeling\Workgroups\TCOC\Meeting Materials\January 25 2017\"/>
    </mc:Choice>
  </mc:AlternateContent>
  <bookViews>
    <workbookView xWindow="0" yWindow="0" windowWidth="23040" windowHeight="8235" firstSheet="1" activeTab="2"/>
  </bookViews>
  <sheets>
    <sheet name="2015 Medicare PSA_casemix data" sheetId="1" state="hidden" r:id="rId1"/>
    <sheet name="1.2015 Medicare PSA TCOC" sheetId="8" r:id="rId2"/>
    <sheet name="2.EpisodeSummary" sheetId="5" r:id="rId3"/>
  </sheets>
  <definedNames>
    <definedName name="_xlnm._FilterDatabase" localSheetId="1" hidden="1">'1.2015 Medicare PSA TCOC'!$A$2:$J$2</definedName>
    <definedName name="_xlnm._FilterDatabase" localSheetId="2" hidden="1">'2.EpisodeSummary'!$A$2:$I$3</definedName>
    <definedName name="_xlnm.Print_Area" localSheetId="0">'2015 Medicare PSA_casemix data'!$A$1:$L$56</definedName>
    <definedName name="_xlnm.Print_Titles" localSheetId="1">'1.2015 Medicare PSA TCOC'!$2:$3</definedName>
    <definedName name="_xlnm.Print_Titles" localSheetId="2">'2.EpisodeSummary'!$2:$3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8" l="1"/>
  <c r="H4" i="8"/>
  <c r="G4" i="8"/>
  <c r="C53" i="8" l="1"/>
  <c r="C52" i="8"/>
  <c r="C51" i="8"/>
  <c r="C50" i="8"/>
  <c r="C49" i="8"/>
  <c r="C48" i="8"/>
  <c r="C47" i="8"/>
  <c r="C46" i="8"/>
  <c r="C45" i="8"/>
  <c r="C44" i="8"/>
  <c r="C43" i="8"/>
  <c r="C42" i="8"/>
  <c r="C41" i="8"/>
  <c r="C40" i="8"/>
  <c r="C39" i="8"/>
  <c r="C38" i="8"/>
  <c r="C37" i="8"/>
  <c r="C36" i="8"/>
  <c r="C35" i="8"/>
  <c r="C34" i="8"/>
  <c r="C33" i="8"/>
  <c r="C32" i="8"/>
  <c r="C31" i="8"/>
  <c r="C30" i="8"/>
  <c r="C29" i="8"/>
  <c r="C28" i="8"/>
  <c r="C27" i="8"/>
  <c r="C26" i="8"/>
  <c r="C25" i="8"/>
  <c r="C24" i="8"/>
  <c r="C23" i="8"/>
  <c r="C22" i="8"/>
  <c r="C21" i="8"/>
  <c r="C20" i="8"/>
  <c r="C19" i="8"/>
  <c r="C18" i="8"/>
  <c r="C17" i="8"/>
  <c r="C16" i="8"/>
  <c r="C15" i="8"/>
  <c r="C14" i="8"/>
  <c r="C13" i="8"/>
  <c r="C12" i="8"/>
  <c r="C11" i="8"/>
  <c r="C10" i="8"/>
  <c r="C9" i="8"/>
  <c r="C8" i="8"/>
  <c r="C7" i="8"/>
  <c r="C6" i="8"/>
  <c r="C5" i="8"/>
  <c r="C4" i="8"/>
  <c r="H5" i="8" l="1"/>
  <c r="H9" i="8" l="1"/>
  <c r="H13" i="8"/>
  <c r="H17" i="8"/>
  <c r="H21" i="8"/>
  <c r="H33" i="8"/>
  <c r="H49" i="8"/>
  <c r="H53" i="8"/>
  <c r="H50" i="8"/>
  <c r="H14" i="8"/>
  <c r="H44" i="8"/>
  <c r="H7" i="8"/>
  <c r="H51" i="8"/>
  <c r="H36" i="8"/>
  <c r="H46" i="8"/>
  <c r="H22" i="8"/>
  <c r="H23" i="8"/>
  <c r="H43" i="8"/>
  <c r="H39" i="8"/>
  <c r="H28" i="8"/>
  <c r="H26" i="8"/>
  <c r="H24" i="8"/>
  <c r="H11" i="8"/>
  <c r="H38" i="8"/>
  <c r="H47" i="8"/>
  <c r="G5" i="8"/>
  <c r="H40" i="8"/>
  <c r="H52" i="8"/>
  <c r="H25" i="8"/>
  <c r="H30" i="8"/>
  <c r="H18" i="8"/>
  <c r="H20" i="8"/>
  <c r="H34" i="8"/>
  <c r="H6" i="8"/>
  <c r="H15" i="8"/>
  <c r="H42" i="8"/>
  <c r="F54" i="8"/>
  <c r="F55" i="8" s="1"/>
  <c r="H10" i="8"/>
  <c r="H48" i="8"/>
  <c r="H12" i="8"/>
  <c r="H32" i="8"/>
  <c r="H19" i="8"/>
  <c r="H35" i="8"/>
  <c r="H31" i="8"/>
  <c r="H8" i="8"/>
  <c r="H37" i="8"/>
  <c r="H27" i="8"/>
  <c r="H29" i="8"/>
  <c r="H16" i="8"/>
  <c r="H45" i="8"/>
  <c r="H41" i="8"/>
  <c r="I55" i="8" l="1"/>
  <c r="E55" i="8" s="1"/>
  <c r="E54" i="8"/>
  <c r="J6" i="8"/>
  <c r="J34" i="8"/>
  <c r="J13" i="8"/>
  <c r="J27" i="8"/>
  <c r="J8" i="8"/>
  <c r="J38" i="8"/>
  <c r="J31" i="8"/>
  <c r="J49" i="8"/>
  <c r="J35" i="8"/>
  <c r="J19" i="8"/>
  <c r="J12" i="8"/>
  <c r="J17" i="8"/>
  <c r="G42" i="8"/>
  <c r="G50" i="8"/>
  <c r="G20" i="8"/>
  <c r="G30" i="8"/>
  <c r="G25" i="8"/>
  <c r="G40" i="8"/>
  <c r="G11" i="8"/>
  <c r="G28" i="8"/>
  <c r="G43" i="8"/>
  <c r="G46" i="8"/>
  <c r="G7" i="8"/>
  <c r="G14" i="8"/>
  <c r="J10" i="8"/>
  <c r="J41" i="8"/>
  <c r="J45" i="8"/>
  <c r="J16" i="8"/>
  <c r="J29" i="8"/>
  <c r="J37" i="8"/>
  <c r="J47" i="8"/>
  <c r="J26" i="8"/>
  <c r="J39" i="8"/>
  <c r="J22" i="8"/>
  <c r="J51" i="8"/>
  <c r="J32" i="8"/>
  <c r="J48" i="8"/>
  <c r="J42" i="8"/>
  <c r="J50" i="8"/>
  <c r="J25" i="8"/>
  <c r="J40" i="8"/>
  <c r="J43" i="8"/>
  <c r="J46" i="8"/>
  <c r="J20" i="8"/>
  <c r="J30" i="8"/>
  <c r="J11" i="8"/>
  <c r="J28" i="8"/>
  <c r="J7" i="8"/>
  <c r="J14" i="8"/>
  <c r="J15" i="8"/>
  <c r="J9" i="8"/>
  <c r="J18" i="8"/>
  <c r="J33" i="8"/>
  <c r="J52" i="8"/>
  <c r="J5" i="8"/>
  <c r="J24" i="8"/>
  <c r="J21" i="8"/>
  <c r="J23" i="8"/>
  <c r="J36" i="8"/>
  <c r="J44" i="8"/>
  <c r="J53" i="8"/>
  <c r="G15" i="8"/>
  <c r="G9" i="8"/>
  <c r="G18" i="8"/>
  <c r="G33" i="8"/>
  <c r="G52" i="8"/>
  <c r="G24" i="8"/>
  <c r="G21" i="8"/>
  <c r="G23" i="8"/>
  <c r="G36" i="8"/>
  <c r="G44" i="8"/>
  <c r="G53" i="8"/>
  <c r="G10" i="8"/>
  <c r="G41" i="8"/>
  <c r="G45" i="8"/>
  <c r="G16" i="8"/>
  <c r="G29" i="8"/>
  <c r="G37" i="8"/>
  <c r="G47" i="8"/>
  <c r="G26" i="8"/>
  <c r="G39" i="8"/>
  <c r="G22" i="8"/>
  <c r="G51" i="8"/>
  <c r="G32" i="8"/>
  <c r="G48" i="8"/>
  <c r="G6" i="8"/>
  <c r="G34" i="8"/>
  <c r="G13" i="8"/>
  <c r="G27" i="8"/>
  <c r="G8" i="8"/>
  <c r="G38" i="8"/>
  <c r="G31" i="8"/>
  <c r="G49" i="8"/>
  <c r="G35" i="8"/>
  <c r="G19" i="8"/>
  <c r="G12" i="8"/>
  <c r="G17" i="8"/>
  <c r="G52" i="5"/>
  <c r="G53" i="5" s="1"/>
  <c r="D52" i="5"/>
  <c r="C52" i="5"/>
  <c r="B52" i="5"/>
  <c r="F27" i="5"/>
  <c r="E27" i="5"/>
  <c r="F10" i="5"/>
  <c r="E10" i="5"/>
  <c r="F33" i="5"/>
  <c r="E33" i="5"/>
  <c r="F5" i="5"/>
  <c r="E5" i="5"/>
  <c r="F35" i="5"/>
  <c r="E35" i="5"/>
  <c r="F19" i="5"/>
  <c r="E19" i="5"/>
  <c r="F49" i="5"/>
  <c r="E49" i="5"/>
  <c r="F45" i="5"/>
  <c r="E45" i="5"/>
  <c r="F46" i="5"/>
  <c r="E46" i="5"/>
  <c r="F36" i="5"/>
  <c r="E36" i="5"/>
  <c r="F11" i="5"/>
  <c r="E11" i="5"/>
  <c r="F21" i="5"/>
  <c r="E21" i="5"/>
  <c r="F6" i="5"/>
  <c r="E6" i="5"/>
  <c r="F42" i="5"/>
  <c r="E42" i="5"/>
  <c r="F16" i="5"/>
  <c r="E16" i="5"/>
  <c r="F32" i="5"/>
  <c r="E32" i="5"/>
  <c r="F9" i="5"/>
  <c r="E9" i="5"/>
  <c r="F22" i="5"/>
  <c r="E22" i="5"/>
  <c r="F13" i="5"/>
  <c r="E13" i="5"/>
  <c r="F40" i="5"/>
  <c r="E40" i="5"/>
  <c r="F34" i="5"/>
  <c r="E34" i="5"/>
  <c r="F15" i="5"/>
  <c r="E15" i="5"/>
  <c r="F7" i="5"/>
  <c r="E7" i="5"/>
  <c r="F31" i="5"/>
  <c r="E31" i="5"/>
  <c r="F4" i="5"/>
  <c r="E4" i="5"/>
  <c r="F39" i="5"/>
  <c r="E39" i="5"/>
  <c r="F24" i="5"/>
  <c r="E24" i="5"/>
  <c r="F48" i="5"/>
  <c r="E48" i="5"/>
  <c r="F50" i="5"/>
  <c r="E50" i="5"/>
  <c r="F43" i="5"/>
  <c r="E43" i="5"/>
  <c r="F47" i="5"/>
  <c r="E47" i="5"/>
  <c r="F41" i="5"/>
  <c r="E41" i="5"/>
  <c r="F18" i="5"/>
  <c r="E18" i="5"/>
  <c r="F17" i="5"/>
  <c r="E17" i="5"/>
  <c r="F20" i="5"/>
  <c r="E20" i="5"/>
  <c r="F37" i="5"/>
  <c r="E37" i="5"/>
  <c r="F25" i="5"/>
  <c r="E25" i="5"/>
  <c r="F12" i="5"/>
  <c r="E12" i="5"/>
  <c r="F26" i="5"/>
  <c r="E26" i="5"/>
  <c r="F23" i="5"/>
  <c r="E23" i="5"/>
  <c r="F8" i="5"/>
  <c r="E8" i="5"/>
  <c r="F14" i="5"/>
  <c r="E14" i="5"/>
  <c r="F44" i="5"/>
  <c r="E44" i="5"/>
  <c r="F38" i="5"/>
  <c r="E38" i="5"/>
  <c r="F29" i="5"/>
  <c r="E29" i="5"/>
  <c r="F30" i="5"/>
  <c r="E30" i="5"/>
  <c r="F28" i="5"/>
  <c r="E28" i="5"/>
  <c r="F52" i="5" l="1"/>
  <c r="H52" i="5"/>
  <c r="I28" i="5"/>
  <c r="I30" i="5"/>
  <c r="I29" i="5"/>
  <c r="I38" i="5"/>
  <c r="I44" i="5"/>
  <c r="I14" i="5"/>
  <c r="I8" i="5"/>
  <c r="I23" i="5"/>
  <c r="I26" i="5"/>
  <c r="I12" i="5"/>
  <c r="I25" i="5"/>
  <c r="I37" i="5"/>
  <c r="I20" i="5"/>
  <c r="I17" i="5"/>
  <c r="I18" i="5"/>
  <c r="I41" i="5"/>
  <c r="I47" i="5"/>
  <c r="I43" i="5"/>
  <c r="I50" i="5"/>
  <c r="I48" i="5"/>
  <c r="I24" i="5"/>
  <c r="I39" i="5"/>
  <c r="I4" i="5"/>
  <c r="I31" i="5"/>
  <c r="I7" i="5"/>
  <c r="I15" i="5"/>
  <c r="I34" i="5"/>
  <c r="I40" i="5"/>
  <c r="I13" i="5"/>
  <c r="I22" i="5"/>
  <c r="I9" i="5"/>
  <c r="I32" i="5"/>
  <c r="I16" i="5"/>
  <c r="I42" i="5"/>
  <c r="I6" i="5"/>
  <c r="I21" i="5"/>
  <c r="I11" i="5"/>
  <c r="I36" i="5"/>
  <c r="I46" i="5"/>
  <c r="I45" i="5"/>
  <c r="I49" i="5"/>
  <c r="I19" i="5"/>
  <c r="I35" i="5"/>
  <c r="I5" i="5"/>
  <c r="I33" i="5"/>
  <c r="I10" i="5"/>
  <c r="I27" i="5"/>
  <c r="E52" i="5"/>
  <c r="I52" i="5" s="1"/>
  <c r="C59" i="1" l="1"/>
  <c r="S56" i="1"/>
  <c r="R56" i="1"/>
  <c r="N56" i="1"/>
  <c r="M56" i="1"/>
  <c r="J56" i="1"/>
  <c r="I56" i="1"/>
  <c r="H56" i="1"/>
  <c r="E56" i="1"/>
  <c r="D56" i="1"/>
  <c r="C56" i="1"/>
  <c r="Q55" i="1"/>
  <c r="P55" i="1"/>
  <c r="L55" i="1"/>
  <c r="K55" i="1"/>
  <c r="Q54" i="1"/>
  <c r="P54" i="1"/>
  <c r="L54" i="1"/>
  <c r="K54" i="1"/>
  <c r="Q53" i="1"/>
  <c r="P53" i="1"/>
  <c r="L53" i="1"/>
  <c r="K53" i="1"/>
  <c r="Q52" i="1"/>
  <c r="P52" i="1"/>
  <c r="L52" i="1"/>
  <c r="K52" i="1"/>
  <c r="Q51" i="1"/>
  <c r="P51" i="1"/>
  <c r="L51" i="1"/>
  <c r="K51" i="1"/>
  <c r="Q50" i="1"/>
  <c r="P50" i="1"/>
  <c r="L50" i="1"/>
  <c r="K50" i="1"/>
  <c r="Q49" i="1"/>
  <c r="P49" i="1"/>
  <c r="L49" i="1"/>
  <c r="K49" i="1"/>
  <c r="Q48" i="1"/>
  <c r="P48" i="1"/>
  <c r="L48" i="1"/>
  <c r="K48" i="1"/>
  <c r="Q47" i="1"/>
  <c r="P47" i="1"/>
  <c r="L47" i="1"/>
  <c r="K47" i="1"/>
  <c r="Q46" i="1"/>
  <c r="P46" i="1"/>
  <c r="L46" i="1"/>
  <c r="K46" i="1"/>
  <c r="Q45" i="1"/>
  <c r="P45" i="1"/>
  <c r="L45" i="1"/>
  <c r="K45" i="1"/>
  <c r="Q44" i="1"/>
  <c r="P44" i="1"/>
  <c r="L44" i="1"/>
  <c r="K44" i="1"/>
  <c r="Q43" i="1"/>
  <c r="P43" i="1"/>
  <c r="L43" i="1"/>
  <c r="K43" i="1"/>
  <c r="Q42" i="1"/>
  <c r="P42" i="1"/>
  <c r="L42" i="1"/>
  <c r="K42" i="1"/>
  <c r="Q41" i="1"/>
  <c r="P41" i="1"/>
  <c r="L41" i="1"/>
  <c r="K41" i="1"/>
  <c r="Q40" i="1"/>
  <c r="P40" i="1"/>
  <c r="L40" i="1"/>
  <c r="K40" i="1"/>
  <c r="Q39" i="1"/>
  <c r="P39" i="1"/>
  <c r="L39" i="1"/>
  <c r="K39" i="1"/>
  <c r="Q38" i="1"/>
  <c r="P38" i="1"/>
  <c r="L38" i="1"/>
  <c r="K38" i="1"/>
  <c r="Q37" i="1"/>
  <c r="P37" i="1"/>
  <c r="L37" i="1"/>
  <c r="K37" i="1"/>
  <c r="Q36" i="1"/>
  <c r="P36" i="1"/>
  <c r="L36" i="1"/>
  <c r="K36" i="1"/>
  <c r="Q35" i="1"/>
  <c r="P35" i="1"/>
  <c r="L35" i="1"/>
  <c r="K35" i="1"/>
  <c r="Q34" i="1"/>
  <c r="P34" i="1"/>
  <c r="L34" i="1"/>
  <c r="K34" i="1"/>
  <c r="Q33" i="1"/>
  <c r="P33" i="1"/>
  <c r="L33" i="1"/>
  <c r="K33" i="1"/>
  <c r="Q32" i="1"/>
  <c r="P32" i="1"/>
  <c r="L32" i="1"/>
  <c r="K32" i="1"/>
  <c r="Q31" i="1"/>
  <c r="P31" i="1"/>
  <c r="L31" i="1"/>
  <c r="K31" i="1"/>
  <c r="Q30" i="1"/>
  <c r="P30" i="1"/>
  <c r="L30" i="1"/>
  <c r="K30" i="1"/>
  <c r="Q29" i="1"/>
  <c r="P29" i="1"/>
  <c r="L29" i="1"/>
  <c r="K29" i="1"/>
  <c r="Q28" i="1"/>
  <c r="P28" i="1"/>
  <c r="L28" i="1"/>
  <c r="K28" i="1"/>
  <c r="Q27" i="1"/>
  <c r="P27" i="1"/>
  <c r="L27" i="1"/>
  <c r="K27" i="1"/>
  <c r="Q26" i="1"/>
  <c r="P26" i="1"/>
  <c r="L26" i="1"/>
  <c r="K26" i="1"/>
  <c r="Q25" i="1"/>
  <c r="P25" i="1"/>
  <c r="L25" i="1"/>
  <c r="K25" i="1"/>
  <c r="Q24" i="1"/>
  <c r="P24" i="1"/>
  <c r="L24" i="1"/>
  <c r="K24" i="1"/>
  <c r="Q23" i="1"/>
  <c r="P23" i="1"/>
  <c r="L23" i="1"/>
  <c r="K23" i="1"/>
  <c r="Q22" i="1"/>
  <c r="P22" i="1"/>
  <c r="L22" i="1"/>
  <c r="K22" i="1"/>
  <c r="Q21" i="1"/>
  <c r="P21" i="1"/>
  <c r="L21" i="1"/>
  <c r="K21" i="1"/>
  <c r="Q20" i="1"/>
  <c r="P20" i="1"/>
  <c r="L20" i="1"/>
  <c r="K20" i="1"/>
  <c r="Q19" i="1"/>
  <c r="P19" i="1"/>
  <c r="L19" i="1"/>
  <c r="K19" i="1"/>
  <c r="Q18" i="1"/>
  <c r="P18" i="1"/>
  <c r="L18" i="1"/>
  <c r="K18" i="1"/>
  <c r="Q17" i="1"/>
  <c r="P17" i="1"/>
  <c r="L17" i="1"/>
  <c r="K17" i="1"/>
  <c r="Q16" i="1"/>
  <c r="P16" i="1"/>
  <c r="L16" i="1"/>
  <c r="K16" i="1"/>
  <c r="Q15" i="1"/>
  <c r="P15" i="1"/>
  <c r="L15" i="1"/>
  <c r="K15" i="1"/>
  <c r="Q14" i="1"/>
  <c r="P14" i="1"/>
  <c r="L14" i="1"/>
  <c r="K14" i="1"/>
  <c r="Q13" i="1"/>
  <c r="P13" i="1"/>
  <c r="L13" i="1"/>
  <c r="K13" i="1"/>
  <c r="Q12" i="1"/>
  <c r="P12" i="1"/>
  <c r="L12" i="1"/>
  <c r="K12" i="1"/>
  <c r="Q11" i="1"/>
  <c r="P11" i="1"/>
  <c r="L11" i="1"/>
  <c r="K11" i="1"/>
  <c r="Q10" i="1"/>
  <c r="P10" i="1"/>
  <c r="L10" i="1"/>
  <c r="K10" i="1"/>
  <c r="Q9" i="1"/>
  <c r="P9" i="1"/>
  <c r="L9" i="1"/>
  <c r="K9" i="1"/>
  <c r="Q8" i="1"/>
  <c r="P8" i="1"/>
  <c r="L8" i="1"/>
  <c r="K8" i="1"/>
  <c r="Q7" i="1"/>
  <c r="P7" i="1"/>
  <c r="L7" i="1"/>
  <c r="K7" i="1"/>
  <c r="Q6" i="1"/>
  <c r="P6" i="1"/>
</calcChain>
</file>

<file path=xl/sharedStrings.xml><?xml version="1.0" encoding="utf-8"?>
<sst xmlns="http://schemas.openxmlformats.org/spreadsheetml/2006/main" count="228" uniqueCount="166">
  <si>
    <t>CY 2015 Hospital Charges PSA Analysis</t>
  </si>
  <si>
    <t>Data Source: Market Shift CY2014 &amp; CY2015</t>
  </si>
  <si>
    <t>Note: Maryland Residents only, Medicare FFS only, Shock Trauma is combined with UMMS</t>
  </si>
  <si>
    <t>Exclusions: Readmissions, PAU, outpatient oncology &amp; rehab/other hospitals 
(HOSPID's: 213028,213029,212007,210064,212005,213300)</t>
  </si>
  <si>
    <t>HOSPID</t>
  </si>
  <si>
    <t>HOSPNAME</t>
  </si>
  <si>
    <t xml:space="preserve">Hospital Total ECMADs </t>
  </si>
  <si>
    <t>Hospital ECMADs in their PSA</t>
  </si>
  <si>
    <t xml:space="preserve">Total ECMADs in the PSA (at any hospital) </t>
  </si>
  <si>
    <t>PSAs contribution to Hospital Total Volume</t>
  </si>
  <si>
    <t xml:space="preserve">PSA Market Share </t>
  </si>
  <si>
    <t>Hospital Total Charges</t>
  </si>
  <si>
    <t xml:space="preserve">Hospital Total Charges in their PSA </t>
  </si>
  <si>
    <t xml:space="preserve">Total charges in the PSA (at any hospital) </t>
  </si>
  <si>
    <t xml:space="preserve">PSAs contribution to Hospital Total Charges </t>
  </si>
  <si>
    <t>PSA Market Share 2</t>
  </si>
  <si>
    <t>PAU Total Hospital ECMADs CY15</t>
  </si>
  <si>
    <t>PAU Hospital ECMADs in their PSA CY15</t>
  </si>
  <si>
    <t xml:space="preserve">Total PAUs (at any hospital) in the PSA </t>
  </si>
  <si>
    <t>Proportion of Total Hospital ECMADs that are PAU CY15</t>
  </si>
  <si>
    <t>Proportion of Total Hospital ECMADs in their PSA that are PAU CY15</t>
  </si>
  <si>
    <t>PAU Hospital Total Charges CY15</t>
  </si>
  <si>
    <t>PAU Hospital Total Charges in their PSA CY15</t>
  </si>
  <si>
    <t>Total PAU Charges (at any hospital) in the PSA CY15</t>
  </si>
  <si>
    <t>A</t>
  </si>
  <si>
    <t>B</t>
  </si>
  <si>
    <t>C</t>
  </si>
  <si>
    <t>D</t>
  </si>
  <si>
    <t>E</t>
  </si>
  <si>
    <t>F=D/C</t>
  </si>
  <si>
    <t>G=D/E</t>
  </si>
  <si>
    <t>Western Maryland</t>
  </si>
  <si>
    <t>Meritus</t>
  </si>
  <si>
    <t>Garrett</t>
  </si>
  <si>
    <t>MedStar St. Mary's</t>
  </si>
  <si>
    <t>Frederick</t>
  </si>
  <si>
    <t>Peninsula</t>
  </si>
  <si>
    <t>Union of Cecil</t>
  </si>
  <si>
    <t>UM-Chestertown</t>
  </si>
  <si>
    <t>Calvert</t>
  </si>
  <si>
    <t>Anne Arundel</t>
  </si>
  <si>
    <t>UM-Charles Regional</t>
  </si>
  <si>
    <t>Carroll</t>
  </si>
  <si>
    <t>Atlantic General</t>
  </si>
  <si>
    <t>UM-Easton</t>
  </si>
  <si>
    <t>MedStar Southern MD</t>
  </si>
  <si>
    <t>UM-BWMC</t>
  </si>
  <si>
    <t>UM-Upper Chesapeake</t>
  </si>
  <si>
    <t>UM-Harford</t>
  </si>
  <si>
    <t>Howard County</t>
  </si>
  <si>
    <t>UM-Dorchester</t>
  </si>
  <si>
    <t>MedStar Fr Square</t>
  </si>
  <si>
    <t>Shady Grove</t>
  </si>
  <si>
    <t>Suburban</t>
  </si>
  <si>
    <t>Doctors</t>
  </si>
  <si>
    <t>MedStar Montgomery</t>
  </si>
  <si>
    <t>JH Bayview</t>
  </si>
  <si>
    <t>Sinai</t>
  </si>
  <si>
    <t>MedStar Good Sam</t>
  </si>
  <si>
    <t>Holy Cross</t>
  </si>
  <si>
    <t>Johns Hopkins</t>
  </si>
  <si>
    <t>St. Agnes</t>
  </si>
  <si>
    <t>MedStar Harbor</t>
  </si>
  <si>
    <t>PG Hospital</t>
  </si>
  <si>
    <t>UMMC</t>
  </si>
  <si>
    <t>Ft. Washington</t>
  </si>
  <si>
    <t>McCready</t>
  </si>
  <si>
    <t>GBMC</t>
  </si>
  <si>
    <t>MedStar Union Mem</t>
  </si>
  <si>
    <t>Washington Adventist</t>
  </si>
  <si>
    <t>Northwest</t>
  </si>
  <si>
    <t>UM-St. Joe</t>
  </si>
  <si>
    <t>Laurel Regional</t>
  </si>
  <si>
    <t>HC-Germantown</t>
  </si>
  <si>
    <t>UMMC Midtown</t>
  </si>
  <si>
    <t>Mercy</t>
  </si>
  <si>
    <t>Bon Secours</t>
  </si>
  <si>
    <t>UM-Queen Anne's ED</t>
  </si>
  <si>
    <t>Bowie ED</t>
  </si>
  <si>
    <t>Germantown ED</t>
  </si>
  <si>
    <t>TOTAL</t>
  </si>
  <si>
    <t>Total Number of Episodes</t>
  </si>
  <si>
    <t>Hospital Index Admission Payment</t>
  </si>
  <si>
    <t>Other Payments to the Index Hospital</t>
  </si>
  <si>
    <t>Total Hospital Payments in Episode</t>
  </si>
  <si>
    <t>Other Provider Payments</t>
  </si>
  <si>
    <t>F</t>
  </si>
  <si>
    <t>M=E/L</t>
  </si>
  <si>
    <t>Adventist Shady Grove Medical Center</t>
  </si>
  <si>
    <t>Adventist Washington Adventist Hospital</t>
  </si>
  <si>
    <t>Anne Arundel Medical Center</t>
  </si>
  <si>
    <t>Atlantic General Hospital</t>
  </si>
  <si>
    <t>Bon Secours Hospital</t>
  </si>
  <si>
    <t>Calvert Memorial Hospital</t>
  </si>
  <si>
    <t>Carroll Hospital Center</t>
  </si>
  <si>
    <t>Doctors' Community Hospital</t>
  </si>
  <si>
    <t>Fort Washington Hospital</t>
  </si>
  <si>
    <t>Frederick Memorial Hospital</t>
  </si>
  <si>
    <t>Garrett County Memorial Hospital</t>
  </si>
  <si>
    <t>Greater Baltimore Medical Center</t>
  </si>
  <si>
    <t>Holy Cross Germantown Hospital</t>
  </si>
  <si>
    <t>Holy Cross Hospital</t>
  </si>
  <si>
    <t>Howard County General Hospital</t>
  </si>
  <si>
    <t>Johns Hopkins Bayview Medical Center</t>
  </si>
  <si>
    <t>Johns Hopkins Hospital</t>
  </si>
  <si>
    <t>Laurel Regional Medical Center</t>
  </si>
  <si>
    <t>Levindale Hospital</t>
  </si>
  <si>
    <t>McCready Memorial Hospital</t>
  </si>
  <si>
    <t>MedStar Franklin Square Medical Center</t>
  </si>
  <si>
    <t>MedStar Good Samaritan Hospital</t>
  </si>
  <si>
    <t>MedStar Harbor Hospital</t>
  </si>
  <si>
    <t>MedStar Montgomery Medical Center</t>
  </si>
  <si>
    <t>MedStar Saint Marys Hospital</t>
  </si>
  <si>
    <t>MedStar Southern Maryland Hospital Center</t>
  </si>
  <si>
    <t>MedStar Union Memorial Hospital</t>
  </si>
  <si>
    <t>Mercy Medical Center</t>
  </si>
  <si>
    <t>Meritus Medical Center</t>
  </si>
  <si>
    <t>Northwest Hospital Center</t>
  </si>
  <si>
    <t>Peninsula Regional Medical Center</t>
  </si>
  <si>
    <t>Prince George's Hospital Center</t>
  </si>
  <si>
    <t>Saint Agnes Hospital</t>
  </si>
  <si>
    <t>Sinai Hospital of Baltimore</t>
  </si>
  <si>
    <t>Suburban Hospital</t>
  </si>
  <si>
    <t>UM Baltimore Washington Medical Center</t>
  </si>
  <si>
    <t>UM Charles Regional Medical Center</t>
  </si>
  <si>
    <t>UM Harford Memorial Hospital</t>
  </si>
  <si>
    <t>UM Medical Center</t>
  </si>
  <si>
    <t>UM Medical Center Midtown Campus</t>
  </si>
  <si>
    <t>UM Rehabilitation  Orthopaedic Institute</t>
  </si>
  <si>
    <t>UM Shore Medical Center at Chestertown</t>
  </si>
  <si>
    <t>UM Shore Medical Center at Easton</t>
  </si>
  <si>
    <t>UM St. Joseph Medical Center</t>
  </si>
  <si>
    <t>UM Upper Chesapeake Medical Center</t>
  </si>
  <si>
    <t>Union Hospital of Cecil County</t>
  </si>
  <si>
    <t>Western Maryland Regional Medical Center</t>
  </si>
  <si>
    <t>Grand Total</t>
  </si>
  <si>
    <t>Levindale</t>
  </si>
  <si>
    <t xml:space="preserve">Holy Cross Germantown </t>
  </si>
  <si>
    <t>Total Unduplicated Spending</t>
  </si>
  <si>
    <t>%  Total Part A and Part B =</t>
  </si>
  <si>
    <t>L</t>
  </si>
  <si>
    <t>G</t>
  </si>
  <si>
    <t>J</t>
  </si>
  <si>
    <t>H=G/F</t>
  </si>
  <si>
    <t>I=G/C</t>
  </si>
  <si>
    <t>K=G/J</t>
  </si>
  <si>
    <t>E = C + D</t>
  </si>
  <si>
    <t>G=E+F</t>
  </si>
  <si>
    <t>% of Hospital Payment included in the Episode</t>
  </si>
  <si>
    <t>PSA Total Part A and Part B Payments</t>
  </si>
  <si>
    <t>PSA: Total IP &amp; OP Payments</t>
  </si>
  <si>
    <t>Specific Hospital Spending in PSA / Total Spending in PSA</t>
  </si>
  <si>
    <t>% Specific Hospital Market Share in PSA</t>
  </si>
  <si>
    <t>Specific Hospital: Total Hospital IP&amp;OP Payments in PSA</t>
  </si>
  <si>
    <t>Specific Hospital Total IP&amp;OP Payments (regardless of PSA)</t>
  </si>
  <si>
    <t xml:space="preserve">% Specific Hospital Payments in PSA </t>
  </si>
  <si>
    <t>Queen Annes ED</t>
  </si>
  <si>
    <t>2015 Medicare FFS Total Payments and Hospital Payments by Primary Service Area (PSA)</t>
  </si>
  <si>
    <t>Specific Hospital</t>
  </si>
  <si>
    <t>PSA Average Bene</t>
  </si>
  <si>
    <t>PSA Part A &amp; Part B Per Bene</t>
  </si>
  <si>
    <t>Total Spending (w/ duplicates)</t>
  </si>
  <si>
    <t>2015 Medicare Episode Data Summary based on 50 DRG modeling from hMetrix</t>
  </si>
  <si>
    <t>Index Hospital</t>
  </si>
  <si>
    <t>Total Episode Payments</t>
  </si>
  <si>
    <t>Total Medicare Hospital Payments (Episode &amp; Non-Episode)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</si>
</sst>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&quot;$&quot;#,##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5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9.9978637043366805E-2"/>
        <bgColor theme="4" tint="0.79998168889431442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medium">
        <color theme="4" tint="0.39997558519241921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1" applyNumberFormat="0" applyFill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3" applyNumberFormat="0" applyFill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</cellStyleXfs>
  <cellXfs count="127">
    <xf numFmtId="0" fontId="0" fillId="0" borderId="0" xfId="0"/>
    <xf numFmtId="0" fontId="2" fillId="0" borderId="0" xfId="4" applyFill="1" applyBorder="1"/>
    <xf numFmtId="0" fontId="2" fillId="0" borderId="0" xfId="4" applyBorder="1"/>
    <xf numFmtId="164" fontId="2" fillId="0" borderId="0" xfId="4" applyNumberFormat="1" applyBorder="1"/>
    <xf numFmtId="165" fontId="2" fillId="0" borderId="0" xfId="4" applyNumberFormat="1" applyBorder="1"/>
    <xf numFmtId="9" fontId="2" fillId="0" borderId="0" xfId="3" applyFont="1" applyBorder="1"/>
    <xf numFmtId="164" fontId="2" fillId="0" borderId="0" xfId="1" applyNumberFormat="1" applyFont="1" applyFill="1" applyBorder="1"/>
    <xf numFmtId="165" fontId="2" fillId="0" borderId="0" xfId="2" applyNumberFormat="1" applyFont="1" applyFill="1" applyBorder="1"/>
    <xf numFmtId="0" fontId="5" fillId="0" borderId="0" xfId="6" applyFill="1" applyBorder="1"/>
    <xf numFmtId="0" fontId="5" fillId="0" borderId="0" xfId="6" applyBorder="1"/>
    <xf numFmtId="164" fontId="5" fillId="0" borderId="0" xfId="6" applyNumberFormat="1" applyBorder="1"/>
    <xf numFmtId="165" fontId="5" fillId="0" borderId="0" xfId="6" applyNumberFormat="1" applyBorder="1"/>
    <xf numFmtId="9" fontId="5" fillId="0" borderId="0" xfId="3" applyFont="1" applyBorder="1"/>
    <xf numFmtId="164" fontId="5" fillId="0" borderId="0" xfId="1" applyNumberFormat="1" applyFont="1" applyFill="1" applyBorder="1"/>
    <xf numFmtId="165" fontId="5" fillId="0" borderId="0" xfId="2" applyNumberFormat="1" applyFont="1" applyFill="1" applyBorder="1"/>
    <xf numFmtId="0" fontId="4" fillId="0" borderId="0" xfId="5" applyFill="1" applyBorder="1"/>
    <xf numFmtId="0" fontId="4" fillId="0" borderId="0" xfId="5" applyBorder="1"/>
    <xf numFmtId="164" fontId="4" fillId="0" borderId="0" xfId="5" applyNumberFormat="1" applyBorder="1"/>
    <xf numFmtId="165" fontId="4" fillId="0" borderId="0" xfId="5" applyNumberFormat="1" applyBorder="1"/>
    <xf numFmtId="9" fontId="4" fillId="0" borderId="0" xfId="3" applyFont="1" applyBorder="1"/>
    <xf numFmtId="164" fontId="4" fillId="0" borderId="0" xfId="1" applyNumberFormat="1" applyFont="1" applyFill="1" applyBorder="1"/>
    <xf numFmtId="165" fontId="4" fillId="0" borderId="0" xfId="2" applyNumberFormat="1" applyFont="1" applyFill="1" applyBorder="1"/>
    <xf numFmtId="0" fontId="7" fillId="4" borderId="2" xfId="10" applyBorder="1" applyAlignment="1">
      <alignment horizontal="center"/>
    </xf>
    <xf numFmtId="164" fontId="3" fillId="7" borderId="2" xfId="13" applyNumberFormat="1" applyFont="1" applyBorder="1" applyAlignment="1">
      <alignment horizontal="center" wrapText="1"/>
    </xf>
    <xf numFmtId="0" fontId="3" fillId="7" borderId="2" xfId="13" quotePrefix="1" applyFont="1" applyBorder="1" applyAlignment="1">
      <alignment horizontal="center" wrapText="1"/>
    </xf>
    <xf numFmtId="165" fontId="7" fillId="9" borderId="2" xfId="15" applyNumberFormat="1" applyBorder="1" applyAlignment="1">
      <alignment horizontal="center" wrapText="1"/>
    </xf>
    <xf numFmtId="9" fontId="7" fillId="9" borderId="2" xfId="3" applyFont="1" applyFill="1" applyBorder="1" applyAlignment="1">
      <alignment horizontal="center" wrapText="1"/>
    </xf>
    <xf numFmtId="49" fontId="7" fillId="5" borderId="2" xfId="11" applyNumberFormat="1" applyBorder="1" applyAlignment="1">
      <alignment horizontal="center" wrapText="1"/>
    </xf>
    <xf numFmtId="164" fontId="7" fillId="5" borderId="2" xfId="1" applyNumberFormat="1" applyFont="1" applyFill="1" applyBorder="1" applyAlignment="1">
      <alignment horizontal="center" wrapText="1"/>
    </xf>
    <xf numFmtId="9" fontId="7" fillId="5" borderId="2" xfId="3" applyFont="1" applyFill="1" applyBorder="1" applyAlignment="1">
      <alignment horizontal="center" wrapText="1"/>
    </xf>
    <xf numFmtId="165" fontId="7" fillId="5" borderId="2" xfId="11" applyNumberFormat="1" applyBorder="1" applyAlignment="1">
      <alignment horizontal="center" wrapText="1"/>
    </xf>
    <xf numFmtId="165" fontId="7" fillId="5" borderId="2" xfId="2" applyNumberFormat="1" applyFont="1" applyFill="1" applyBorder="1" applyAlignment="1">
      <alignment horizontal="center" wrapText="1"/>
    </xf>
    <xf numFmtId="0" fontId="3" fillId="0" borderId="0" xfId="13" applyFont="1" applyFill="1" applyBorder="1" applyAlignment="1">
      <alignment horizontal="center"/>
    </xf>
    <xf numFmtId="0" fontId="8" fillId="0" borderId="0" xfId="10" applyFont="1" applyFill="1" applyBorder="1" applyAlignment="1">
      <alignment horizontal="center"/>
    </xf>
    <xf numFmtId="164" fontId="8" fillId="0" borderId="0" xfId="8" applyNumberFormat="1" applyFont="1" applyFill="1" applyBorder="1" applyAlignment="1">
      <alignment horizontal="center" wrapText="1"/>
    </xf>
    <xf numFmtId="3" fontId="8" fillId="0" borderId="0" xfId="8" applyNumberFormat="1" applyFont="1" applyFill="1" applyBorder="1" applyAlignment="1">
      <alignment horizontal="center" wrapText="1"/>
    </xf>
    <xf numFmtId="9" fontId="8" fillId="0" borderId="0" xfId="8" applyNumberFormat="1" applyFont="1" applyFill="1" applyBorder="1" applyAlignment="1">
      <alignment horizontal="center" wrapText="1"/>
    </xf>
    <xf numFmtId="9" fontId="8" fillId="0" borderId="0" xfId="8" quotePrefix="1" applyNumberFormat="1" applyFont="1" applyFill="1" applyBorder="1" applyAlignment="1">
      <alignment horizontal="center" wrapText="1"/>
    </xf>
    <xf numFmtId="164" fontId="8" fillId="0" borderId="0" xfId="9" applyNumberFormat="1" applyFont="1" applyFill="1" applyBorder="1" applyAlignment="1">
      <alignment horizontal="center" wrapText="1"/>
    </xf>
    <xf numFmtId="164" fontId="8" fillId="0" borderId="0" xfId="1" applyNumberFormat="1" applyFont="1" applyFill="1" applyBorder="1" applyAlignment="1">
      <alignment horizontal="center" wrapText="1"/>
    </xf>
    <xf numFmtId="3" fontId="8" fillId="0" borderId="0" xfId="1" applyNumberFormat="1" applyFont="1" applyFill="1" applyBorder="1" applyAlignment="1">
      <alignment horizontal="center" wrapText="1"/>
    </xf>
    <xf numFmtId="9" fontId="8" fillId="0" borderId="0" xfId="3" applyFont="1" applyFill="1" applyBorder="1" applyAlignment="1">
      <alignment horizontal="center" wrapText="1"/>
    </xf>
    <xf numFmtId="165" fontId="8" fillId="0" borderId="0" xfId="9" applyNumberFormat="1" applyFont="1" applyFill="1" applyBorder="1" applyAlignment="1">
      <alignment horizontal="center" wrapText="1"/>
    </xf>
    <xf numFmtId="165" fontId="8" fillId="0" borderId="0" xfId="2" applyNumberFormat="1" applyFont="1" applyFill="1" applyBorder="1" applyAlignment="1">
      <alignment horizontal="center" wrapText="1"/>
    </xf>
    <xf numFmtId="0" fontId="9" fillId="0" borderId="0" xfId="13" applyFont="1" applyFill="1" applyBorder="1" applyAlignment="1">
      <alignment horizontal="center"/>
    </xf>
    <xf numFmtId="0" fontId="0" fillId="0" borderId="0" xfId="0" applyFill="1"/>
    <xf numFmtId="3" fontId="0" fillId="0" borderId="0" xfId="0" applyNumberFormat="1"/>
    <xf numFmtId="6" fontId="0" fillId="0" borderId="0" xfId="0" applyNumberFormat="1"/>
    <xf numFmtId="9" fontId="0" fillId="0" borderId="0" xfId="3" applyFont="1"/>
    <xf numFmtId="9" fontId="0" fillId="0" borderId="0" xfId="3" applyFont="1" applyFill="1"/>
    <xf numFmtId="0" fontId="0" fillId="0" borderId="0" xfId="0" applyFill="1" applyBorder="1"/>
    <xf numFmtId="9" fontId="0" fillId="0" borderId="0" xfId="0" applyNumberFormat="1"/>
    <xf numFmtId="6" fontId="1" fillId="0" borderId="0" xfId="9" applyNumberFormat="1" applyFill="1"/>
    <xf numFmtId="9" fontId="6" fillId="0" borderId="0" xfId="3" applyFont="1" applyFill="1" applyBorder="1"/>
    <xf numFmtId="0" fontId="6" fillId="0" borderId="0" xfId="0" applyFont="1" applyFill="1" applyBorder="1"/>
    <xf numFmtId="0" fontId="9" fillId="0" borderId="3" xfId="7" applyFont="1" applyFill="1"/>
    <xf numFmtId="164" fontId="9" fillId="8" borderId="3" xfId="14" applyNumberFormat="1" applyFont="1" applyBorder="1"/>
    <xf numFmtId="164" fontId="9" fillId="10" borderId="3" xfId="16" applyNumberFormat="1" applyFont="1" applyBorder="1"/>
    <xf numFmtId="9" fontId="9" fillId="10" borderId="3" xfId="3" applyFont="1" applyFill="1" applyBorder="1"/>
    <xf numFmtId="164" fontId="9" fillId="6" borderId="3" xfId="12" applyNumberFormat="1" applyFont="1" applyBorder="1"/>
    <xf numFmtId="164" fontId="8" fillId="6" borderId="3" xfId="1" applyNumberFormat="1" applyFont="1" applyFill="1" applyBorder="1"/>
    <xf numFmtId="9" fontId="9" fillId="6" borderId="3" xfId="3" applyFont="1" applyFill="1" applyBorder="1"/>
    <xf numFmtId="165" fontId="9" fillId="6" borderId="3" xfId="12" applyNumberFormat="1" applyFont="1" applyBorder="1"/>
    <xf numFmtId="165" fontId="8" fillId="6" borderId="3" xfId="12" applyNumberFormat="1" applyFont="1" applyBorder="1"/>
    <xf numFmtId="165" fontId="8" fillId="0" borderId="0" xfId="2" applyNumberFormat="1" applyFont="1" applyFill="1" applyBorder="1"/>
    <xf numFmtId="0" fontId="8" fillId="0" borderId="0" xfId="0" applyFont="1" applyFill="1" applyBorder="1"/>
    <xf numFmtId="164" fontId="0" fillId="0" borderId="0" xfId="1" applyNumberFormat="1" applyFont="1" applyFill="1"/>
    <xf numFmtId="165" fontId="0" fillId="0" borderId="0" xfId="2" applyNumberFormat="1" applyFont="1" applyFill="1"/>
    <xf numFmtId="164" fontId="0" fillId="0" borderId="0" xfId="1" applyNumberFormat="1" applyFont="1" applyFill="1" applyBorder="1"/>
    <xf numFmtId="165" fontId="0" fillId="0" borderId="0" xfId="2" applyNumberFormat="1" applyFont="1" applyFill="1" applyBorder="1"/>
    <xf numFmtId="3" fontId="6" fillId="0" borderId="4" xfId="0" applyNumberFormat="1" applyFont="1" applyBorder="1"/>
    <xf numFmtId="43" fontId="0" fillId="0" borderId="0" xfId="1" applyNumberFormat="1" applyFont="1" applyFill="1"/>
    <xf numFmtId="164" fontId="0" fillId="0" borderId="0" xfId="1" applyNumberFormat="1" applyFont="1"/>
    <xf numFmtId="165" fontId="0" fillId="0" borderId="0" xfId="2" applyNumberFormat="1" applyFont="1"/>
    <xf numFmtId="0" fontId="4" fillId="0" borderId="0" xfId="5" applyBorder="1" applyAlignment="1">
      <alignment horizontal="left" wrapText="1"/>
    </xf>
    <xf numFmtId="0" fontId="10" fillId="0" borderId="0" xfId="0" applyFont="1"/>
    <xf numFmtId="0" fontId="11" fillId="13" borderId="6" xfId="10" applyFont="1" applyFill="1" applyBorder="1" applyAlignment="1">
      <alignment horizontal="left"/>
    </xf>
    <xf numFmtId="0" fontId="11" fillId="13" borderId="6" xfId="10" applyFont="1" applyFill="1" applyBorder="1" applyAlignment="1">
      <alignment horizontal="left" wrapText="1"/>
    </xf>
    <xf numFmtId="0" fontId="11" fillId="13" borderId="0" xfId="10" applyFont="1" applyFill="1" applyBorder="1" applyAlignment="1">
      <alignment horizontal="left" wrapText="1"/>
    </xf>
    <xf numFmtId="0" fontId="12" fillId="13" borderId="0" xfId="0" applyFont="1" applyFill="1" applyAlignment="1">
      <alignment wrapText="1"/>
    </xf>
    <xf numFmtId="0" fontId="10" fillId="0" borderId="0" xfId="0" applyFont="1" applyAlignment="1">
      <alignment wrapText="1"/>
    </xf>
    <xf numFmtId="0" fontId="11" fillId="13" borderId="9" xfId="10" applyFont="1" applyFill="1" applyBorder="1" applyAlignment="1">
      <alignment horizontal="center" wrapText="1"/>
    </xf>
    <xf numFmtId="0" fontId="11" fillId="13" borderId="10" xfId="10" applyFont="1" applyFill="1" applyBorder="1" applyAlignment="1">
      <alignment horizontal="center" wrapText="1"/>
    </xf>
    <xf numFmtId="0" fontId="12" fillId="13" borderId="10" xfId="0" applyFont="1" applyFill="1" applyBorder="1" applyAlignment="1">
      <alignment horizontal="center" wrapText="1"/>
    </xf>
    <xf numFmtId="0" fontId="13" fillId="0" borderId="8" xfId="10" applyFont="1" applyFill="1" applyBorder="1" applyAlignment="1">
      <alignment horizontal="left"/>
    </xf>
    <xf numFmtId="166" fontId="13" fillId="0" borderId="8" xfId="2" applyNumberFormat="1" applyFont="1" applyFill="1" applyBorder="1" applyAlignment="1">
      <alignment horizontal="center" wrapText="1"/>
    </xf>
    <xf numFmtId="164" fontId="13" fillId="0" borderId="8" xfId="1" applyNumberFormat="1" applyFont="1" applyFill="1" applyBorder="1" applyAlignment="1">
      <alignment horizontal="center" wrapText="1"/>
    </xf>
    <xf numFmtId="9" fontId="13" fillId="0" borderId="8" xfId="3" applyFont="1" applyFill="1" applyBorder="1" applyAlignment="1">
      <alignment horizontal="center" wrapText="1"/>
    </xf>
    <xf numFmtId="0" fontId="13" fillId="11" borderId="7" xfId="10" applyFont="1" applyFill="1" applyBorder="1" applyAlignment="1">
      <alignment horizontal="left"/>
    </xf>
    <xf numFmtId="166" fontId="13" fillId="11" borderId="7" xfId="2" applyNumberFormat="1" applyFont="1" applyFill="1" applyBorder="1" applyAlignment="1">
      <alignment horizontal="center" wrapText="1"/>
    </xf>
    <xf numFmtId="164" fontId="13" fillId="11" borderId="7" xfId="1" applyNumberFormat="1" applyFont="1" applyFill="1" applyBorder="1" applyAlignment="1">
      <alignment horizontal="center" wrapText="1"/>
    </xf>
    <xf numFmtId="9" fontId="13" fillId="11" borderId="7" xfId="3" applyFont="1" applyFill="1" applyBorder="1" applyAlignment="1">
      <alignment horizontal="center" wrapText="1"/>
    </xf>
    <xf numFmtId="0" fontId="13" fillId="0" borderId="7" xfId="10" applyFont="1" applyFill="1" applyBorder="1" applyAlignment="1">
      <alignment horizontal="left"/>
    </xf>
    <xf numFmtId="166" fontId="13" fillId="0" borderId="7" xfId="2" applyNumberFormat="1" applyFont="1" applyFill="1" applyBorder="1" applyAlignment="1">
      <alignment horizontal="center" wrapText="1"/>
    </xf>
    <xf numFmtId="164" fontId="13" fillId="0" borderId="7" xfId="1" applyNumberFormat="1" applyFont="1" applyFill="1" applyBorder="1" applyAlignment="1">
      <alignment horizontal="center" wrapText="1"/>
    </xf>
    <xf numFmtId="9" fontId="13" fillId="0" borderId="7" xfId="3" applyFont="1" applyFill="1" applyBorder="1" applyAlignment="1">
      <alignment horizontal="center" wrapText="1"/>
    </xf>
    <xf numFmtId="0" fontId="12" fillId="0" borderId="0" xfId="0" applyFont="1"/>
    <xf numFmtId="165" fontId="12" fillId="0" borderId="0" xfId="2" applyNumberFormat="1" applyFont="1"/>
    <xf numFmtId="0" fontId="11" fillId="14" borderId="0" xfId="10" applyFont="1" applyFill="1" applyBorder="1" applyAlignment="1">
      <alignment horizontal="left"/>
    </xf>
    <xf numFmtId="166" fontId="11" fillId="14" borderId="0" xfId="2" applyNumberFormat="1" applyFont="1" applyFill="1" applyBorder="1" applyAlignment="1">
      <alignment horizontal="center" wrapText="1"/>
    </xf>
    <xf numFmtId="166" fontId="13" fillId="15" borderId="7" xfId="2" applyNumberFormat="1" applyFont="1" applyFill="1" applyBorder="1" applyAlignment="1">
      <alignment horizontal="center" wrapText="1"/>
    </xf>
    <xf numFmtId="9" fontId="11" fillId="14" borderId="0" xfId="3" applyFont="1" applyFill="1" applyBorder="1" applyAlignment="1">
      <alignment horizontal="center" wrapText="1"/>
    </xf>
    <xf numFmtId="9" fontId="13" fillId="15" borderId="7" xfId="3" applyFont="1" applyFill="1" applyBorder="1" applyAlignment="1">
      <alignment horizontal="center" wrapText="1"/>
    </xf>
    <xf numFmtId="0" fontId="12" fillId="14" borderId="0" xfId="0" applyFont="1" applyFill="1" applyAlignment="1">
      <alignment horizontal="left"/>
    </xf>
    <xf numFmtId="0" fontId="12" fillId="14" borderId="0" xfId="0" applyFont="1" applyFill="1"/>
    <xf numFmtId="165" fontId="12" fillId="14" borderId="0" xfId="2" applyNumberFormat="1" applyFont="1" applyFill="1"/>
    <xf numFmtId="166" fontId="12" fillId="14" borderId="0" xfId="0" applyNumberFormat="1" applyFont="1" applyFill="1"/>
    <xf numFmtId="0" fontId="12" fillId="11" borderId="5" xfId="0" applyFont="1" applyFill="1" applyBorder="1" applyAlignment="1">
      <alignment wrapText="1"/>
    </xf>
    <xf numFmtId="0" fontId="12" fillId="12" borderId="5" xfId="0" applyFont="1" applyFill="1" applyBorder="1" applyAlignment="1">
      <alignment wrapText="1"/>
    </xf>
    <xf numFmtId="0" fontId="12" fillId="0" borderId="5" xfId="0" applyFont="1" applyBorder="1" applyAlignment="1">
      <alignment horizontal="left"/>
    </xf>
    <xf numFmtId="3" fontId="10" fillId="0" borderId="5" xfId="0" applyNumberFormat="1" applyFont="1" applyBorder="1"/>
    <xf numFmtId="166" fontId="10" fillId="0" borderId="5" xfId="0" applyNumberFormat="1" applyFont="1" applyBorder="1"/>
    <xf numFmtId="9" fontId="10" fillId="0" borderId="5" xfId="3" applyFont="1" applyBorder="1"/>
    <xf numFmtId="3" fontId="12" fillId="0" borderId="5" xfId="0" applyNumberFormat="1" applyFont="1" applyBorder="1"/>
    <xf numFmtId="166" fontId="12" fillId="0" borderId="5" xfId="0" applyNumberFormat="1" applyFont="1" applyBorder="1"/>
    <xf numFmtId="0" fontId="12" fillId="11" borderId="5" xfId="0" applyFont="1" applyFill="1" applyBorder="1" applyAlignment="1">
      <alignment horizontal="left"/>
    </xf>
    <xf numFmtId="3" fontId="12" fillId="11" borderId="5" xfId="0" applyNumberFormat="1" applyFont="1" applyFill="1" applyBorder="1"/>
    <xf numFmtId="166" fontId="12" fillId="11" borderId="5" xfId="0" applyNumberFormat="1" applyFont="1" applyFill="1" applyBorder="1"/>
    <xf numFmtId="9" fontId="12" fillId="11" borderId="5" xfId="3" applyFont="1" applyFill="1" applyBorder="1"/>
    <xf numFmtId="0" fontId="12" fillId="0" borderId="5" xfId="0" applyFont="1" applyFill="1" applyBorder="1" applyAlignment="1">
      <alignment horizontal="left"/>
    </xf>
    <xf numFmtId="0" fontId="10" fillId="0" borderId="5" xfId="0" applyFont="1" applyBorder="1"/>
    <xf numFmtId="0" fontId="12" fillId="0" borderId="5" xfId="0" applyFont="1" applyBorder="1" applyAlignment="1">
      <alignment horizontal="right"/>
    </xf>
    <xf numFmtId="9" fontId="12" fillId="0" borderId="5" xfId="3" applyFont="1" applyBorder="1"/>
    <xf numFmtId="6" fontId="10" fillId="0" borderId="5" xfId="0" applyNumberFormat="1" applyFont="1" applyBorder="1"/>
    <xf numFmtId="9" fontId="10" fillId="0" borderId="0" xfId="3" applyFont="1"/>
    <xf numFmtId="165" fontId="10" fillId="0" borderId="0" xfId="2" applyNumberFormat="1" applyFont="1"/>
    <xf numFmtId="0" fontId="14" fillId="0" borderId="0" xfId="0" applyFont="1"/>
  </cellXfs>
  <cellStyles count="17">
    <cellStyle name="20% - Accent1" xfId="8" builtinId="30"/>
    <cellStyle name="20% - Accent2" xfId="9" builtinId="34"/>
    <cellStyle name="60% - Accent4" xfId="12" builtinId="44"/>
    <cellStyle name="60% - Accent5" xfId="14" builtinId="48"/>
    <cellStyle name="60% - Accent6" xfId="16" builtinId="52"/>
    <cellStyle name="Accent3" xfId="10" builtinId="37"/>
    <cellStyle name="Accent4" xfId="11" builtinId="41"/>
    <cellStyle name="Accent5" xfId="13" builtinId="45"/>
    <cellStyle name="Accent6" xfId="15" builtinId="49"/>
    <cellStyle name="Comma" xfId="1" builtinId="3"/>
    <cellStyle name="Currency" xfId="2" builtinId="4"/>
    <cellStyle name="Explanatory Text" xfId="6" builtinId="53"/>
    <cellStyle name="Heading 1" xfId="4" builtinId="16"/>
    <cellStyle name="Normal" xfId="0" builtinId="0"/>
    <cellStyle name="Percent" xfId="3" builtinId="5"/>
    <cellStyle name="Total" xfId="7" builtinId="25"/>
    <cellStyle name="Warning Text" xfId="5" builtinId="11"/>
  </cellStyles>
  <dxfs count="23">
    <dxf>
      <fill>
        <patternFill patternType="none">
          <fgColor rgb="FF000000"/>
          <bgColor rgb="FFFFFFFF"/>
        </patternFill>
      </fill>
    </dxf>
    <dxf>
      <numFmt numFmtId="165" formatCode="_(&quot;$&quot;* #,##0_);_(&quot;$&quot;* \(#,##0\);_(&quot;$&quot;* &quot;-&quot;??_);_(@_)"/>
      <fill>
        <patternFill patternType="none">
          <fgColor indexed="64"/>
          <bgColor indexed="65"/>
        </patternFill>
      </fill>
    </dxf>
    <dxf>
      <numFmt numFmtId="165" formatCode="_(&quot;$&quot;* #,##0_);_(&quot;$&quot;* \(#,##0\);_(&quot;$&quot;* &quot;-&quot;??_);_(@_)"/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numFmt numFmtId="3" formatCode="#,##0"/>
      <fill>
        <patternFill patternType="none">
          <fgColor indexed="64"/>
          <bgColor indexed="65"/>
        </patternFill>
      </fill>
    </dxf>
    <dxf>
      <numFmt numFmtId="164" formatCode="_(* #,##0_);_(* \(#,##0\);_(* &quot;-&quot;??_);_(@_)"/>
      <fill>
        <patternFill patternType="none">
          <fgColor indexed="64"/>
          <bgColor indexed="65"/>
        </patternFill>
      </fill>
    </dxf>
    <dxf>
      <numFmt numFmtId="164" formatCode="_(* #,##0_);_(* \(#,##0\);_(* &quot;-&quot;??_);_(@_)"/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numFmt numFmtId="10" formatCode="&quot;$&quot;#,##0_);[Red]\(&quot;$&quot;#,##0\)"/>
      <fill>
        <patternFill patternType="none">
          <fgColor indexed="64"/>
          <bgColor indexed="65"/>
        </patternFill>
      </fill>
    </dxf>
    <dxf>
      <numFmt numFmtId="10" formatCode="&quot;$&quot;#,##0_);[Red]\(&quot;$&quot;#,##0\)"/>
      <fill>
        <patternFill patternType="none">
          <fgColor indexed="64"/>
          <bgColor indexed="65"/>
        </patternFill>
      </fill>
    </dxf>
    <dxf>
      <numFmt numFmtId="10" formatCode="&quot;$&quot;#,##0_);[Red]\(&quot;$&quot;#,##0\)"/>
      <fill>
        <patternFill patternType="none">
          <fgColor indexed="64"/>
          <bgColor indexed="65"/>
        </patternFill>
      </fill>
    </dxf>
    <dxf>
      <numFmt numFmtId="13" formatCode="0%"/>
      <fill>
        <patternFill patternType="none">
          <fgColor indexed="64"/>
          <bgColor indexed="65"/>
        </patternFill>
      </fill>
    </dxf>
    <dxf>
      <numFmt numFmtId="13" formatCode="0%"/>
      <fill>
        <patternFill patternType="none">
          <fgColor indexed="64"/>
          <bgColor indexed="65"/>
        </patternFill>
      </fill>
    </dxf>
    <dxf>
      <numFmt numFmtId="3" formatCode="#,##0"/>
      <fill>
        <patternFill patternType="none">
          <fgColor indexed="64"/>
          <bgColor indexed="65"/>
        </patternFill>
      </fill>
    </dxf>
    <dxf>
      <numFmt numFmtId="164" formatCode="_(* #,##0_);_(* \(#,##0\);_(* &quot;-&quot;??_);_(@_)"/>
      <fill>
        <patternFill patternType="none">
          <fgColor indexed="64"/>
          <bgColor indexed="65"/>
        </patternFill>
      </fill>
    </dxf>
    <dxf>
      <numFmt numFmtId="164" formatCode="_(* #,##0_);_(* \(#,##0\);_(* &quot;-&quot;??_);_(@_)"/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border outline="0">
        <bottom style="thin">
          <color rgb="FF5B9BD5"/>
        </bottom>
      </border>
    </dxf>
    <dxf>
      <fill>
        <patternFill patternType="none">
          <fgColor rgb="FF000000"/>
          <bgColor rgb="FFFFFFFF"/>
        </patternFill>
      </fill>
    </dxf>
    <dxf>
      <border outline="0">
        <bottom style="medium">
          <color rgb="FF9BC2E6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ables/table1.xml><?xml version="1.0" encoding="utf-8"?>
<table xmlns="http://schemas.openxmlformats.org/spreadsheetml/2006/main" id="1" name="Table42" displayName="Table42" ref="A5:T55" totalsRowShown="0" dataDxfId="21" headerRowBorderDxfId="22" tableBorderDxfId="20" dataCellStyle="20% - Accent2">
  <autoFilter ref="A5:T55"/>
  <sortState ref="A6:T55">
    <sortCondition descending="1" ref="L5:L55"/>
  </sortState>
  <tableColumns count="20">
    <tableColumn id="1" name="HOSPID" dataDxfId="19"/>
    <tableColumn id="2" name="HOSPNAME" dataDxfId="18"/>
    <tableColumn id="4" name="Hospital Total ECMADs " dataDxfId="17" dataCellStyle="20% - Accent1"/>
    <tableColumn id="6" name="Hospital ECMADs in their PSA" dataDxfId="16" dataCellStyle="20% - Accent1"/>
    <tableColumn id="8" name="Total ECMADs in the PSA (at any hospital) " dataDxfId="15" dataCellStyle="20% - Accent1"/>
    <tableColumn id="10" name="PSAs contribution to Hospital Total Volume" dataDxfId="14" dataCellStyle="20% - Accent1"/>
    <tableColumn id="12" name="PSA Market Share " dataDxfId="13" dataCellStyle="20% - Accent1"/>
    <tableColumn id="14" name="Hospital Total Charges" dataDxfId="12"/>
    <tableColumn id="16" name="Hospital Total Charges in their PSA " dataDxfId="11"/>
    <tableColumn id="18" name="Total charges in the PSA (at any hospital) " dataDxfId="10"/>
    <tableColumn id="7" name="PSAs contribution to Hospital Total Charges " dataDxfId="9" dataCellStyle="Percent">
      <calculatedColumnFormula>Table42[[#This Row],[Hospital Total Charges in their PSA ]]/Table42[[#This Row],[Hospital Total Charges]]</calculatedColumnFormula>
    </tableColumn>
    <tableColumn id="9" name="PSA Market Share 2" dataDxfId="8" dataCellStyle="Percent">
      <calculatedColumnFormula>Table42[[#This Row],[Hospital Total Charges in their PSA ]]/Table42[[#This Row],[Total charges in the PSA (at any hospital) ]]</calculatedColumnFormula>
    </tableColumn>
    <tableColumn id="22" name="PAU Total Hospital ECMADs CY15" dataDxfId="7" dataCellStyle="20% - Accent2"/>
    <tableColumn id="20" name="PAU Hospital ECMADs in their PSA CY15" dataDxfId="6" dataCellStyle="Comma"/>
    <tableColumn id="11" name="Total PAUs (at any hospital) in the PSA " dataDxfId="5" dataCellStyle="Comma"/>
    <tableColumn id="3" name="Proportion of Total Hospital ECMADs that are PAU CY15" dataDxfId="4" dataCellStyle="Percent">
      <calculatedColumnFormula>Table42[[#This Row],[PAU Total Hospital ECMADs CY15]]/Table42[[#This Row],[Hospital Total ECMADs ]]</calculatedColumnFormula>
    </tableColumn>
    <tableColumn id="5" name="Proportion of Total Hospital ECMADs in their PSA that are PAU CY15" dataDxfId="3" dataCellStyle="Percent">
      <calculatedColumnFormula>Table42[[#This Row],[PAU Hospital ECMADs in their PSA CY15]]/Table42[[#This Row],[Hospital ECMADs in their PSA]]</calculatedColumnFormula>
    </tableColumn>
    <tableColumn id="24" name="PAU Hospital Total Charges CY15" dataDxfId="2" dataCellStyle="20% - Accent2"/>
    <tableColumn id="26" name="PAU Hospital Total Charges in their PSA CY15" dataDxfId="1" dataCellStyle="Currency"/>
    <tableColumn id="13" name="Total PAU Charges (at any hospital) in the PSA CY15" dataDxfId="0" dataCellStyle="20% - Accent2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60"/>
  <sheetViews>
    <sheetView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8" sqref="C8"/>
    </sheetView>
  </sheetViews>
  <sheetFormatPr defaultColWidth="9.140625" defaultRowHeight="15" x14ac:dyDescent="0.25"/>
  <cols>
    <col min="1" max="1" width="9.7109375" customWidth="1"/>
    <col min="2" max="2" width="21.7109375" bestFit="1" customWidth="1"/>
    <col min="3" max="4" width="10.140625" style="72" customWidth="1"/>
    <col min="5" max="5" width="10.42578125" style="72" customWidth="1"/>
    <col min="6" max="6" width="12.28515625" style="72" customWidth="1"/>
    <col min="7" max="7" width="10.7109375" customWidth="1"/>
    <col min="8" max="9" width="17.140625" style="73" bestFit="1" customWidth="1"/>
    <col min="10" max="10" width="17.42578125" style="73" bestFit="1" customWidth="1"/>
    <col min="11" max="11" width="15.28515625" style="48" customWidth="1"/>
    <col min="12" max="12" width="11.28515625" style="48" customWidth="1"/>
    <col min="13" max="13" width="10.7109375" style="72" customWidth="1"/>
    <col min="14" max="14" width="10.5703125" style="68" bestFit="1" customWidth="1"/>
    <col min="15" max="15" width="10.5703125" style="68" customWidth="1"/>
    <col min="16" max="17" width="10.7109375" style="48" customWidth="1"/>
    <col min="18" max="18" width="17" style="73" bestFit="1" customWidth="1"/>
    <col min="19" max="19" width="14.42578125" customWidth="1"/>
    <col min="20" max="20" width="15.28515625" style="69" bestFit="1" customWidth="1"/>
    <col min="21" max="16384" width="9.140625" style="50"/>
  </cols>
  <sheetData>
    <row r="1" spans="1:20" s="1" customFormat="1" ht="19.5" x14ac:dyDescent="0.3">
      <c r="B1" s="2" t="s">
        <v>0</v>
      </c>
      <c r="C1" s="3"/>
      <c r="D1" s="3"/>
      <c r="E1" s="3"/>
      <c r="F1" s="3"/>
      <c r="G1" s="2"/>
      <c r="H1" s="4"/>
      <c r="I1" s="4"/>
      <c r="J1" s="4"/>
      <c r="K1" s="5"/>
      <c r="L1" s="5"/>
      <c r="M1" s="3"/>
      <c r="N1" s="6"/>
      <c r="O1" s="6"/>
      <c r="P1" s="5"/>
      <c r="Q1" s="5"/>
      <c r="R1" s="4"/>
      <c r="S1" s="7"/>
    </row>
    <row r="2" spans="1:20" s="8" customFormat="1" ht="15" customHeight="1" x14ac:dyDescent="0.25">
      <c r="B2" s="9" t="s">
        <v>1</v>
      </c>
      <c r="C2" s="10"/>
      <c r="D2" s="10"/>
      <c r="E2" s="10"/>
      <c r="F2" s="10"/>
      <c r="G2" s="9"/>
      <c r="H2" s="11"/>
      <c r="I2" s="11"/>
      <c r="J2" s="11"/>
      <c r="K2" s="12"/>
      <c r="L2" s="12"/>
      <c r="M2" s="10"/>
      <c r="N2" s="13"/>
      <c r="O2" s="13"/>
      <c r="P2" s="12"/>
      <c r="Q2" s="12"/>
      <c r="R2" s="11"/>
      <c r="S2" s="14"/>
    </row>
    <row r="3" spans="1:20" s="15" customFormat="1" x14ac:dyDescent="0.25">
      <c r="B3" s="16" t="s">
        <v>2</v>
      </c>
      <c r="C3" s="17"/>
      <c r="D3" s="17"/>
      <c r="E3" s="17"/>
      <c r="F3" s="17"/>
      <c r="G3" s="16"/>
      <c r="H3" s="18"/>
      <c r="I3" s="18"/>
      <c r="J3" s="18"/>
      <c r="K3" s="19"/>
      <c r="L3" s="19"/>
      <c r="M3" s="17"/>
      <c r="N3" s="20"/>
      <c r="O3" s="20"/>
      <c r="P3" s="19"/>
      <c r="Q3" s="19"/>
      <c r="R3" s="18"/>
      <c r="S3" s="21"/>
    </row>
    <row r="4" spans="1:20" s="15" customFormat="1" ht="31.9" customHeight="1" x14ac:dyDescent="0.25">
      <c r="B4" s="74" t="s">
        <v>3</v>
      </c>
      <c r="C4" s="74"/>
      <c r="D4" s="74"/>
      <c r="E4" s="74"/>
      <c r="F4" s="74"/>
      <c r="G4" s="74"/>
      <c r="H4" s="74"/>
      <c r="I4" s="74"/>
      <c r="J4" s="74"/>
      <c r="K4" s="74"/>
      <c r="L4" s="74"/>
      <c r="M4" s="17"/>
      <c r="N4" s="20"/>
      <c r="O4" s="20"/>
      <c r="P4" s="19"/>
      <c r="Q4" s="19"/>
      <c r="R4" s="18"/>
      <c r="S4" s="21"/>
    </row>
    <row r="5" spans="1:20" s="32" customFormat="1" ht="124.5" customHeight="1" thickBot="1" x14ac:dyDescent="0.3">
      <c r="A5" s="22" t="s">
        <v>4</v>
      </c>
      <c r="B5" s="22" t="s">
        <v>5</v>
      </c>
      <c r="C5" s="23" t="s">
        <v>6</v>
      </c>
      <c r="D5" s="23" t="s">
        <v>7</v>
      </c>
      <c r="E5" s="23" t="s">
        <v>8</v>
      </c>
      <c r="F5" s="23" t="s">
        <v>9</v>
      </c>
      <c r="G5" s="24" t="s">
        <v>10</v>
      </c>
      <c r="H5" s="25" t="s">
        <v>11</v>
      </c>
      <c r="I5" s="25" t="s">
        <v>12</v>
      </c>
      <c r="J5" s="25" t="s">
        <v>13</v>
      </c>
      <c r="K5" s="26" t="s">
        <v>14</v>
      </c>
      <c r="L5" s="26" t="s">
        <v>15</v>
      </c>
      <c r="M5" s="27" t="s">
        <v>16</v>
      </c>
      <c r="N5" s="28" t="s">
        <v>17</v>
      </c>
      <c r="O5" s="28" t="s">
        <v>18</v>
      </c>
      <c r="P5" s="29" t="s">
        <v>19</v>
      </c>
      <c r="Q5" s="29" t="s">
        <v>20</v>
      </c>
      <c r="R5" s="30" t="s">
        <v>21</v>
      </c>
      <c r="S5" s="31" t="s">
        <v>22</v>
      </c>
      <c r="T5" s="28" t="s">
        <v>23</v>
      </c>
    </row>
    <row r="6" spans="1:20" s="44" customFormat="1" ht="15" customHeight="1" x14ac:dyDescent="0.25">
      <c r="A6" s="33" t="s">
        <v>24</v>
      </c>
      <c r="B6" s="33" t="s">
        <v>25</v>
      </c>
      <c r="C6" s="34" t="s">
        <v>26</v>
      </c>
      <c r="D6" s="34" t="s">
        <v>27</v>
      </c>
      <c r="E6" s="35" t="s">
        <v>28</v>
      </c>
      <c r="F6" s="36" t="s">
        <v>29</v>
      </c>
      <c r="G6" s="37" t="s">
        <v>30</v>
      </c>
      <c r="H6" s="34" t="s">
        <v>26</v>
      </c>
      <c r="I6" s="34" t="s">
        <v>27</v>
      </c>
      <c r="J6" s="35" t="s">
        <v>28</v>
      </c>
      <c r="K6" s="36" t="s">
        <v>29</v>
      </c>
      <c r="L6" s="37" t="s">
        <v>30</v>
      </c>
      <c r="M6" s="38"/>
      <c r="N6" s="39"/>
      <c r="O6" s="40"/>
      <c r="P6" s="41" t="e">
        <f>Table42[[#This Row],[PAU Total Hospital ECMADs CY15]]/Table42[[#This Row],[Hospital Total ECMADs ]]</f>
        <v>#VALUE!</v>
      </c>
      <c r="Q6" s="41" t="e">
        <f>Table42[[#This Row],[PAU Hospital ECMADs in their PSA CY15]]/Table42[[#This Row],[Hospital ECMADs in their PSA]]</f>
        <v>#VALUE!</v>
      </c>
      <c r="R6" s="42"/>
      <c r="S6" s="43"/>
      <c r="T6" s="38"/>
    </row>
    <row r="7" spans="1:20" x14ac:dyDescent="0.25">
      <c r="A7" s="45">
        <v>210027</v>
      </c>
      <c r="B7" s="45" t="s">
        <v>31</v>
      </c>
      <c r="C7" s="46">
        <v>7025</v>
      </c>
      <c r="D7" s="46">
        <v>6707</v>
      </c>
      <c r="E7" s="46">
        <v>7389</v>
      </c>
      <c r="F7" s="51">
        <v>0.95</v>
      </c>
      <c r="G7" s="51">
        <v>0.91</v>
      </c>
      <c r="H7" s="47">
        <v>93594566</v>
      </c>
      <c r="I7" s="47">
        <v>89332187</v>
      </c>
      <c r="J7" s="47">
        <v>99109046</v>
      </c>
      <c r="K7" s="48">
        <f>Table42[[#This Row],[Hospital Total Charges in their PSA ]]/Table42[[#This Row],[Hospital Total Charges]]</f>
        <v>0.95445911891936119</v>
      </c>
      <c r="L7" s="49">
        <f>Table42[[#This Row],[Hospital Total Charges in their PSA ]]/Table42[[#This Row],[Total charges in the PSA (at any hospital) ]]</f>
        <v>0.90135250620816187</v>
      </c>
      <c r="M7" s="46">
        <v>1554</v>
      </c>
      <c r="N7" s="46">
        <v>1491</v>
      </c>
      <c r="O7" s="46">
        <v>1561</v>
      </c>
      <c r="P7" s="48">
        <f>Table42[[#This Row],[PAU Total Hospital ECMADs CY15]]/Table42[[#This Row],[Hospital Total ECMADs ]]</f>
        <v>0.22120996441281138</v>
      </c>
      <c r="Q7" s="48">
        <f>Table42[[#This Row],[PAU Hospital ECMADs in their PSA CY15]]/Table42[[#This Row],[Hospital ECMADs in their PSA]]</f>
        <v>0.22230505442075443</v>
      </c>
      <c r="R7" s="47">
        <v>19536459</v>
      </c>
      <c r="S7" s="47">
        <v>18665084</v>
      </c>
      <c r="T7" s="52">
        <v>19654964</v>
      </c>
    </row>
    <row r="8" spans="1:20" x14ac:dyDescent="0.25">
      <c r="A8" s="45">
        <v>210001</v>
      </c>
      <c r="B8" s="45" t="s">
        <v>32</v>
      </c>
      <c r="C8" s="46">
        <v>7533</v>
      </c>
      <c r="D8" s="46">
        <v>7066</v>
      </c>
      <c r="E8" s="46">
        <v>8782</v>
      </c>
      <c r="F8" s="51">
        <v>0.94</v>
      </c>
      <c r="G8" s="51">
        <v>0.8</v>
      </c>
      <c r="H8" s="47">
        <v>90406939</v>
      </c>
      <c r="I8" s="47">
        <v>84567905</v>
      </c>
      <c r="J8" s="47">
        <v>111963619</v>
      </c>
      <c r="K8" s="48">
        <f>Table42[[#This Row],[Hospital Total Charges in their PSA ]]/Table42[[#This Row],[Hospital Total Charges]]</f>
        <v>0.93541387348597216</v>
      </c>
      <c r="L8" s="49">
        <f>Table42[[#This Row],[Hospital Total Charges in their PSA ]]/Table42[[#This Row],[Total charges in the PSA (at any hospital) ]]</f>
        <v>0.75531592990040808</v>
      </c>
      <c r="M8" s="46">
        <v>2115</v>
      </c>
      <c r="N8" s="46">
        <v>2026</v>
      </c>
      <c r="O8" s="46">
        <v>2186</v>
      </c>
      <c r="P8" s="48">
        <f>Table42[[#This Row],[PAU Total Hospital ECMADs CY15]]/Table42[[#This Row],[Hospital Total ECMADs ]]</f>
        <v>0.2807646356033453</v>
      </c>
      <c r="Q8" s="48">
        <f>Table42[[#This Row],[PAU Hospital ECMADs in their PSA CY15]]/Table42[[#This Row],[Hospital ECMADs in their PSA]]</f>
        <v>0.28672516275120297</v>
      </c>
      <c r="R8" s="47">
        <v>23078274</v>
      </c>
      <c r="S8" s="47">
        <v>22230154</v>
      </c>
      <c r="T8" s="52">
        <v>24837309</v>
      </c>
    </row>
    <row r="9" spans="1:20" x14ac:dyDescent="0.25">
      <c r="A9" s="45">
        <v>210017</v>
      </c>
      <c r="B9" s="45" t="s">
        <v>33</v>
      </c>
      <c r="C9" s="46">
        <v>1284</v>
      </c>
      <c r="D9" s="46">
        <v>1093</v>
      </c>
      <c r="E9" s="46">
        <v>1449</v>
      </c>
      <c r="F9" s="51">
        <v>0.85</v>
      </c>
      <c r="G9" s="51">
        <v>0.75</v>
      </c>
      <c r="H9" s="47">
        <v>12471469</v>
      </c>
      <c r="I9" s="47">
        <v>10774560</v>
      </c>
      <c r="J9" s="47">
        <v>15648043</v>
      </c>
      <c r="K9" s="48">
        <f>Table42[[#This Row],[Hospital Total Charges in their PSA ]]/Table42[[#This Row],[Hospital Total Charges]]</f>
        <v>0.86393671828074148</v>
      </c>
      <c r="L9" s="49">
        <f>Table42[[#This Row],[Hospital Total Charges in their PSA ]]/Table42[[#This Row],[Total charges in the PSA (at any hospital) ]]</f>
        <v>0.68855639008660696</v>
      </c>
      <c r="M9">
        <v>163</v>
      </c>
      <c r="N9">
        <v>148</v>
      </c>
      <c r="O9">
        <v>206</v>
      </c>
      <c r="P9" s="48">
        <f>Table42[[#This Row],[PAU Total Hospital ECMADs CY15]]/Table42[[#This Row],[Hospital Total ECMADs ]]</f>
        <v>0.12694704049844235</v>
      </c>
      <c r="Q9" s="48">
        <f>Table42[[#This Row],[PAU Hospital ECMADs in their PSA CY15]]/Table42[[#This Row],[Hospital ECMADs in their PSA]]</f>
        <v>0.1354071363220494</v>
      </c>
      <c r="R9" s="47">
        <v>2065967</v>
      </c>
      <c r="S9" s="47">
        <v>1872789</v>
      </c>
      <c r="T9" s="52">
        <v>2642210</v>
      </c>
    </row>
    <row r="10" spans="1:20" x14ac:dyDescent="0.25">
      <c r="A10" s="45">
        <v>210028</v>
      </c>
      <c r="B10" s="45" t="s">
        <v>34</v>
      </c>
      <c r="C10" s="46">
        <v>4146</v>
      </c>
      <c r="D10" s="46">
        <v>1837</v>
      </c>
      <c r="E10" s="46">
        <v>2441</v>
      </c>
      <c r="F10" s="51">
        <v>0.44</v>
      </c>
      <c r="G10" s="51">
        <v>0.75</v>
      </c>
      <c r="H10" s="47">
        <v>49649766</v>
      </c>
      <c r="I10" s="47">
        <v>21306755</v>
      </c>
      <c r="J10" s="47">
        <v>31262241</v>
      </c>
      <c r="K10" s="48">
        <f>Table42[[#This Row],[Hospital Total Charges in their PSA ]]/Table42[[#This Row],[Hospital Total Charges]]</f>
        <v>0.4291410960526984</v>
      </c>
      <c r="L10" s="49">
        <f>Table42[[#This Row],[Hospital Total Charges in their PSA ]]/Table42[[#This Row],[Total charges in the PSA (at any hospital) ]]</f>
        <v>0.68154918900407679</v>
      </c>
      <c r="M10" s="46">
        <v>1159</v>
      </c>
      <c r="N10">
        <v>562</v>
      </c>
      <c r="O10">
        <v>649</v>
      </c>
      <c r="P10" s="48">
        <f>Table42[[#This Row],[PAU Total Hospital ECMADs CY15]]/Table42[[#This Row],[Hospital Total ECMADs ]]</f>
        <v>0.27954655089242642</v>
      </c>
      <c r="Q10" s="48">
        <f>Table42[[#This Row],[PAU Hospital ECMADs in their PSA CY15]]/Table42[[#This Row],[Hospital ECMADs in their PSA]]</f>
        <v>0.30593358737071313</v>
      </c>
      <c r="R10" s="47">
        <v>12604464</v>
      </c>
      <c r="S10" s="47">
        <v>6149421</v>
      </c>
      <c r="T10" s="52">
        <v>7504031</v>
      </c>
    </row>
    <row r="11" spans="1:20" x14ac:dyDescent="0.25">
      <c r="A11" s="45">
        <v>210005</v>
      </c>
      <c r="B11" s="45" t="s">
        <v>35</v>
      </c>
      <c r="C11" s="46">
        <v>7840</v>
      </c>
      <c r="D11" s="46">
        <v>6137</v>
      </c>
      <c r="E11" s="46">
        <v>8832</v>
      </c>
      <c r="F11" s="51">
        <v>0.78</v>
      </c>
      <c r="G11" s="51">
        <v>0.69</v>
      </c>
      <c r="H11" s="47">
        <v>91720423</v>
      </c>
      <c r="I11" s="47">
        <v>71419928</v>
      </c>
      <c r="J11" s="47">
        <v>111870632</v>
      </c>
      <c r="K11" s="48">
        <f>Table42[[#This Row],[Hospital Total Charges in their PSA ]]/Table42[[#This Row],[Hospital Total Charges]]</f>
        <v>0.77866984978907039</v>
      </c>
      <c r="L11" s="49">
        <f>Table42[[#This Row],[Hospital Total Charges in their PSA ]]/Table42[[#This Row],[Total charges in the PSA (at any hospital) ]]</f>
        <v>0.63841534389472299</v>
      </c>
      <c r="M11" s="46">
        <v>2152</v>
      </c>
      <c r="N11" s="46">
        <v>1673</v>
      </c>
      <c r="O11" s="46">
        <v>2023</v>
      </c>
      <c r="P11" s="48">
        <f>Table42[[#This Row],[PAU Total Hospital ECMADs CY15]]/Table42[[#This Row],[Hospital Total ECMADs ]]</f>
        <v>0.27448979591836736</v>
      </c>
      <c r="Q11" s="48">
        <f>Table42[[#This Row],[PAU Hospital ECMADs in their PSA CY15]]/Table42[[#This Row],[Hospital ECMADs in their PSA]]</f>
        <v>0.27260876649828908</v>
      </c>
      <c r="R11" s="47">
        <v>23313993</v>
      </c>
      <c r="S11" s="47">
        <v>18173630</v>
      </c>
      <c r="T11" s="52">
        <v>22903129</v>
      </c>
    </row>
    <row r="12" spans="1:20" x14ac:dyDescent="0.25">
      <c r="A12" s="45">
        <v>210019</v>
      </c>
      <c r="B12" s="45" t="s">
        <v>36</v>
      </c>
      <c r="C12" s="46">
        <v>9898</v>
      </c>
      <c r="D12" s="46">
        <v>9160</v>
      </c>
      <c r="E12" s="46">
        <v>14109</v>
      </c>
      <c r="F12" s="51">
        <v>0.93</v>
      </c>
      <c r="G12" s="51">
        <v>0.65</v>
      </c>
      <c r="H12" s="47">
        <v>118333255</v>
      </c>
      <c r="I12" s="47">
        <v>109813134</v>
      </c>
      <c r="J12" s="47">
        <v>173628263</v>
      </c>
      <c r="K12" s="48">
        <f>Table42[[#This Row],[Hospital Total Charges in their PSA ]]/Table42[[#This Row],[Hospital Total Charges]]</f>
        <v>0.92799892980210841</v>
      </c>
      <c r="L12" s="49">
        <f>Table42[[#This Row],[Hospital Total Charges in their PSA ]]/Table42[[#This Row],[Total charges in the PSA (at any hospital) ]]</f>
        <v>0.63246116791481122</v>
      </c>
      <c r="M12" s="46">
        <v>2136</v>
      </c>
      <c r="N12" s="46">
        <v>2023</v>
      </c>
      <c r="O12" s="46">
        <v>2815</v>
      </c>
      <c r="P12" s="48">
        <f>Table42[[#This Row],[PAU Total Hospital ECMADs CY15]]/Table42[[#This Row],[Hospital Total ECMADs ]]</f>
        <v>0.21580117195393009</v>
      </c>
      <c r="Q12" s="48">
        <f>Table42[[#This Row],[PAU Hospital ECMADs in their PSA CY15]]/Table42[[#This Row],[Hospital ECMADs in their PSA]]</f>
        <v>0.22085152838427949</v>
      </c>
      <c r="R12" s="47">
        <v>27037130</v>
      </c>
      <c r="S12" s="47">
        <v>25809639</v>
      </c>
      <c r="T12" s="52">
        <v>35821989</v>
      </c>
    </row>
    <row r="13" spans="1:20" x14ac:dyDescent="0.25">
      <c r="A13" s="45">
        <v>210032</v>
      </c>
      <c r="B13" s="45" t="s">
        <v>37</v>
      </c>
      <c r="C13" s="46">
        <v>3023</v>
      </c>
      <c r="D13" s="46">
        <v>2892</v>
      </c>
      <c r="E13" s="46">
        <v>4614</v>
      </c>
      <c r="F13" s="51">
        <v>0.96</v>
      </c>
      <c r="G13" s="51">
        <v>0.63</v>
      </c>
      <c r="H13" s="47">
        <v>44513047</v>
      </c>
      <c r="I13" s="47">
        <v>41956834</v>
      </c>
      <c r="J13" s="47">
        <v>66589761</v>
      </c>
      <c r="K13" s="48">
        <f>Table42[[#This Row],[Hospital Total Charges in their PSA ]]/Table42[[#This Row],[Hospital Total Charges]]</f>
        <v>0.94257384806751154</v>
      </c>
      <c r="L13" s="49">
        <f>Table42[[#This Row],[Hospital Total Charges in their PSA ]]/Table42[[#This Row],[Total charges in the PSA (at any hospital) ]]</f>
        <v>0.63007936009861931</v>
      </c>
      <c r="M13" s="46">
        <v>1010</v>
      </c>
      <c r="N13">
        <v>984</v>
      </c>
      <c r="O13" s="46">
        <v>1321</v>
      </c>
      <c r="P13" s="48">
        <f>Table42[[#This Row],[PAU Total Hospital ECMADs CY15]]/Table42[[#This Row],[Hospital Total ECMADs ]]</f>
        <v>0.33410519351637447</v>
      </c>
      <c r="Q13" s="48">
        <f>Table42[[#This Row],[PAU Hospital ECMADs in their PSA CY15]]/Table42[[#This Row],[Hospital ECMADs in their PSA]]</f>
        <v>0.34024896265560167</v>
      </c>
      <c r="R13" s="47">
        <v>13354635</v>
      </c>
      <c r="S13" s="47">
        <v>12986137</v>
      </c>
      <c r="T13" s="52">
        <v>17690793</v>
      </c>
    </row>
    <row r="14" spans="1:20" x14ac:dyDescent="0.25">
      <c r="A14" s="45">
        <v>210030</v>
      </c>
      <c r="B14" s="45" t="s">
        <v>38</v>
      </c>
      <c r="C14" s="46">
        <v>1543</v>
      </c>
      <c r="D14" s="46">
        <v>1174</v>
      </c>
      <c r="E14" s="46">
        <v>2021</v>
      </c>
      <c r="F14" s="51">
        <v>0.76</v>
      </c>
      <c r="G14" s="51">
        <v>0.57999999999999996</v>
      </c>
      <c r="H14" s="47">
        <v>24526419</v>
      </c>
      <c r="I14" s="47">
        <v>18517537</v>
      </c>
      <c r="J14" s="47">
        <v>30744608</v>
      </c>
      <c r="K14" s="48">
        <f>Table42[[#This Row],[Hospital Total Charges in their PSA ]]/Table42[[#This Row],[Hospital Total Charges]]</f>
        <v>0.75500369621835128</v>
      </c>
      <c r="L14" s="49">
        <f>Table42[[#This Row],[Hospital Total Charges in their PSA ]]/Table42[[#This Row],[Total charges in the PSA (at any hospital) ]]</f>
        <v>0.60230193860334791</v>
      </c>
      <c r="M14">
        <v>418</v>
      </c>
      <c r="N14">
        <v>318</v>
      </c>
      <c r="O14">
        <v>434</v>
      </c>
      <c r="P14" s="48">
        <f>Table42[[#This Row],[PAU Total Hospital ECMADs CY15]]/Table42[[#This Row],[Hospital Total ECMADs ]]</f>
        <v>0.27090084251458196</v>
      </c>
      <c r="Q14" s="48">
        <f>Table42[[#This Row],[PAU Hospital ECMADs in their PSA CY15]]/Table42[[#This Row],[Hospital ECMADs in their PSA]]</f>
        <v>0.27086882453151617</v>
      </c>
      <c r="R14" s="47">
        <v>6388048</v>
      </c>
      <c r="S14" s="47">
        <v>4799727</v>
      </c>
      <c r="T14" s="52">
        <v>6381799</v>
      </c>
    </row>
    <row r="15" spans="1:20" x14ac:dyDescent="0.25">
      <c r="A15" s="45">
        <v>210039</v>
      </c>
      <c r="B15" s="45" t="s">
        <v>39</v>
      </c>
      <c r="C15" s="46">
        <v>2873</v>
      </c>
      <c r="D15" s="46">
        <v>2272</v>
      </c>
      <c r="E15" s="46">
        <v>3919</v>
      </c>
      <c r="F15" s="51">
        <v>0.79</v>
      </c>
      <c r="G15" s="51">
        <v>0.57999999999999996</v>
      </c>
      <c r="H15" s="47">
        <v>39013119</v>
      </c>
      <c r="I15" s="47">
        <v>30895933</v>
      </c>
      <c r="J15" s="47">
        <v>52727932</v>
      </c>
      <c r="K15" s="48">
        <f>Table42[[#This Row],[Hospital Total Charges in their PSA ]]/Table42[[#This Row],[Hospital Total Charges]]</f>
        <v>0.79193701482826839</v>
      </c>
      <c r="L15" s="49">
        <f>Table42[[#This Row],[Hospital Total Charges in their PSA ]]/Table42[[#This Row],[Total charges in the PSA (at any hospital) ]]</f>
        <v>0.58595002360418758</v>
      </c>
      <c r="M15">
        <v>893</v>
      </c>
      <c r="N15">
        <v>750</v>
      </c>
      <c r="O15" s="46">
        <v>1004</v>
      </c>
      <c r="P15" s="48">
        <f>Table42[[#This Row],[PAU Total Hospital ECMADs CY15]]/Table42[[#This Row],[Hospital Total ECMADs ]]</f>
        <v>0.3108249216846502</v>
      </c>
      <c r="Q15" s="48">
        <f>Table42[[#This Row],[PAU Hospital ECMADs in their PSA CY15]]/Table42[[#This Row],[Hospital ECMADs in their PSA]]</f>
        <v>0.33010563380281688</v>
      </c>
      <c r="R15" s="47">
        <v>11227450</v>
      </c>
      <c r="S15" s="47">
        <v>9309952</v>
      </c>
      <c r="T15" s="52">
        <v>12629920</v>
      </c>
    </row>
    <row r="16" spans="1:20" x14ac:dyDescent="0.25">
      <c r="A16" s="45">
        <v>210023</v>
      </c>
      <c r="B16" s="45" t="s">
        <v>40</v>
      </c>
      <c r="C16" s="46">
        <v>14129</v>
      </c>
      <c r="D16" s="46">
        <v>8891</v>
      </c>
      <c r="E16" s="46">
        <v>13319</v>
      </c>
      <c r="F16" s="51">
        <v>0.63</v>
      </c>
      <c r="G16" s="51">
        <v>0.67</v>
      </c>
      <c r="H16" s="47">
        <v>143882999</v>
      </c>
      <c r="I16" s="47">
        <v>91430465</v>
      </c>
      <c r="J16" s="47">
        <v>156362848</v>
      </c>
      <c r="K16" s="48">
        <f>Table42[[#This Row],[Hospital Total Charges in their PSA ]]/Table42[[#This Row],[Hospital Total Charges]]</f>
        <v>0.63545009233509231</v>
      </c>
      <c r="L16" s="49">
        <f>Table42[[#This Row],[Hospital Total Charges in their PSA ]]/Table42[[#This Row],[Total charges in the PSA (at any hospital) ]]</f>
        <v>0.58473266616376796</v>
      </c>
      <c r="M16" s="46">
        <v>2999</v>
      </c>
      <c r="N16" s="46">
        <v>2070</v>
      </c>
      <c r="O16" s="46">
        <v>2868</v>
      </c>
      <c r="P16" s="48">
        <f>Table42[[#This Row],[PAU Total Hospital ECMADs CY15]]/Table42[[#This Row],[Hospital Total ECMADs ]]</f>
        <v>0.2122584754759714</v>
      </c>
      <c r="Q16" s="48">
        <f>Table42[[#This Row],[PAU Hospital ECMADs in their PSA CY15]]/Table42[[#This Row],[Hospital ECMADs in their PSA]]</f>
        <v>0.2328197053199865</v>
      </c>
      <c r="R16" s="47">
        <v>33447169</v>
      </c>
      <c r="S16" s="47">
        <v>22964822</v>
      </c>
      <c r="T16" s="52">
        <v>34154081</v>
      </c>
    </row>
    <row r="17" spans="1:20" x14ac:dyDescent="0.25">
      <c r="A17" s="45">
        <v>210035</v>
      </c>
      <c r="B17" s="45" t="s">
        <v>41</v>
      </c>
      <c r="C17" s="46">
        <v>3254</v>
      </c>
      <c r="D17" s="46">
        <v>2033</v>
      </c>
      <c r="E17" s="46">
        <v>3538</v>
      </c>
      <c r="F17" s="51">
        <v>0.62</v>
      </c>
      <c r="G17" s="51">
        <v>0.56999999999999995</v>
      </c>
      <c r="H17" s="47">
        <v>43767080</v>
      </c>
      <c r="I17" s="47">
        <v>27177736</v>
      </c>
      <c r="J17" s="47">
        <v>49461308</v>
      </c>
      <c r="K17" s="48">
        <f>Table42[[#This Row],[Hospital Total Charges in their PSA ]]/Table42[[#This Row],[Hospital Total Charges]]</f>
        <v>0.62096297034209269</v>
      </c>
      <c r="L17" s="49">
        <f>Table42[[#This Row],[Hospital Total Charges in their PSA ]]/Table42[[#This Row],[Total charges in the PSA (at any hospital) ]]</f>
        <v>0.54947467220236068</v>
      </c>
      <c r="M17" s="46">
        <v>1151</v>
      </c>
      <c r="N17">
        <v>684</v>
      </c>
      <c r="O17">
        <v>966</v>
      </c>
      <c r="P17" s="48">
        <f>Table42[[#This Row],[PAU Total Hospital ECMADs CY15]]/Table42[[#This Row],[Hospital Total ECMADs ]]</f>
        <v>0.35371850030731405</v>
      </c>
      <c r="Q17" s="48">
        <f>Table42[[#This Row],[PAU Hospital ECMADs in their PSA CY15]]/Table42[[#This Row],[Hospital ECMADs in their PSA]]</f>
        <v>0.3364485981308411</v>
      </c>
      <c r="R17" s="47">
        <v>14579840</v>
      </c>
      <c r="S17" s="47">
        <v>8890990</v>
      </c>
      <c r="T17" s="52">
        <v>12718189</v>
      </c>
    </row>
    <row r="18" spans="1:20" x14ac:dyDescent="0.25">
      <c r="A18" s="45">
        <v>210033</v>
      </c>
      <c r="B18" s="45" t="s">
        <v>42</v>
      </c>
      <c r="C18" s="46">
        <v>6239</v>
      </c>
      <c r="D18" s="46">
        <v>5295</v>
      </c>
      <c r="E18" s="46">
        <v>9659</v>
      </c>
      <c r="F18" s="51">
        <v>0.85</v>
      </c>
      <c r="G18" s="51">
        <v>0.55000000000000004</v>
      </c>
      <c r="H18" s="47">
        <v>81501110</v>
      </c>
      <c r="I18" s="47">
        <v>69444924</v>
      </c>
      <c r="J18" s="47">
        <v>135026701</v>
      </c>
      <c r="K18" s="48">
        <f>Table42[[#This Row],[Hospital Total Charges in their PSA ]]/Table42[[#This Row],[Hospital Total Charges]]</f>
        <v>0.85207335212980539</v>
      </c>
      <c r="L18" s="49">
        <f>Table42[[#This Row],[Hospital Total Charges in their PSA ]]/Table42[[#This Row],[Total charges in the PSA (at any hospital) ]]</f>
        <v>0.51430512251054705</v>
      </c>
      <c r="M18" s="46">
        <v>1893</v>
      </c>
      <c r="N18" s="46">
        <v>1574</v>
      </c>
      <c r="O18" s="46">
        <v>1985</v>
      </c>
      <c r="P18" s="48">
        <f>Table42[[#This Row],[PAU Total Hospital ECMADs CY15]]/Table42[[#This Row],[Hospital Total ECMADs ]]</f>
        <v>0.30341400865523321</v>
      </c>
      <c r="Q18" s="48">
        <f>Table42[[#This Row],[PAU Hospital ECMADs in their PSA CY15]]/Table42[[#This Row],[Hospital ECMADs in their PSA]]</f>
        <v>0.29726156751652505</v>
      </c>
      <c r="R18" s="47">
        <v>25179582</v>
      </c>
      <c r="S18" s="47">
        <v>20776373</v>
      </c>
      <c r="T18" s="52">
        <v>26724101</v>
      </c>
    </row>
    <row r="19" spans="1:20" x14ac:dyDescent="0.25">
      <c r="A19" s="45">
        <v>210061</v>
      </c>
      <c r="B19" s="45" t="s">
        <v>43</v>
      </c>
      <c r="C19" s="46">
        <v>3009</v>
      </c>
      <c r="D19" s="46">
        <v>2246</v>
      </c>
      <c r="E19" s="46">
        <v>4010</v>
      </c>
      <c r="F19" s="51">
        <v>0.75</v>
      </c>
      <c r="G19" s="51">
        <v>0.56000000000000005</v>
      </c>
      <c r="H19" s="47">
        <v>32033794</v>
      </c>
      <c r="I19" s="47">
        <v>23771678</v>
      </c>
      <c r="J19" s="47">
        <v>46807204</v>
      </c>
      <c r="K19" s="48">
        <f>Table42[[#This Row],[Hospital Total Charges in their PSA ]]/Table42[[#This Row],[Hospital Total Charges]]</f>
        <v>0.7420812533164195</v>
      </c>
      <c r="L19" s="49">
        <f>Table42[[#This Row],[Hospital Total Charges in their PSA ]]/Table42[[#This Row],[Total charges in the PSA (at any hospital) ]]</f>
        <v>0.50786366132871341</v>
      </c>
      <c r="M19">
        <v>524</v>
      </c>
      <c r="N19">
        <v>381</v>
      </c>
      <c r="O19">
        <v>574</v>
      </c>
      <c r="P19" s="48">
        <f>Table42[[#This Row],[PAU Total Hospital ECMADs CY15]]/Table42[[#This Row],[Hospital Total ECMADs ]]</f>
        <v>0.17414423396477235</v>
      </c>
      <c r="Q19" s="48">
        <f>Table42[[#This Row],[PAU Hospital ECMADs in their PSA CY15]]/Table42[[#This Row],[Hospital ECMADs in their PSA]]</f>
        <v>0.16963490650044524</v>
      </c>
      <c r="R19" s="47">
        <v>5177342</v>
      </c>
      <c r="S19" s="47">
        <v>3819273</v>
      </c>
      <c r="T19" s="52">
        <v>6811383</v>
      </c>
    </row>
    <row r="20" spans="1:20" x14ac:dyDescent="0.25">
      <c r="A20" s="45">
        <v>210037</v>
      </c>
      <c r="B20" s="45" t="s">
        <v>44</v>
      </c>
      <c r="C20" s="46">
        <v>5081</v>
      </c>
      <c r="D20" s="46">
        <v>3231</v>
      </c>
      <c r="E20" s="46">
        <v>6489</v>
      </c>
      <c r="F20" s="51">
        <v>0.64</v>
      </c>
      <c r="G20" s="51">
        <v>0.5</v>
      </c>
      <c r="H20" s="47">
        <v>69371392</v>
      </c>
      <c r="I20" s="47">
        <v>44228508</v>
      </c>
      <c r="J20" s="47">
        <v>92567622</v>
      </c>
      <c r="K20" s="48">
        <f>Table42[[#This Row],[Hospital Total Charges in their PSA ]]/Table42[[#This Row],[Hospital Total Charges]]</f>
        <v>0.63756120102073199</v>
      </c>
      <c r="L20" s="49">
        <f>Table42[[#This Row],[Hospital Total Charges in their PSA ]]/Table42[[#This Row],[Total charges in the PSA (at any hospital) ]]</f>
        <v>0.47779673977149373</v>
      </c>
      <c r="M20" s="46">
        <v>1251</v>
      </c>
      <c r="N20">
        <v>824</v>
      </c>
      <c r="O20" s="46">
        <v>1545</v>
      </c>
      <c r="P20" s="48">
        <f>Table42[[#This Row],[PAU Total Hospital ECMADs CY15]]/Table42[[#This Row],[Hospital Total ECMADs ]]</f>
        <v>0.24621137571344223</v>
      </c>
      <c r="Q20" s="48">
        <f>Table42[[#This Row],[PAU Hospital ECMADs in their PSA CY15]]/Table42[[#This Row],[Hospital ECMADs in their PSA]]</f>
        <v>0.25502940266171464</v>
      </c>
      <c r="R20" s="47">
        <v>16833716</v>
      </c>
      <c r="S20" s="47">
        <v>11256353</v>
      </c>
      <c r="T20" s="52">
        <v>23114342</v>
      </c>
    </row>
    <row r="21" spans="1:20" x14ac:dyDescent="0.25">
      <c r="A21" s="45">
        <v>210062</v>
      </c>
      <c r="B21" s="45" t="s">
        <v>45</v>
      </c>
      <c r="C21" s="46">
        <v>5379</v>
      </c>
      <c r="D21" s="46">
        <v>3011</v>
      </c>
      <c r="E21" s="46">
        <v>6668</v>
      </c>
      <c r="F21" s="51">
        <v>0.56000000000000005</v>
      </c>
      <c r="G21" s="51">
        <v>0.45</v>
      </c>
      <c r="H21" s="47">
        <v>76077716</v>
      </c>
      <c r="I21" s="47">
        <v>41094999</v>
      </c>
      <c r="J21" s="47">
        <v>89459757</v>
      </c>
      <c r="K21" s="48">
        <f>Table42[[#This Row],[Hospital Total Charges in their PSA ]]/Table42[[#This Row],[Hospital Total Charges]]</f>
        <v>0.54017130324995566</v>
      </c>
      <c r="L21" s="49">
        <f>Table42[[#This Row],[Hospital Total Charges in their PSA ]]/Table42[[#This Row],[Total charges in the PSA (at any hospital) ]]</f>
        <v>0.45936855160471762</v>
      </c>
      <c r="M21" s="46">
        <v>1967</v>
      </c>
      <c r="N21" s="46">
        <v>1204</v>
      </c>
      <c r="O21" s="46">
        <v>2303</v>
      </c>
      <c r="P21" s="48">
        <f>Table42[[#This Row],[PAU Total Hospital ECMADs CY15]]/Table42[[#This Row],[Hospital Total ECMADs ]]</f>
        <v>0.36568135341141478</v>
      </c>
      <c r="Q21" s="48">
        <f>Table42[[#This Row],[PAU Hospital ECMADs in their PSA CY15]]/Table42[[#This Row],[Hospital ECMADs in their PSA]]</f>
        <v>0.39986715376951176</v>
      </c>
      <c r="R21" s="47">
        <v>25325151</v>
      </c>
      <c r="S21" s="47">
        <v>15698352</v>
      </c>
      <c r="T21" s="52">
        <v>29793145</v>
      </c>
    </row>
    <row r="22" spans="1:20" x14ac:dyDescent="0.25">
      <c r="A22" s="45">
        <v>210043</v>
      </c>
      <c r="B22" s="45" t="s">
        <v>46</v>
      </c>
      <c r="C22" s="46">
        <v>10408</v>
      </c>
      <c r="D22" s="46">
        <v>6283</v>
      </c>
      <c r="E22" s="46">
        <v>12632</v>
      </c>
      <c r="F22" s="51">
        <v>0.6</v>
      </c>
      <c r="G22" s="51">
        <v>0.5</v>
      </c>
      <c r="H22" s="47">
        <v>123748804</v>
      </c>
      <c r="I22" s="47">
        <v>75042230</v>
      </c>
      <c r="J22" s="47">
        <v>171862772</v>
      </c>
      <c r="K22" s="48">
        <f>Table42[[#This Row],[Hospital Total Charges in their PSA ]]/Table42[[#This Row],[Hospital Total Charges]]</f>
        <v>0.60640771930207904</v>
      </c>
      <c r="L22" s="49">
        <f>Table42[[#This Row],[Hospital Total Charges in their PSA ]]/Table42[[#This Row],[Total charges in the PSA (at any hospital) ]]</f>
        <v>0.43664040284419481</v>
      </c>
      <c r="M22" s="46">
        <v>3450</v>
      </c>
      <c r="N22" s="46">
        <v>2231</v>
      </c>
      <c r="O22" s="46">
        <v>3549</v>
      </c>
      <c r="P22" s="48">
        <f>Table42[[#This Row],[PAU Total Hospital ECMADs CY15]]/Table42[[#This Row],[Hospital Total ECMADs ]]</f>
        <v>0.33147578785549575</v>
      </c>
      <c r="Q22" s="48">
        <f>Table42[[#This Row],[PAU Hospital ECMADs in their PSA CY15]]/Table42[[#This Row],[Hospital ECMADs in their PSA]]</f>
        <v>0.35508515040585709</v>
      </c>
      <c r="R22" s="47">
        <v>40839349</v>
      </c>
      <c r="S22" s="47">
        <v>26134144</v>
      </c>
      <c r="T22" s="52">
        <v>45283103</v>
      </c>
    </row>
    <row r="23" spans="1:20" x14ac:dyDescent="0.25">
      <c r="A23" s="45">
        <v>210049</v>
      </c>
      <c r="B23" s="45" t="s">
        <v>47</v>
      </c>
      <c r="C23" s="46">
        <v>8519</v>
      </c>
      <c r="D23" s="46">
        <v>5653</v>
      </c>
      <c r="E23" s="46">
        <v>11284</v>
      </c>
      <c r="F23" s="51">
        <v>0.66</v>
      </c>
      <c r="G23" s="51">
        <v>0.5</v>
      </c>
      <c r="H23" s="47">
        <v>96610426</v>
      </c>
      <c r="I23" s="47">
        <v>64301885</v>
      </c>
      <c r="J23" s="47">
        <v>148221262</v>
      </c>
      <c r="K23" s="48">
        <f>Table42[[#This Row],[Hospital Total Charges in their PSA ]]/Table42[[#This Row],[Hospital Total Charges]]</f>
        <v>0.66557914774125926</v>
      </c>
      <c r="L23" s="49">
        <f>Table42[[#This Row],[Hospital Total Charges in their PSA ]]/Table42[[#This Row],[Total charges in the PSA (at any hospital) ]]</f>
        <v>0.43382362376593447</v>
      </c>
      <c r="M23" s="46">
        <v>2193</v>
      </c>
      <c r="N23" s="46">
        <v>1504</v>
      </c>
      <c r="O23" s="46">
        <v>2348</v>
      </c>
      <c r="P23" s="48">
        <f>Table42[[#This Row],[PAU Total Hospital ECMADs CY15]]/Table42[[#This Row],[Hospital Total ECMADs ]]</f>
        <v>0.25742458034980631</v>
      </c>
      <c r="Q23" s="48">
        <f>Table42[[#This Row],[PAU Hospital ECMADs in their PSA CY15]]/Table42[[#This Row],[Hospital ECMADs in their PSA]]</f>
        <v>0.2660534229612595</v>
      </c>
      <c r="R23" s="47">
        <v>24823141</v>
      </c>
      <c r="S23" s="47">
        <v>17485655</v>
      </c>
      <c r="T23" s="52">
        <v>29944498</v>
      </c>
    </row>
    <row r="24" spans="1:20" x14ac:dyDescent="0.25">
      <c r="A24" s="45">
        <v>210006</v>
      </c>
      <c r="B24" s="45" t="s">
        <v>48</v>
      </c>
      <c r="C24" s="46">
        <v>2601</v>
      </c>
      <c r="D24" s="46">
        <v>1806</v>
      </c>
      <c r="E24" s="46">
        <v>4010</v>
      </c>
      <c r="F24" s="51">
        <v>0.69</v>
      </c>
      <c r="G24" s="51">
        <v>0.45</v>
      </c>
      <c r="H24" s="47">
        <v>32696309</v>
      </c>
      <c r="I24" s="47">
        <v>22431861</v>
      </c>
      <c r="J24" s="47">
        <v>53139126</v>
      </c>
      <c r="K24" s="48">
        <f>Table42[[#This Row],[Hospital Total Charges in their PSA ]]/Table42[[#This Row],[Hospital Total Charges]]</f>
        <v>0.68606707258608302</v>
      </c>
      <c r="L24" s="49">
        <f>Table42[[#This Row],[Hospital Total Charges in their PSA ]]/Table42[[#This Row],[Total charges in the PSA (at any hospital) ]]</f>
        <v>0.42213454922085092</v>
      </c>
      <c r="M24">
        <v>893</v>
      </c>
      <c r="N24">
        <v>654</v>
      </c>
      <c r="O24" s="46">
        <v>1003</v>
      </c>
      <c r="P24" s="48">
        <f>Table42[[#This Row],[PAU Total Hospital ECMADs CY15]]/Table42[[#This Row],[Hospital Total ECMADs ]]</f>
        <v>0.34332948865820839</v>
      </c>
      <c r="Q24" s="48">
        <f>Table42[[#This Row],[PAU Hospital ECMADs in their PSA CY15]]/Table42[[#This Row],[Hospital ECMADs in their PSA]]</f>
        <v>0.36212624584717606</v>
      </c>
      <c r="R24" s="47">
        <v>11576782</v>
      </c>
      <c r="S24" s="47">
        <v>8388059</v>
      </c>
      <c r="T24" s="52">
        <v>13117136</v>
      </c>
    </row>
    <row r="25" spans="1:20" x14ac:dyDescent="0.25">
      <c r="A25" s="45">
        <v>210048</v>
      </c>
      <c r="B25" s="45" t="s">
        <v>49</v>
      </c>
      <c r="C25" s="46">
        <v>6935</v>
      </c>
      <c r="D25" s="46">
        <v>4784</v>
      </c>
      <c r="E25" s="46">
        <v>9641</v>
      </c>
      <c r="F25" s="51">
        <v>0.69</v>
      </c>
      <c r="G25" s="51">
        <v>0.5</v>
      </c>
      <c r="H25" s="47">
        <v>72539326</v>
      </c>
      <c r="I25" s="47">
        <v>48184909</v>
      </c>
      <c r="J25" s="47">
        <v>119407861</v>
      </c>
      <c r="K25" s="48">
        <f>Table42[[#This Row],[Hospital Total Charges in their PSA ]]/Table42[[#This Row],[Hospital Total Charges]]</f>
        <v>0.66425912201059045</v>
      </c>
      <c r="L25" s="49">
        <f>Table42[[#This Row],[Hospital Total Charges in their PSA ]]/Table42[[#This Row],[Total charges in the PSA (at any hospital) ]]</f>
        <v>0.40353213428720575</v>
      </c>
      <c r="M25" s="46">
        <v>2227</v>
      </c>
      <c r="N25" s="46">
        <v>1555</v>
      </c>
      <c r="O25" s="46">
        <v>2174</v>
      </c>
      <c r="P25" s="48">
        <f>Table42[[#This Row],[PAU Total Hospital ECMADs CY15]]/Table42[[#This Row],[Hospital Total ECMADs ]]</f>
        <v>0.32112472963229993</v>
      </c>
      <c r="Q25" s="48">
        <f>Table42[[#This Row],[PAU Hospital ECMADs in their PSA CY15]]/Table42[[#This Row],[Hospital ECMADs in their PSA]]</f>
        <v>0.32504180602006688</v>
      </c>
      <c r="R25" s="47">
        <v>22245111</v>
      </c>
      <c r="S25" s="47">
        <v>15354206</v>
      </c>
      <c r="T25" s="52">
        <v>25208034</v>
      </c>
    </row>
    <row r="26" spans="1:20" x14ac:dyDescent="0.25">
      <c r="A26" s="45">
        <v>210010</v>
      </c>
      <c r="B26" s="45" t="s">
        <v>50</v>
      </c>
      <c r="C26" s="46">
        <v>1227</v>
      </c>
      <c r="D26">
        <v>823</v>
      </c>
      <c r="E26" s="46">
        <v>2177</v>
      </c>
      <c r="F26" s="51">
        <v>0.67</v>
      </c>
      <c r="G26" s="51">
        <v>0.38</v>
      </c>
      <c r="H26" s="47">
        <v>18331664</v>
      </c>
      <c r="I26" s="47">
        <v>12380294</v>
      </c>
      <c r="J26" s="47">
        <v>31468059</v>
      </c>
      <c r="K26" s="48">
        <f>Table42[[#This Row],[Hospital Total Charges in their PSA ]]/Table42[[#This Row],[Hospital Total Charges]]</f>
        <v>0.67535025734706899</v>
      </c>
      <c r="L26" s="49">
        <f>Table42[[#This Row],[Hospital Total Charges in their PSA ]]/Table42[[#This Row],[Total charges in the PSA (at any hospital) ]]</f>
        <v>0.39342413842556989</v>
      </c>
      <c r="M26">
        <v>538</v>
      </c>
      <c r="N26">
        <v>390</v>
      </c>
      <c r="O26">
        <v>614</v>
      </c>
      <c r="P26" s="48">
        <f>Table42[[#This Row],[PAU Total Hospital ECMADs CY15]]/Table42[[#This Row],[Hospital Total ECMADs ]]</f>
        <v>0.43846780766096172</v>
      </c>
      <c r="Q26" s="48">
        <f>Table42[[#This Row],[PAU Hospital ECMADs in their PSA CY15]]/Table42[[#This Row],[Hospital ECMADs in their PSA]]</f>
        <v>0.47387606318347508</v>
      </c>
      <c r="R26" s="47">
        <v>8535950</v>
      </c>
      <c r="S26" s="47">
        <v>6144963</v>
      </c>
      <c r="T26" s="52">
        <v>10126037</v>
      </c>
    </row>
    <row r="27" spans="1:20" x14ac:dyDescent="0.25">
      <c r="A27" s="45">
        <v>210015</v>
      </c>
      <c r="B27" s="45" t="s">
        <v>51</v>
      </c>
      <c r="C27" s="46">
        <v>10541</v>
      </c>
      <c r="D27" s="46">
        <v>4680</v>
      </c>
      <c r="E27" s="46">
        <v>12019</v>
      </c>
      <c r="F27" s="51">
        <v>0.44</v>
      </c>
      <c r="G27" s="51">
        <v>0.39</v>
      </c>
      <c r="H27" s="47">
        <v>129897768</v>
      </c>
      <c r="I27" s="47">
        <v>56739983</v>
      </c>
      <c r="J27" s="47">
        <v>159930051</v>
      </c>
      <c r="K27" s="48">
        <f>Table42[[#This Row],[Hospital Total Charges in their PSA ]]/Table42[[#This Row],[Hospital Total Charges]]</f>
        <v>0.43680491107437658</v>
      </c>
      <c r="L27" s="49">
        <f>Table42[[#This Row],[Hospital Total Charges in their PSA ]]/Table42[[#This Row],[Total charges in the PSA (at any hospital) ]]</f>
        <v>0.35477999691252521</v>
      </c>
      <c r="M27" s="46">
        <v>3610</v>
      </c>
      <c r="N27" s="46">
        <v>1694</v>
      </c>
      <c r="O27" s="46">
        <v>3279</v>
      </c>
      <c r="P27" s="48">
        <f>Table42[[#This Row],[PAU Total Hospital ECMADs CY15]]/Table42[[#This Row],[Hospital Total ECMADs ]]</f>
        <v>0.34247225120956265</v>
      </c>
      <c r="Q27" s="48">
        <f>Table42[[#This Row],[PAU Hospital ECMADs in their PSA CY15]]/Table42[[#This Row],[Hospital ECMADs in their PSA]]</f>
        <v>0.36196581196581196</v>
      </c>
      <c r="R27" s="47">
        <v>44640412</v>
      </c>
      <c r="S27" s="47">
        <v>21163263</v>
      </c>
      <c r="T27" s="52">
        <v>45366659</v>
      </c>
    </row>
    <row r="28" spans="1:20" x14ac:dyDescent="0.25">
      <c r="A28" s="45">
        <v>210057</v>
      </c>
      <c r="B28" s="45" t="s">
        <v>52</v>
      </c>
      <c r="C28" s="46">
        <v>7064</v>
      </c>
      <c r="D28" s="46">
        <v>5777</v>
      </c>
      <c r="E28" s="46">
        <v>17632</v>
      </c>
      <c r="F28" s="51">
        <v>0.82</v>
      </c>
      <c r="G28" s="51">
        <v>0.33</v>
      </c>
      <c r="H28" s="47">
        <v>91638503</v>
      </c>
      <c r="I28" s="47">
        <v>74180670</v>
      </c>
      <c r="J28" s="47">
        <v>223353761</v>
      </c>
      <c r="K28" s="48">
        <f>Table42[[#This Row],[Hospital Total Charges in their PSA ]]/Table42[[#This Row],[Hospital Total Charges]]</f>
        <v>0.80949238116646227</v>
      </c>
      <c r="L28" s="49">
        <f>Table42[[#This Row],[Hospital Total Charges in their PSA ]]/Table42[[#This Row],[Total charges in the PSA (at any hospital) ]]</f>
        <v>0.33212187548523081</v>
      </c>
      <c r="M28" s="46">
        <v>1839</v>
      </c>
      <c r="N28" s="46">
        <v>1520</v>
      </c>
      <c r="O28" s="46">
        <v>4209</v>
      </c>
      <c r="P28" s="48">
        <f>Table42[[#This Row],[PAU Total Hospital ECMADs CY15]]/Table42[[#This Row],[Hospital Total ECMADs ]]</f>
        <v>0.26033408833522081</v>
      </c>
      <c r="Q28" s="48">
        <f>Table42[[#This Row],[PAU Hospital ECMADs in their PSA CY15]]/Table42[[#This Row],[Hospital ECMADs in their PSA]]</f>
        <v>0.26311234204604467</v>
      </c>
      <c r="R28" s="47">
        <v>23408245</v>
      </c>
      <c r="S28" s="47">
        <v>18729952</v>
      </c>
      <c r="T28" s="52">
        <v>49517636</v>
      </c>
    </row>
    <row r="29" spans="1:20" x14ac:dyDescent="0.25">
      <c r="A29" s="45">
        <v>210022</v>
      </c>
      <c r="B29" s="45" t="s">
        <v>53</v>
      </c>
      <c r="C29" s="46">
        <v>9602</v>
      </c>
      <c r="D29" s="46">
        <v>6812</v>
      </c>
      <c r="E29" s="46">
        <v>20354</v>
      </c>
      <c r="F29" s="51">
        <v>0.71</v>
      </c>
      <c r="G29" s="51">
        <v>0.33</v>
      </c>
      <c r="H29" s="47">
        <v>108694523</v>
      </c>
      <c r="I29" s="47">
        <v>76688885</v>
      </c>
      <c r="J29" s="47">
        <v>253744621</v>
      </c>
      <c r="K29" s="48">
        <f>Table42[[#This Row],[Hospital Total Charges in their PSA ]]/Table42[[#This Row],[Hospital Total Charges]]</f>
        <v>0.70554507148442058</v>
      </c>
      <c r="L29" s="49">
        <f>Table42[[#This Row],[Hospital Total Charges in their PSA ]]/Table42[[#This Row],[Total charges in the PSA (at any hospital) ]]</f>
        <v>0.30222861354763458</v>
      </c>
      <c r="M29" s="46">
        <v>1772</v>
      </c>
      <c r="N29" s="46">
        <v>1418</v>
      </c>
      <c r="O29" s="46">
        <v>4705</v>
      </c>
      <c r="P29" s="48">
        <f>Table42[[#This Row],[PAU Total Hospital ECMADs CY15]]/Table42[[#This Row],[Hospital Total ECMADs ]]</f>
        <v>0.18454488648198292</v>
      </c>
      <c r="Q29" s="48">
        <f>Table42[[#This Row],[PAU Hospital ECMADs in their PSA CY15]]/Table42[[#This Row],[Hospital ECMADs in their PSA]]</f>
        <v>0.20816206694069289</v>
      </c>
      <c r="R29" s="47">
        <v>17812450</v>
      </c>
      <c r="S29" s="47">
        <v>14213364</v>
      </c>
      <c r="T29" s="52">
        <v>55317119</v>
      </c>
    </row>
    <row r="30" spans="1:20" x14ac:dyDescent="0.25">
      <c r="A30" s="45">
        <v>210051</v>
      </c>
      <c r="B30" s="45" t="s">
        <v>54</v>
      </c>
      <c r="C30" s="46">
        <v>5041</v>
      </c>
      <c r="D30" s="46">
        <v>3298</v>
      </c>
      <c r="E30" s="46">
        <v>10725</v>
      </c>
      <c r="F30" s="51">
        <v>0.65</v>
      </c>
      <c r="G30" s="51">
        <v>0.31</v>
      </c>
      <c r="H30" s="47">
        <v>66385502</v>
      </c>
      <c r="I30" s="47">
        <v>43148074</v>
      </c>
      <c r="J30" s="47">
        <v>145713600</v>
      </c>
      <c r="K30" s="48">
        <f>Table42[[#This Row],[Hospital Total Charges in their PSA ]]/Table42[[#This Row],[Hospital Total Charges]]</f>
        <v>0.64996230652891651</v>
      </c>
      <c r="L30" s="49">
        <f>Table42[[#This Row],[Hospital Total Charges in their PSA ]]/Table42[[#This Row],[Total charges in the PSA (at any hospital) ]]</f>
        <v>0.29611562681863601</v>
      </c>
      <c r="M30" s="46">
        <v>1558</v>
      </c>
      <c r="N30" s="46">
        <v>1090</v>
      </c>
      <c r="O30" s="46">
        <v>3136</v>
      </c>
      <c r="P30" s="48">
        <f>Table42[[#This Row],[PAU Total Hospital ECMADs CY15]]/Table42[[#This Row],[Hospital Total ECMADs ]]</f>
        <v>0.30906566157508431</v>
      </c>
      <c r="Q30" s="48">
        <f>Table42[[#This Row],[PAU Hospital ECMADs in their PSA CY15]]/Table42[[#This Row],[Hospital ECMADs in their PSA]]</f>
        <v>0.33050333535476045</v>
      </c>
      <c r="R30" s="47">
        <v>19650513</v>
      </c>
      <c r="S30" s="47">
        <v>13504018</v>
      </c>
      <c r="T30" s="52">
        <v>41063472</v>
      </c>
    </row>
    <row r="31" spans="1:20" x14ac:dyDescent="0.25">
      <c r="A31" s="45">
        <v>210018</v>
      </c>
      <c r="B31" s="45" t="s">
        <v>55</v>
      </c>
      <c r="C31" s="46">
        <v>4389</v>
      </c>
      <c r="D31" s="46">
        <v>2789</v>
      </c>
      <c r="E31" s="46">
        <v>8933</v>
      </c>
      <c r="F31" s="51">
        <v>0.64</v>
      </c>
      <c r="G31" s="51">
        <v>0.31</v>
      </c>
      <c r="H31" s="47">
        <v>52946817</v>
      </c>
      <c r="I31" s="47">
        <v>32837911</v>
      </c>
      <c r="J31" s="47">
        <v>111101916</v>
      </c>
      <c r="K31" s="48">
        <f>Table42[[#This Row],[Hospital Total Charges in their PSA ]]/Table42[[#This Row],[Hospital Total Charges]]</f>
        <v>0.62020557345307459</v>
      </c>
      <c r="L31" s="49">
        <f>Table42[[#This Row],[Hospital Total Charges in their PSA ]]/Table42[[#This Row],[Total charges in the PSA (at any hospital) ]]</f>
        <v>0.29556565883166225</v>
      </c>
      <c r="M31" s="46">
        <v>1210</v>
      </c>
      <c r="N31">
        <v>818</v>
      </c>
      <c r="O31" s="46">
        <v>2100</v>
      </c>
      <c r="P31" s="48">
        <f>Table42[[#This Row],[PAU Total Hospital ECMADs CY15]]/Table42[[#This Row],[Hospital Total ECMADs ]]</f>
        <v>0.27568922305764409</v>
      </c>
      <c r="Q31" s="48">
        <f>Table42[[#This Row],[PAU Hospital ECMADs in their PSA CY15]]/Table42[[#This Row],[Hospital ECMADs in their PSA]]</f>
        <v>0.29329508784510577</v>
      </c>
      <c r="R31" s="47">
        <v>13468624</v>
      </c>
      <c r="S31" s="47">
        <v>8823690</v>
      </c>
      <c r="T31" s="52">
        <v>25003892</v>
      </c>
    </row>
    <row r="32" spans="1:20" x14ac:dyDescent="0.25">
      <c r="A32" s="45">
        <v>210029</v>
      </c>
      <c r="B32" s="45" t="s">
        <v>56</v>
      </c>
      <c r="C32" s="46">
        <v>9544</v>
      </c>
      <c r="D32" s="46">
        <v>4578</v>
      </c>
      <c r="E32" s="46">
        <v>15609</v>
      </c>
      <c r="F32" s="51">
        <v>0.48</v>
      </c>
      <c r="G32" s="51">
        <v>0.28999999999999998</v>
      </c>
      <c r="H32" s="47">
        <v>137440857</v>
      </c>
      <c r="I32" s="47">
        <v>64919006</v>
      </c>
      <c r="J32" s="47">
        <v>226995683</v>
      </c>
      <c r="K32" s="48">
        <f>Table42[[#This Row],[Hospital Total Charges in their PSA ]]/Table42[[#This Row],[Hospital Total Charges]]</f>
        <v>0.47234139408778569</v>
      </c>
      <c r="L32" s="49">
        <f>Table42[[#This Row],[Hospital Total Charges in their PSA ]]/Table42[[#This Row],[Total charges in the PSA (at any hospital) ]]</f>
        <v>0.28599224946493806</v>
      </c>
      <c r="M32" s="46">
        <v>2463</v>
      </c>
      <c r="N32" s="46">
        <v>1583</v>
      </c>
      <c r="O32" s="46">
        <v>4299</v>
      </c>
      <c r="P32" s="48">
        <f>Table42[[#This Row],[PAU Total Hospital ECMADs CY15]]/Table42[[#This Row],[Hospital Total ECMADs ]]</f>
        <v>0.25806789606035208</v>
      </c>
      <c r="Q32" s="48">
        <f>Table42[[#This Row],[PAU Hospital ECMADs in their PSA CY15]]/Table42[[#This Row],[Hospital ECMADs in their PSA]]</f>
        <v>0.3457841852337265</v>
      </c>
      <c r="R32" s="47">
        <v>37515137</v>
      </c>
      <c r="S32" s="47">
        <v>24149907</v>
      </c>
      <c r="T32" s="52">
        <v>65246261</v>
      </c>
    </row>
    <row r="33" spans="1:20" x14ac:dyDescent="0.25">
      <c r="A33" s="45">
        <v>210012</v>
      </c>
      <c r="B33" s="45" t="s">
        <v>57</v>
      </c>
      <c r="C33" s="46">
        <v>13789</v>
      </c>
      <c r="D33" s="46">
        <v>9049</v>
      </c>
      <c r="E33" s="46">
        <v>32980</v>
      </c>
      <c r="F33" s="51">
        <v>0.66</v>
      </c>
      <c r="G33" s="51">
        <v>0.27</v>
      </c>
      <c r="H33" s="47">
        <v>212914256</v>
      </c>
      <c r="I33" s="47">
        <v>140141034</v>
      </c>
      <c r="J33" s="47">
        <v>490822666</v>
      </c>
      <c r="K33" s="48">
        <f>Table42[[#This Row],[Hospital Total Charges in their PSA ]]/Table42[[#This Row],[Hospital Total Charges]]</f>
        <v>0.65820408944340492</v>
      </c>
      <c r="L33" s="49">
        <f>Table42[[#This Row],[Hospital Total Charges in their PSA ]]/Table42[[#This Row],[Total charges in the PSA (at any hospital) ]]</f>
        <v>0.2855227431570978</v>
      </c>
      <c r="M33" s="46">
        <v>2493</v>
      </c>
      <c r="N33" s="46">
        <v>2050</v>
      </c>
      <c r="O33" s="46">
        <v>8090</v>
      </c>
      <c r="P33" s="48">
        <f>Table42[[#This Row],[PAU Total Hospital ECMADs CY15]]/Table42[[#This Row],[Hospital Total ECMADs ]]</f>
        <v>0.18079628689535138</v>
      </c>
      <c r="Q33" s="48">
        <f>Table42[[#This Row],[PAU Hospital ECMADs in their PSA CY15]]/Table42[[#This Row],[Hospital ECMADs in their PSA]]</f>
        <v>0.22654436954359597</v>
      </c>
      <c r="R33" s="47">
        <v>36495002</v>
      </c>
      <c r="S33" s="47">
        <v>29944831</v>
      </c>
      <c r="T33" s="52">
        <v>118818711</v>
      </c>
    </row>
    <row r="34" spans="1:20" x14ac:dyDescent="0.25">
      <c r="A34" s="45">
        <v>210056</v>
      </c>
      <c r="B34" s="45" t="s">
        <v>58</v>
      </c>
      <c r="C34" s="46">
        <v>8212</v>
      </c>
      <c r="D34" s="46">
        <v>3743</v>
      </c>
      <c r="E34" s="46">
        <v>12944</v>
      </c>
      <c r="F34" s="51">
        <v>0.46</v>
      </c>
      <c r="G34" s="51">
        <v>0.28999999999999998</v>
      </c>
      <c r="H34" s="47">
        <v>106624927</v>
      </c>
      <c r="I34" s="47">
        <v>47913089</v>
      </c>
      <c r="J34" s="47">
        <v>177091536</v>
      </c>
      <c r="K34" s="48">
        <f>Table42[[#This Row],[Hospital Total Charges in their PSA ]]/Table42[[#This Row],[Hospital Total Charges]]</f>
        <v>0.44936104856606374</v>
      </c>
      <c r="L34" s="49">
        <f>Table42[[#This Row],[Hospital Total Charges in their PSA ]]/Table42[[#This Row],[Total charges in the PSA (at any hospital) ]]</f>
        <v>0.27055549961461739</v>
      </c>
      <c r="M34" s="46">
        <v>2206</v>
      </c>
      <c r="N34" s="46">
        <v>1319</v>
      </c>
      <c r="O34" s="46">
        <v>3301</v>
      </c>
      <c r="P34" s="48">
        <f>Table42[[#This Row],[PAU Total Hospital ECMADs CY15]]/Table42[[#This Row],[Hospital Total ECMADs ]]</f>
        <v>0.26863127131027764</v>
      </c>
      <c r="Q34" s="48">
        <f>Table42[[#This Row],[PAU Hospital ECMADs in their PSA CY15]]/Table42[[#This Row],[Hospital ECMADs in their PSA]]</f>
        <v>0.35239113010953782</v>
      </c>
      <c r="R34" s="47">
        <v>27686131</v>
      </c>
      <c r="S34" s="47">
        <v>16630521</v>
      </c>
      <c r="T34" s="52">
        <v>45575393</v>
      </c>
    </row>
    <row r="35" spans="1:20" x14ac:dyDescent="0.25">
      <c r="A35" s="45">
        <v>210004</v>
      </c>
      <c r="B35" s="45" t="s">
        <v>59</v>
      </c>
      <c r="C35" s="46">
        <v>8793</v>
      </c>
      <c r="D35" s="46">
        <v>5898</v>
      </c>
      <c r="E35" s="46">
        <v>21074</v>
      </c>
      <c r="F35" s="51">
        <v>0.67</v>
      </c>
      <c r="G35" s="51">
        <v>0.28000000000000003</v>
      </c>
      <c r="H35" s="47">
        <v>109489790</v>
      </c>
      <c r="I35" s="47">
        <v>73124171</v>
      </c>
      <c r="J35" s="47">
        <v>270780055</v>
      </c>
      <c r="K35" s="48">
        <f>Table42[[#This Row],[Hospital Total Charges in their PSA ]]/Table42[[#This Row],[Hospital Total Charges]]</f>
        <v>0.66786292128243185</v>
      </c>
      <c r="L35" s="49">
        <f>Table42[[#This Row],[Hospital Total Charges in their PSA ]]/Table42[[#This Row],[Total charges in the PSA (at any hospital) ]]</f>
        <v>0.27005006332538045</v>
      </c>
      <c r="M35" s="46">
        <v>2409</v>
      </c>
      <c r="N35" s="46">
        <v>1646</v>
      </c>
      <c r="O35" s="46">
        <v>5390</v>
      </c>
      <c r="P35" s="48">
        <f>Table42[[#This Row],[PAU Total Hospital ECMADs CY15]]/Table42[[#This Row],[Hospital Total ECMADs ]]</f>
        <v>0.27396792903445921</v>
      </c>
      <c r="Q35" s="48">
        <f>Table42[[#This Row],[PAU Hospital ECMADs in their PSA CY15]]/Table42[[#This Row],[Hospital ECMADs in their PSA]]</f>
        <v>0.27907765344184471</v>
      </c>
      <c r="R35" s="47">
        <v>29888546</v>
      </c>
      <c r="S35" s="47">
        <v>21177505</v>
      </c>
      <c r="T35" s="52">
        <v>66493880</v>
      </c>
    </row>
    <row r="36" spans="1:20" x14ac:dyDescent="0.25">
      <c r="A36" s="45">
        <v>210009</v>
      </c>
      <c r="B36" s="45" t="s">
        <v>60</v>
      </c>
      <c r="C36" s="46">
        <v>20222</v>
      </c>
      <c r="D36" s="46">
        <v>3349</v>
      </c>
      <c r="E36" s="46">
        <v>15609</v>
      </c>
      <c r="F36" s="51">
        <v>0.17</v>
      </c>
      <c r="G36" s="51">
        <v>0.21</v>
      </c>
      <c r="H36" s="47">
        <v>352185322</v>
      </c>
      <c r="I36" s="47">
        <v>58503855</v>
      </c>
      <c r="J36" s="47">
        <v>226995683</v>
      </c>
      <c r="K36" s="48">
        <f>Table42[[#This Row],[Hospital Total Charges in their PSA ]]/Table42[[#This Row],[Hospital Total Charges]]</f>
        <v>0.16611667592438734</v>
      </c>
      <c r="L36" s="49">
        <f>Table42[[#This Row],[Hospital Total Charges in their PSA ]]/Table42[[#This Row],[Total charges in the PSA (at any hospital) ]]</f>
        <v>0.25773113491325733</v>
      </c>
      <c r="M36" s="46">
        <v>3124</v>
      </c>
      <c r="N36">
        <v>819</v>
      </c>
      <c r="O36" s="46">
        <v>4299</v>
      </c>
      <c r="P36" s="48">
        <f>Table42[[#This Row],[PAU Total Hospital ECMADs CY15]]/Table42[[#This Row],[Hospital Total ECMADs ]]</f>
        <v>0.15448521412323213</v>
      </c>
      <c r="Q36" s="48">
        <f>Table42[[#This Row],[PAU Hospital ECMADs in their PSA CY15]]/Table42[[#This Row],[Hospital ECMADs in their PSA]]</f>
        <v>0.24455061212302179</v>
      </c>
      <c r="R36" s="47">
        <v>65915391</v>
      </c>
      <c r="S36" s="47">
        <v>16019584</v>
      </c>
      <c r="T36" s="52">
        <v>65246261</v>
      </c>
    </row>
    <row r="37" spans="1:20" x14ac:dyDescent="0.25">
      <c r="A37" s="45">
        <v>210011</v>
      </c>
      <c r="B37" s="45" t="s">
        <v>61</v>
      </c>
      <c r="C37" s="46">
        <v>9179</v>
      </c>
      <c r="D37" s="46">
        <v>6135</v>
      </c>
      <c r="E37" s="46">
        <v>21585</v>
      </c>
      <c r="F37" s="51">
        <v>0.67</v>
      </c>
      <c r="G37" s="51">
        <v>0.28000000000000003</v>
      </c>
      <c r="H37" s="47">
        <v>116263716</v>
      </c>
      <c r="I37" s="47">
        <v>77662605</v>
      </c>
      <c r="J37" s="47">
        <v>302044786</v>
      </c>
      <c r="K37" s="48">
        <f>Table42[[#This Row],[Hospital Total Charges in their PSA ]]/Table42[[#This Row],[Hospital Total Charges]]</f>
        <v>0.66798660555456524</v>
      </c>
      <c r="L37" s="49">
        <f>Table42[[#This Row],[Hospital Total Charges in their PSA ]]/Table42[[#This Row],[Total charges in the PSA (at any hospital) ]]</f>
        <v>0.25712281290629529</v>
      </c>
      <c r="M37" s="46">
        <v>2666</v>
      </c>
      <c r="N37" s="46">
        <v>1884</v>
      </c>
      <c r="O37" s="46">
        <v>5219</v>
      </c>
      <c r="P37" s="48">
        <f>Table42[[#This Row],[PAU Total Hospital ECMADs CY15]]/Table42[[#This Row],[Hospital Total ECMADs ]]</f>
        <v>0.29044558230744089</v>
      </c>
      <c r="Q37" s="48">
        <f>Table42[[#This Row],[PAU Hospital ECMADs in their PSA CY15]]/Table42[[#This Row],[Hospital ECMADs in their PSA]]</f>
        <v>0.30709046454767724</v>
      </c>
      <c r="R37" s="47">
        <v>35495694</v>
      </c>
      <c r="S37" s="47">
        <v>25290192</v>
      </c>
      <c r="T37" s="52">
        <v>71806738</v>
      </c>
    </row>
    <row r="38" spans="1:20" x14ac:dyDescent="0.25">
      <c r="A38" s="45">
        <v>210034</v>
      </c>
      <c r="B38" s="45" t="s">
        <v>62</v>
      </c>
      <c r="C38" s="46">
        <v>3232</v>
      </c>
      <c r="D38" s="46">
        <v>1579</v>
      </c>
      <c r="E38" s="46">
        <v>6573</v>
      </c>
      <c r="F38" s="51">
        <v>0.49</v>
      </c>
      <c r="G38" s="51">
        <v>0.24</v>
      </c>
      <c r="H38" s="47">
        <v>48194008</v>
      </c>
      <c r="I38" s="47">
        <v>23344632</v>
      </c>
      <c r="J38" s="47">
        <v>95649778</v>
      </c>
      <c r="K38" s="48">
        <f>Table42[[#This Row],[Hospital Total Charges in their PSA ]]/Table42[[#This Row],[Hospital Total Charges]]</f>
        <v>0.48438868168009602</v>
      </c>
      <c r="L38" s="49">
        <f>Table42[[#This Row],[Hospital Total Charges in their PSA ]]/Table42[[#This Row],[Total charges in the PSA (at any hospital) ]]</f>
        <v>0.24406362971380863</v>
      </c>
      <c r="M38" s="46">
        <v>1117</v>
      </c>
      <c r="N38">
        <v>610</v>
      </c>
      <c r="O38" s="46">
        <v>1711</v>
      </c>
      <c r="P38" s="48">
        <f>Table42[[#This Row],[PAU Total Hospital ECMADs CY15]]/Table42[[#This Row],[Hospital Total ECMADs ]]</f>
        <v>0.34560643564356436</v>
      </c>
      <c r="Q38" s="48">
        <f>Table42[[#This Row],[PAU Hospital ECMADs in their PSA CY15]]/Table42[[#This Row],[Hospital ECMADs in their PSA]]</f>
        <v>0.38632045598480053</v>
      </c>
      <c r="R38" s="47">
        <v>15083346</v>
      </c>
      <c r="S38" s="47">
        <v>8476804</v>
      </c>
      <c r="T38" s="52">
        <v>24741353</v>
      </c>
    </row>
    <row r="39" spans="1:20" x14ac:dyDescent="0.25">
      <c r="A39" s="45">
        <v>210003</v>
      </c>
      <c r="B39" s="45" t="s">
        <v>63</v>
      </c>
      <c r="C39" s="46">
        <v>3416</v>
      </c>
      <c r="D39" s="46">
        <v>2012</v>
      </c>
      <c r="E39" s="46">
        <v>9586</v>
      </c>
      <c r="F39" s="51">
        <v>0.59</v>
      </c>
      <c r="G39" s="51">
        <v>0.21</v>
      </c>
      <c r="H39" s="47">
        <v>53427105</v>
      </c>
      <c r="I39" s="47">
        <v>30890096</v>
      </c>
      <c r="J39" s="47">
        <v>130849282</v>
      </c>
      <c r="K39" s="48">
        <f>Table42[[#This Row],[Hospital Total Charges in their PSA ]]/Table42[[#This Row],[Hospital Total Charges]]</f>
        <v>0.57817274583752942</v>
      </c>
      <c r="L39" s="49">
        <f>Table42[[#This Row],[Hospital Total Charges in their PSA ]]/Table42[[#This Row],[Total charges in the PSA (at any hospital) ]]</f>
        <v>0.23607386703123062</v>
      </c>
      <c r="M39" s="46">
        <v>1085</v>
      </c>
      <c r="N39">
        <v>688</v>
      </c>
      <c r="O39" s="46">
        <v>3099</v>
      </c>
      <c r="P39" s="48">
        <f>Table42[[#This Row],[PAU Total Hospital ECMADs CY15]]/Table42[[#This Row],[Hospital Total ECMADs ]]</f>
        <v>0.31762295081967212</v>
      </c>
      <c r="Q39" s="48">
        <f>Table42[[#This Row],[PAU Hospital ECMADs in their PSA CY15]]/Table42[[#This Row],[Hospital ECMADs in their PSA]]</f>
        <v>0.34194831013916499</v>
      </c>
      <c r="R39" s="47">
        <v>16277532</v>
      </c>
      <c r="S39" s="47">
        <v>10283244</v>
      </c>
      <c r="T39" s="52">
        <v>40509775</v>
      </c>
    </row>
    <row r="40" spans="1:20" x14ac:dyDescent="0.25">
      <c r="A40" s="45">
        <v>210002</v>
      </c>
      <c r="B40" s="45" t="s">
        <v>64</v>
      </c>
      <c r="C40" s="46">
        <v>16256</v>
      </c>
      <c r="D40" s="46">
        <v>2698</v>
      </c>
      <c r="E40" s="46">
        <v>15631</v>
      </c>
      <c r="F40" s="51">
        <v>0.17</v>
      </c>
      <c r="G40" s="51">
        <v>0.17</v>
      </c>
      <c r="H40" s="47">
        <v>319849140</v>
      </c>
      <c r="I40" s="47">
        <v>51834771</v>
      </c>
      <c r="J40" s="47">
        <v>242828898</v>
      </c>
      <c r="K40" s="48">
        <f>Table42[[#This Row],[Hospital Total Charges in their PSA ]]/Table42[[#This Row],[Hospital Total Charges]]</f>
        <v>0.16206006056480252</v>
      </c>
      <c r="L40" s="49">
        <f>Table42[[#This Row],[Hospital Total Charges in their PSA ]]/Table42[[#This Row],[Total charges in the PSA (at any hospital) ]]</f>
        <v>0.21346211849958649</v>
      </c>
      <c r="M40" s="46">
        <v>2730</v>
      </c>
      <c r="N40">
        <v>704</v>
      </c>
      <c r="O40" s="46">
        <v>4160</v>
      </c>
      <c r="P40" s="48">
        <f>Table42[[#This Row],[PAU Total Hospital ECMADs CY15]]/Table42[[#This Row],[Hospital Total ECMADs ]]</f>
        <v>0.16793799212598426</v>
      </c>
      <c r="Q40" s="48">
        <f>Table42[[#This Row],[PAU Hospital ECMADs in their PSA CY15]]/Table42[[#This Row],[Hospital ECMADs in their PSA]]</f>
        <v>0.26093402520385472</v>
      </c>
      <c r="R40" s="47">
        <v>49397721</v>
      </c>
      <c r="S40" s="47">
        <v>11414465</v>
      </c>
      <c r="T40" s="52">
        <v>62826561</v>
      </c>
    </row>
    <row r="41" spans="1:20" x14ac:dyDescent="0.25">
      <c r="A41" s="45">
        <v>210060</v>
      </c>
      <c r="B41" s="45" t="s">
        <v>65</v>
      </c>
      <c r="C41" s="46">
        <v>1122</v>
      </c>
      <c r="D41">
        <v>772</v>
      </c>
      <c r="E41" s="46">
        <v>3354</v>
      </c>
      <c r="F41" s="51">
        <v>0.69</v>
      </c>
      <c r="G41" s="51">
        <v>0.23</v>
      </c>
      <c r="H41" s="47">
        <v>12682934</v>
      </c>
      <c r="I41" s="47">
        <v>8638610</v>
      </c>
      <c r="J41" s="47">
        <v>43504592</v>
      </c>
      <c r="K41" s="48">
        <f>Table42[[#This Row],[Hospital Total Charges in their PSA ]]/Table42[[#This Row],[Hospital Total Charges]]</f>
        <v>0.68112078798170839</v>
      </c>
      <c r="L41" s="53">
        <f>Table42[[#This Row],[Hospital Total Charges in their PSA ]]/Table42[[#This Row],[Total charges in the PSA (at any hospital) ]]</f>
        <v>0.19856777417887289</v>
      </c>
      <c r="M41">
        <v>360</v>
      </c>
      <c r="N41">
        <v>245</v>
      </c>
      <c r="O41" s="46">
        <v>1142</v>
      </c>
      <c r="P41" s="48">
        <f>Table42[[#This Row],[PAU Total Hospital ECMADs CY15]]/Table42[[#This Row],[Hospital Total ECMADs ]]</f>
        <v>0.32085561497326204</v>
      </c>
      <c r="Q41" s="48">
        <f>Table42[[#This Row],[PAU Hospital ECMADs in their PSA CY15]]/Table42[[#This Row],[Hospital ECMADs in their PSA]]</f>
        <v>0.31735751295336789</v>
      </c>
      <c r="R41" s="47">
        <v>3763650</v>
      </c>
      <c r="S41" s="47">
        <v>2593285</v>
      </c>
      <c r="T41" s="52">
        <v>14673572</v>
      </c>
    </row>
    <row r="42" spans="1:20" x14ac:dyDescent="0.25">
      <c r="A42" s="45">
        <v>210045</v>
      </c>
      <c r="B42" s="45" t="s">
        <v>66</v>
      </c>
      <c r="C42">
        <v>419</v>
      </c>
      <c r="D42">
        <v>395</v>
      </c>
      <c r="E42" s="46">
        <v>2397</v>
      </c>
      <c r="F42" s="51">
        <v>0.94</v>
      </c>
      <c r="G42" s="51">
        <v>0.16</v>
      </c>
      <c r="H42" s="47">
        <v>5703525</v>
      </c>
      <c r="I42" s="47">
        <v>5400112</v>
      </c>
      <c r="J42" s="47">
        <v>30640816</v>
      </c>
      <c r="K42" s="48">
        <f>Table42[[#This Row],[Hospital Total Charges in their PSA ]]/Table42[[#This Row],[Hospital Total Charges]]</f>
        <v>0.94680254754735005</v>
      </c>
      <c r="L42" s="49">
        <f>Table42[[#This Row],[Hospital Total Charges in their PSA ]]/Table42[[#This Row],[Total charges in the PSA (at any hospital) ]]</f>
        <v>0.17623917065394082</v>
      </c>
      <c r="M42">
        <v>66</v>
      </c>
      <c r="N42">
        <v>65</v>
      </c>
      <c r="O42">
        <v>525</v>
      </c>
      <c r="P42" s="48">
        <f>Table42[[#This Row],[PAU Total Hospital ECMADs CY15]]/Table42[[#This Row],[Hospital Total ECMADs ]]</f>
        <v>0.15751789976133651</v>
      </c>
      <c r="Q42" s="48">
        <f>Table42[[#This Row],[PAU Hospital ECMADs in their PSA CY15]]/Table42[[#This Row],[Hospital ECMADs in their PSA]]</f>
        <v>0.16455696202531644</v>
      </c>
      <c r="R42" s="47">
        <v>738119</v>
      </c>
      <c r="S42" s="47">
        <v>726810</v>
      </c>
      <c r="T42" s="52">
        <v>6498517</v>
      </c>
    </row>
    <row r="43" spans="1:20" x14ac:dyDescent="0.25">
      <c r="A43" s="45">
        <v>210044</v>
      </c>
      <c r="B43" s="45" t="s">
        <v>67</v>
      </c>
      <c r="C43" s="46">
        <v>9499</v>
      </c>
      <c r="D43" s="46">
        <v>3950</v>
      </c>
      <c r="E43" s="46">
        <v>20579</v>
      </c>
      <c r="F43" s="51">
        <v>0.42</v>
      </c>
      <c r="G43" s="51">
        <v>0.19</v>
      </c>
      <c r="H43" s="47">
        <v>117413662</v>
      </c>
      <c r="I43" s="47">
        <v>48330860</v>
      </c>
      <c r="J43" s="47">
        <v>274390292</v>
      </c>
      <c r="K43" s="48">
        <f>Table42[[#This Row],[Hospital Total Charges in their PSA ]]/Table42[[#This Row],[Hospital Total Charges]]</f>
        <v>0.41162892951929225</v>
      </c>
      <c r="L43" s="49">
        <f>Table42[[#This Row],[Hospital Total Charges in their PSA ]]/Table42[[#This Row],[Total charges in the PSA (at any hospital) ]]</f>
        <v>0.17613910334699451</v>
      </c>
      <c r="M43" s="46">
        <v>1755</v>
      </c>
      <c r="N43">
        <v>843</v>
      </c>
      <c r="O43" s="46">
        <v>4270</v>
      </c>
      <c r="P43" s="48">
        <f>Table42[[#This Row],[PAU Total Hospital ECMADs CY15]]/Table42[[#This Row],[Hospital Total ECMADs ]]</f>
        <v>0.18475629013580377</v>
      </c>
      <c r="Q43" s="48">
        <f>Table42[[#This Row],[PAU Hospital ECMADs in their PSA CY15]]/Table42[[#This Row],[Hospital ECMADs in their PSA]]</f>
        <v>0.21341772151898733</v>
      </c>
      <c r="R43" s="47">
        <v>22103252</v>
      </c>
      <c r="S43" s="47">
        <v>10538857</v>
      </c>
      <c r="T43" s="52">
        <v>55828969</v>
      </c>
    </row>
    <row r="44" spans="1:20" x14ac:dyDescent="0.25">
      <c r="A44" s="45">
        <v>210024</v>
      </c>
      <c r="B44" s="45" t="s">
        <v>68</v>
      </c>
      <c r="C44" s="46">
        <v>10714</v>
      </c>
      <c r="D44" s="46">
        <v>4553</v>
      </c>
      <c r="E44" s="46">
        <v>30802</v>
      </c>
      <c r="F44" s="51">
        <v>0.42</v>
      </c>
      <c r="G44" s="51">
        <v>0.15</v>
      </c>
      <c r="H44" s="47">
        <v>148800961</v>
      </c>
      <c r="I44" s="47">
        <v>64071652</v>
      </c>
      <c r="J44" s="47">
        <v>447623314</v>
      </c>
      <c r="K44" s="48">
        <f>Table42[[#This Row],[Hospital Total Charges in their PSA ]]/Table42[[#This Row],[Hospital Total Charges]]</f>
        <v>0.43058627827007112</v>
      </c>
      <c r="L44" s="49">
        <f>Table42[[#This Row],[Hospital Total Charges in their PSA ]]/Table42[[#This Row],[Total charges in the PSA (at any hospital) ]]</f>
        <v>0.14313743273881396</v>
      </c>
      <c r="M44" s="46">
        <v>1723</v>
      </c>
      <c r="N44" s="46">
        <v>1230</v>
      </c>
      <c r="O44" s="46">
        <v>8066</v>
      </c>
      <c r="P44" s="48">
        <f>Table42[[#This Row],[PAU Total Hospital ECMADs CY15]]/Table42[[#This Row],[Hospital Total ECMADs ]]</f>
        <v>0.16081762180324807</v>
      </c>
      <c r="Q44" s="48">
        <f>Table42[[#This Row],[PAU Hospital ECMADs in their PSA CY15]]/Table42[[#This Row],[Hospital ECMADs in their PSA]]</f>
        <v>0.27015154842960687</v>
      </c>
      <c r="R44" s="47">
        <v>24825926</v>
      </c>
      <c r="S44" s="47">
        <v>17871596</v>
      </c>
      <c r="T44" s="52">
        <v>117355781</v>
      </c>
    </row>
    <row r="45" spans="1:20" x14ac:dyDescent="0.25">
      <c r="A45" s="45">
        <v>210016</v>
      </c>
      <c r="B45" s="45" t="s">
        <v>69</v>
      </c>
      <c r="C45" s="46">
        <v>5186</v>
      </c>
      <c r="D45" s="46">
        <v>3884</v>
      </c>
      <c r="E45" s="46">
        <v>29410</v>
      </c>
      <c r="F45" s="51">
        <v>0.75</v>
      </c>
      <c r="G45" s="51">
        <v>0.13</v>
      </c>
      <c r="H45" s="47">
        <v>71512102</v>
      </c>
      <c r="I45" s="47">
        <v>53996997</v>
      </c>
      <c r="J45" s="47">
        <v>389994019</v>
      </c>
      <c r="K45" s="48">
        <f>Table42[[#This Row],[Hospital Total Charges in their PSA ]]/Table42[[#This Row],[Hospital Total Charges]]</f>
        <v>0.7550749522087884</v>
      </c>
      <c r="L45" s="49">
        <f>Table42[[#This Row],[Hospital Total Charges in their PSA ]]/Table42[[#This Row],[Total charges in the PSA (at any hospital) ]]</f>
        <v>0.13845596180796813</v>
      </c>
      <c r="M45" s="46">
        <v>1280</v>
      </c>
      <c r="N45" s="46">
        <v>1106</v>
      </c>
      <c r="O45" s="46">
        <v>8087</v>
      </c>
      <c r="P45" s="48">
        <f>Table42[[#This Row],[PAU Total Hospital ECMADs CY15]]/Table42[[#This Row],[Hospital Total ECMADs ]]</f>
        <v>0.24681835711531044</v>
      </c>
      <c r="Q45" s="48">
        <f>Table42[[#This Row],[PAU Hospital ECMADs in their PSA CY15]]/Table42[[#This Row],[Hospital ECMADs in their PSA]]</f>
        <v>0.28475798146240988</v>
      </c>
      <c r="R45" s="47">
        <v>16972701</v>
      </c>
      <c r="S45" s="47">
        <v>14483508</v>
      </c>
      <c r="T45" s="52">
        <v>102980318</v>
      </c>
    </row>
    <row r="46" spans="1:20" x14ac:dyDescent="0.25">
      <c r="A46" s="45">
        <v>210040</v>
      </c>
      <c r="B46" s="45" t="s">
        <v>70</v>
      </c>
      <c r="C46" s="46">
        <v>5395</v>
      </c>
      <c r="D46" s="46">
        <v>4628</v>
      </c>
      <c r="E46" s="46">
        <v>32980</v>
      </c>
      <c r="F46" s="51">
        <v>0.86</v>
      </c>
      <c r="G46" s="51">
        <v>0.14000000000000001</v>
      </c>
      <c r="H46" s="47">
        <v>75260548</v>
      </c>
      <c r="I46" s="47">
        <v>63816581</v>
      </c>
      <c r="J46" s="47">
        <v>490822666</v>
      </c>
      <c r="K46" s="48">
        <f>Table42[[#This Row],[Hospital Total Charges in their PSA ]]/Table42[[#This Row],[Hospital Total Charges]]</f>
        <v>0.84794201870547103</v>
      </c>
      <c r="L46" s="49">
        <f>Table42[[#This Row],[Hospital Total Charges in their PSA ]]/Table42[[#This Row],[Total charges in the PSA (at any hospital) ]]</f>
        <v>0.13001962912609255</v>
      </c>
      <c r="M46" s="46">
        <v>1971</v>
      </c>
      <c r="N46" s="46">
        <v>1783</v>
      </c>
      <c r="O46" s="46">
        <v>8090</v>
      </c>
      <c r="P46" s="48">
        <f>Table42[[#This Row],[PAU Total Hospital ECMADs CY15]]/Table42[[#This Row],[Hospital Total ECMADs ]]</f>
        <v>0.36533827618164966</v>
      </c>
      <c r="Q46" s="48">
        <f>Table42[[#This Row],[PAU Hospital ECMADs in their PSA CY15]]/Table42[[#This Row],[Hospital ECMADs in their PSA]]</f>
        <v>0.38526361279170268</v>
      </c>
      <c r="R46" s="47">
        <v>25656136</v>
      </c>
      <c r="S46" s="47">
        <v>23177572</v>
      </c>
      <c r="T46" s="52">
        <v>118818711</v>
      </c>
    </row>
    <row r="47" spans="1:20" x14ac:dyDescent="0.25">
      <c r="A47" s="45">
        <v>210063</v>
      </c>
      <c r="B47" s="45" t="s">
        <v>71</v>
      </c>
      <c r="C47" s="46">
        <v>10566</v>
      </c>
      <c r="D47" s="46">
        <v>6452</v>
      </c>
      <c r="E47" s="46">
        <v>49108</v>
      </c>
      <c r="F47" s="51">
        <v>0.61</v>
      </c>
      <c r="G47" s="51">
        <v>0.13</v>
      </c>
      <c r="H47" s="47">
        <v>131855670</v>
      </c>
      <c r="I47" s="47">
        <v>80158185</v>
      </c>
      <c r="J47" s="47">
        <v>663802308</v>
      </c>
      <c r="K47" s="48">
        <f>Table42[[#This Row],[Hospital Total Charges in their PSA ]]/Table42[[#This Row],[Hospital Total Charges]]</f>
        <v>0.60792368655818896</v>
      </c>
      <c r="L47" s="49">
        <f>Table42[[#This Row],[Hospital Total Charges in their PSA ]]/Table42[[#This Row],[Total charges in the PSA (at any hospital) ]]</f>
        <v>0.12075611071843396</v>
      </c>
      <c r="M47" s="46">
        <v>1728</v>
      </c>
      <c r="N47" s="46">
        <v>1240</v>
      </c>
      <c r="O47" s="46">
        <v>11254</v>
      </c>
      <c r="P47" s="48">
        <f>Table42[[#This Row],[PAU Total Hospital ECMADs CY15]]/Table42[[#This Row],[Hospital Total ECMADs ]]</f>
        <v>0.1635434412265758</v>
      </c>
      <c r="Q47" s="48">
        <f>Table42[[#This Row],[PAU Hospital ECMADs in their PSA CY15]]/Table42[[#This Row],[Hospital ECMADs in their PSA]]</f>
        <v>0.1921884686918785</v>
      </c>
      <c r="R47" s="47">
        <v>20374713</v>
      </c>
      <c r="S47" s="47">
        <v>14551472</v>
      </c>
      <c r="T47" s="52">
        <v>152789194</v>
      </c>
    </row>
    <row r="48" spans="1:20" s="54" customFormat="1" x14ac:dyDescent="0.25">
      <c r="A48" s="45">
        <v>210055</v>
      </c>
      <c r="B48" s="45" t="s">
        <v>72</v>
      </c>
      <c r="C48" s="46">
        <v>1892</v>
      </c>
      <c r="D48" s="46">
        <v>1240</v>
      </c>
      <c r="E48" s="46">
        <v>9689</v>
      </c>
      <c r="F48" s="51">
        <v>0.66</v>
      </c>
      <c r="G48" s="51">
        <v>0.13</v>
      </c>
      <c r="H48" s="47">
        <v>23122897</v>
      </c>
      <c r="I48" s="47">
        <v>15180086</v>
      </c>
      <c r="J48" s="47">
        <v>128686697</v>
      </c>
      <c r="K48" s="48">
        <f>Table42[[#This Row],[Hospital Total Charges in their PSA ]]/Table42[[#This Row],[Hospital Total Charges]]</f>
        <v>0.65649585343912575</v>
      </c>
      <c r="L48" s="49">
        <f>Table42[[#This Row],[Hospital Total Charges in their PSA ]]/Table42[[#This Row],[Total charges in the PSA (at any hospital) ]]</f>
        <v>0.1179615791988196</v>
      </c>
      <c r="M48">
        <v>627</v>
      </c>
      <c r="N48">
        <v>441</v>
      </c>
      <c r="O48" s="46">
        <v>2515</v>
      </c>
      <c r="P48" s="48">
        <f>Table42[[#This Row],[PAU Total Hospital ECMADs CY15]]/Table42[[#This Row],[Hospital Total ECMADs ]]</f>
        <v>0.33139534883720928</v>
      </c>
      <c r="Q48" s="48">
        <f>Table42[[#This Row],[PAU Hospital ECMADs in their PSA CY15]]/Table42[[#This Row],[Hospital ECMADs in their PSA]]</f>
        <v>0.35564516129032259</v>
      </c>
      <c r="R48" s="47">
        <v>6538591</v>
      </c>
      <c r="S48" s="47">
        <v>4531517</v>
      </c>
      <c r="T48" s="52">
        <v>31471685</v>
      </c>
    </row>
    <row r="49" spans="1:20" x14ac:dyDescent="0.25">
      <c r="A49" s="45">
        <v>210065</v>
      </c>
      <c r="B49" s="45" t="s">
        <v>73</v>
      </c>
      <c r="C49" s="46">
        <v>1338</v>
      </c>
      <c r="D49" s="46">
        <v>1011</v>
      </c>
      <c r="E49" s="46">
        <v>10755</v>
      </c>
      <c r="F49" s="51">
        <v>0.76</v>
      </c>
      <c r="G49" s="51">
        <v>0.09</v>
      </c>
      <c r="H49" s="47">
        <v>15811986</v>
      </c>
      <c r="I49" s="47">
        <v>12003635</v>
      </c>
      <c r="J49" s="47">
        <v>138934611</v>
      </c>
      <c r="K49" s="48">
        <f>Table42[[#This Row],[Hospital Total Charges in their PSA ]]/Table42[[#This Row],[Hospital Total Charges]]</f>
        <v>0.75914783886097548</v>
      </c>
      <c r="L49" s="49">
        <f>Table42[[#This Row],[Hospital Total Charges in their PSA ]]/Table42[[#This Row],[Total charges in the PSA (at any hospital) ]]</f>
        <v>8.6397729936423112E-2</v>
      </c>
      <c r="M49">
        <v>508</v>
      </c>
      <c r="N49">
        <v>394</v>
      </c>
      <c r="O49" s="46">
        <v>2540</v>
      </c>
      <c r="P49" s="48">
        <f>Table42[[#This Row],[PAU Total Hospital ECMADs CY15]]/Table42[[#This Row],[Hospital Total ECMADs ]]</f>
        <v>0.37967115097159942</v>
      </c>
      <c r="Q49" s="48">
        <f>Table42[[#This Row],[PAU Hospital ECMADs in their PSA CY15]]/Table42[[#This Row],[Hospital ECMADs in their PSA]]</f>
        <v>0.38971315529179029</v>
      </c>
      <c r="R49" s="47">
        <v>6211085</v>
      </c>
      <c r="S49" s="47">
        <v>4965220</v>
      </c>
      <c r="T49" s="52">
        <v>30656033</v>
      </c>
    </row>
    <row r="50" spans="1:20" x14ac:dyDescent="0.25">
      <c r="A50" s="45">
        <v>210038</v>
      </c>
      <c r="B50" s="45" t="s">
        <v>74</v>
      </c>
      <c r="C50" s="46">
        <v>2825</v>
      </c>
      <c r="D50" s="46">
        <v>1778</v>
      </c>
      <c r="E50" s="46">
        <v>26595</v>
      </c>
      <c r="F50" s="51">
        <v>0.63</v>
      </c>
      <c r="G50" s="51">
        <v>7.0000000000000007E-2</v>
      </c>
      <c r="H50" s="47">
        <v>53783325</v>
      </c>
      <c r="I50" s="47">
        <v>33527814</v>
      </c>
      <c r="J50" s="47">
        <v>406522381</v>
      </c>
      <c r="K50" s="48">
        <f>Table42[[#This Row],[Hospital Total Charges in their PSA ]]/Table42[[#This Row],[Hospital Total Charges]]</f>
        <v>0.62338678391490299</v>
      </c>
      <c r="L50" s="49">
        <f>Table42[[#This Row],[Hospital Total Charges in their PSA ]]/Table42[[#This Row],[Total charges in the PSA (at any hospital) ]]</f>
        <v>8.2474706355712302E-2</v>
      </c>
      <c r="M50">
        <v>872</v>
      </c>
      <c r="N50">
        <v>605</v>
      </c>
      <c r="O50" s="46">
        <v>7043</v>
      </c>
      <c r="P50" s="48">
        <f>Table42[[#This Row],[PAU Total Hospital ECMADs CY15]]/Table42[[#This Row],[Hospital Total ECMADs ]]</f>
        <v>0.30867256637168139</v>
      </c>
      <c r="Q50" s="48">
        <f>Table42[[#This Row],[PAU Hospital ECMADs in their PSA CY15]]/Table42[[#This Row],[Hospital ECMADs in their PSA]]</f>
        <v>0.34026996625421824</v>
      </c>
      <c r="R50" s="47">
        <v>15344503</v>
      </c>
      <c r="S50" s="47">
        <v>10839100</v>
      </c>
      <c r="T50" s="52">
        <v>104990844</v>
      </c>
    </row>
    <row r="51" spans="1:20" x14ac:dyDescent="0.25">
      <c r="A51" s="45">
        <v>210008</v>
      </c>
      <c r="B51" s="45" t="s">
        <v>75</v>
      </c>
      <c r="C51" s="46">
        <v>10264</v>
      </c>
      <c r="D51" s="46">
        <v>5106</v>
      </c>
      <c r="E51" s="46">
        <v>56334</v>
      </c>
      <c r="F51" s="51">
        <v>0.5</v>
      </c>
      <c r="G51" s="51">
        <v>0.09</v>
      </c>
      <c r="H51" s="47">
        <v>118395222</v>
      </c>
      <c r="I51" s="47">
        <v>61168356</v>
      </c>
      <c r="J51" s="47">
        <v>832717868</v>
      </c>
      <c r="K51" s="48">
        <f>Table42[[#This Row],[Hospital Total Charges in their PSA ]]/Table42[[#This Row],[Hospital Total Charges]]</f>
        <v>0.51664547746698763</v>
      </c>
      <c r="L51" s="49">
        <f>Table42[[#This Row],[Hospital Total Charges in their PSA ]]/Table42[[#This Row],[Total charges in the PSA (at any hospital) ]]</f>
        <v>7.3456278951852638E-2</v>
      </c>
      <c r="M51" s="46">
        <v>1073</v>
      </c>
      <c r="N51">
        <v>751</v>
      </c>
      <c r="O51" s="46">
        <v>14965</v>
      </c>
      <c r="P51" s="48">
        <f>Table42[[#This Row],[PAU Total Hospital ECMADs CY15]]/Table42[[#This Row],[Hospital Total ECMADs ]]</f>
        <v>0.10454014029618082</v>
      </c>
      <c r="Q51" s="48">
        <f>Table42[[#This Row],[PAU Hospital ECMADs in their PSA CY15]]/Table42[[#This Row],[Hospital ECMADs in their PSA]]</f>
        <v>0.14708186447316882</v>
      </c>
      <c r="R51" s="47">
        <v>14544473</v>
      </c>
      <c r="S51" s="47">
        <v>9917489</v>
      </c>
      <c r="T51" s="52">
        <v>220325176</v>
      </c>
    </row>
    <row r="52" spans="1:20" x14ac:dyDescent="0.25">
      <c r="A52" s="45">
        <v>210013</v>
      </c>
      <c r="B52" s="45" t="s">
        <v>76</v>
      </c>
      <c r="C52" s="46">
        <v>1305</v>
      </c>
      <c r="D52">
        <v>925</v>
      </c>
      <c r="E52" s="46">
        <v>15631</v>
      </c>
      <c r="F52" s="51">
        <v>0.71</v>
      </c>
      <c r="G52" s="51">
        <v>0.06</v>
      </c>
      <c r="H52" s="47">
        <v>24165118</v>
      </c>
      <c r="I52" s="47">
        <v>17137987</v>
      </c>
      <c r="J52" s="47">
        <v>242828898</v>
      </c>
      <c r="K52" s="48">
        <f>Table42[[#This Row],[Hospital Total Charges in their PSA ]]/Table42[[#This Row],[Hospital Total Charges]]</f>
        <v>0.70920353047727724</v>
      </c>
      <c r="L52" s="49">
        <f>Table42[[#This Row],[Hospital Total Charges in their PSA ]]/Table42[[#This Row],[Total charges in the PSA (at any hospital) ]]</f>
        <v>7.0576389964920896E-2</v>
      </c>
      <c r="M52">
        <v>465</v>
      </c>
      <c r="N52">
        <v>369</v>
      </c>
      <c r="O52" s="46">
        <v>4160</v>
      </c>
      <c r="P52" s="48">
        <f>Table42[[#This Row],[PAU Total Hospital ECMADs CY15]]/Table42[[#This Row],[Hospital Total ECMADs ]]</f>
        <v>0.35632183908045978</v>
      </c>
      <c r="Q52" s="48">
        <f>Table42[[#This Row],[PAU Hospital ECMADs in their PSA CY15]]/Table42[[#This Row],[Hospital ECMADs in their PSA]]</f>
        <v>0.3989189189189189</v>
      </c>
      <c r="R52" s="47">
        <v>7229827</v>
      </c>
      <c r="S52" s="47">
        <v>5787618</v>
      </c>
      <c r="T52" s="52">
        <v>62826561</v>
      </c>
    </row>
    <row r="53" spans="1:20" x14ac:dyDescent="0.25">
      <c r="A53" s="50">
        <v>210088</v>
      </c>
      <c r="B53" s="50" t="s">
        <v>77</v>
      </c>
      <c r="C53">
        <v>117</v>
      </c>
      <c r="D53">
        <v>91</v>
      </c>
      <c r="E53" s="46">
        <v>2309</v>
      </c>
      <c r="F53" s="51">
        <v>0.77</v>
      </c>
      <c r="G53" s="51">
        <v>0.04</v>
      </c>
      <c r="H53" s="47">
        <v>1057304</v>
      </c>
      <c r="I53" s="47">
        <v>804353</v>
      </c>
      <c r="J53" s="47">
        <v>29381218</v>
      </c>
      <c r="K53" s="48">
        <f>Table42[[#This Row],[Hospital Total Charges in their PSA ]]/Table42[[#This Row],[Hospital Total Charges]]</f>
        <v>0.76075849519154382</v>
      </c>
      <c r="L53" s="49">
        <f>Table42[[#This Row],[Hospital Total Charges in their PSA ]]/Table42[[#This Row],[Total charges in the PSA (at any hospital) ]]</f>
        <v>2.7376434836704183E-2</v>
      </c>
      <c r="M53"/>
      <c r="N53"/>
      <c r="O53">
        <v>403</v>
      </c>
      <c r="P53" s="48">
        <f>Table42[[#This Row],[PAU Total Hospital ECMADs CY15]]/Table42[[#This Row],[Hospital Total ECMADs ]]</f>
        <v>0</v>
      </c>
      <c r="Q53" s="48">
        <f>Table42[[#This Row],[PAU Hospital ECMADs in their PSA CY15]]/Table42[[#This Row],[Hospital ECMADs in their PSA]]</f>
        <v>0</v>
      </c>
      <c r="R53"/>
      <c r="T53" s="52">
        <v>5154056</v>
      </c>
    </row>
    <row r="54" spans="1:20" x14ac:dyDescent="0.25">
      <c r="A54" s="45">
        <v>210333</v>
      </c>
      <c r="B54" s="45" t="s">
        <v>78</v>
      </c>
      <c r="C54">
        <v>162</v>
      </c>
      <c r="D54">
        <v>132</v>
      </c>
      <c r="E54" s="46">
        <v>9124</v>
      </c>
      <c r="F54" s="51">
        <v>0.81</v>
      </c>
      <c r="G54" s="51">
        <v>0.01</v>
      </c>
      <c r="H54" s="47">
        <v>2748624</v>
      </c>
      <c r="I54" s="47">
        <v>2232370</v>
      </c>
      <c r="J54" s="47">
        <v>121984986</v>
      </c>
      <c r="K54" s="48">
        <f>Table42[[#This Row],[Hospital Total Charges in their PSA ]]/Table42[[#This Row],[Hospital Total Charges]]</f>
        <v>0.81217729307464392</v>
      </c>
      <c r="L54" s="49">
        <f>Table42[[#This Row],[Hospital Total Charges in their PSA ]]/Table42[[#This Row],[Total charges in the PSA (at any hospital) ]]</f>
        <v>1.8300366899251026E-2</v>
      </c>
      <c r="M54"/>
      <c r="N54"/>
      <c r="O54" s="46">
        <v>2480</v>
      </c>
      <c r="P54" s="48">
        <f>Table42[[#This Row],[PAU Total Hospital ECMADs CY15]]/Table42[[#This Row],[Hospital Total ECMADs ]]</f>
        <v>0</v>
      </c>
      <c r="Q54" s="48">
        <f>Table42[[#This Row],[PAU Hospital ECMADs in their PSA CY15]]/Table42[[#This Row],[Hospital ECMADs in their PSA]]</f>
        <v>0</v>
      </c>
      <c r="R54"/>
      <c r="T54" s="52">
        <v>32748147</v>
      </c>
    </row>
    <row r="55" spans="1:20" x14ac:dyDescent="0.25">
      <c r="A55" s="45">
        <v>210087</v>
      </c>
      <c r="B55" s="45" t="s">
        <v>79</v>
      </c>
      <c r="C55">
        <v>81</v>
      </c>
      <c r="D55">
        <v>65</v>
      </c>
      <c r="E55" s="46">
        <v>6228</v>
      </c>
      <c r="F55" s="51">
        <v>0.81</v>
      </c>
      <c r="G55" s="51">
        <v>0.01</v>
      </c>
      <c r="H55" s="47">
        <v>1013495</v>
      </c>
      <c r="I55" s="47">
        <v>818554</v>
      </c>
      <c r="J55" s="47">
        <v>81499876</v>
      </c>
      <c r="K55" s="48">
        <f>Table42[[#This Row],[Hospital Total Charges in their PSA ]]/Table42[[#This Row],[Hospital Total Charges]]</f>
        <v>0.80765469982585014</v>
      </c>
      <c r="L55" s="49">
        <f>Table42[[#This Row],[Hospital Total Charges in their PSA ]]/Table42[[#This Row],[Total charges in the PSA (at any hospital) ]]</f>
        <v>1.0043622643057764E-2</v>
      </c>
      <c r="M55"/>
      <c r="N55"/>
      <c r="O55" s="46">
        <v>1441</v>
      </c>
      <c r="P55" s="48">
        <f>Table42[[#This Row],[PAU Total Hospital ECMADs CY15]]/Table42[[#This Row],[Hospital Total ECMADs ]]</f>
        <v>0</v>
      </c>
      <c r="Q55" s="48">
        <f>Table42[[#This Row],[PAU Hospital ECMADs in their PSA CY15]]/Table42[[#This Row],[Hospital ECMADs in their PSA]]</f>
        <v>0</v>
      </c>
      <c r="R55"/>
      <c r="T55" s="52">
        <v>17843134</v>
      </c>
    </row>
    <row r="56" spans="1:20" s="65" customFormat="1" ht="15.75" thickBot="1" x14ac:dyDescent="0.3">
      <c r="A56" s="55" t="s">
        <v>80</v>
      </c>
      <c r="B56" s="55" t="s">
        <v>80</v>
      </c>
      <c r="C56" s="56">
        <f>SUM(C7:C55)</f>
        <v>302111</v>
      </c>
      <c r="D56" s="56">
        <f>SUM(D7:D55)</f>
        <v>179773</v>
      </c>
      <c r="E56" s="56">
        <f>SUM(E7:E55)</f>
        <v>663532</v>
      </c>
      <c r="F56" s="56"/>
      <c r="G56" s="56"/>
      <c r="H56" s="57">
        <f>SUM(H7:H55)</f>
        <v>4064069230</v>
      </c>
      <c r="I56" s="57">
        <f>SUM(I7:I55)</f>
        <v>2317289196</v>
      </c>
      <c r="J56" s="57">
        <f>SUM(J7:J55)</f>
        <v>9168565523</v>
      </c>
      <c r="K56" s="58"/>
      <c r="L56" s="58"/>
      <c r="M56" s="59">
        <f>SUM(M7:M55)</f>
        <v>73396</v>
      </c>
      <c r="N56" s="60">
        <f>SUM(N6:N55)</f>
        <v>49961</v>
      </c>
      <c r="O56" s="60"/>
      <c r="P56" s="61"/>
      <c r="Q56" s="61"/>
      <c r="R56" s="62">
        <f>SUM(R7:R55)</f>
        <v>964207273</v>
      </c>
      <c r="S56" s="63">
        <f>SUM(S6:S55)</f>
        <v>636715107</v>
      </c>
      <c r="T56" s="64"/>
    </row>
    <row r="57" spans="1:20" ht="15.75" thickTop="1" x14ac:dyDescent="0.25">
      <c r="C57" s="66"/>
      <c r="D57" s="66"/>
      <c r="E57" s="66"/>
      <c r="F57" s="66"/>
      <c r="G57" s="45"/>
      <c r="H57" s="67"/>
      <c r="I57" s="67"/>
      <c r="J57" s="67"/>
      <c r="K57" s="49"/>
      <c r="L57" s="49"/>
      <c r="M57" s="66"/>
      <c r="P57" s="49"/>
      <c r="Q57" s="49"/>
      <c r="R57" s="67"/>
    </row>
    <row r="58" spans="1:20" x14ac:dyDescent="0.25">
      <c r="C58" s="70">
        <v>416700.93387571716</v>
      </c>
      <c r="D58" s="66"/>
      <c r="E58" s="66"/>
      <c r="F58" s="66"/>
      <c r="G58" s="45"/>
      <c r="H58" s="67"/>
      <c r="I58" s="67"/>
      <c r="J58" s="67"/>
      <c r="K58" s="49"/>
      <c r="L58" s="49"/>
      <c r="M58" s="66"/>
      <c r="P58" s="49"/>
      <c r="Q58" s="49"/>
      <c r="R58" s="67"/>
    </row>
    <row r="59" spans="1:20" x14ac:dyDescent="0.25">
      <c r="C59" s="71">
        <f>C56/C58-1</f>
        <v>-0.27499322550089145</v>
      </c>
      <c r="D59" s="66"/>
      <c r="E59" s="66"/>
      <c r="F59" s="66"/>
      <c r="G59" s="45"/>
      <c r="H59" s="67"/>
      <c r="I59" s="67"/>
      <c r="J59" s="67"/>
      <c r="K59" s="49"/>
      <c r="L59" s="49"/>
      <c r="M59" s="66"/>
      <c r="P59" s="49"/>
      <c r="Q59" s="49"/>
      <c r="R59" s="67"/>
    </row>
    <row r="60" spans="1:20" x14ac:dyDescent="0.25">
      <c r="C60" s="66"/>
      <c r="D60" s="66"/>
      <c r="E60" s="66"/>
      <c r="F60" s="66"/>
      <c r="G60" s="45"/>
      <c r="H60" s="67"/>
      <c r="I60" s="67"/>
      <c r="J60" s="67"/>
      <c r="K60" s="49"/>
      <c r="L60" s="49"/>
      <c r="M60" s="66"/>
      <c r="P60" s="49"/>
      <c r="Q60" s="49"/>
      <c r="R60" s="67"/>
    </row>
  </sheetData>
  <mergeCells count="1">
    <mergeCell ref="B4:L4"/>
  </mergeCells>
  <printOptions gridLines="1"/>
  <pageMargins left="0.7" right="0.7" top="0.75" bottom="0.75" header="0.3" footer="0.3"/>
  <pageSetup scale="54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6"/>
  <sheetViews>
    <sheetView workbookViewId="0">
      <pane xSplit="1" ySplit="2" topLeftCell="B33" activePane="bottomRight" state="frozen"/>
      <selection pane="topRight" activeCell="C1" sqref="C1"/>
      <selection pane="bottomLeft" activeCell="A6" sqref="A6"/>
      <selection pane="bottomRight" activeCell="H5" sqref="H5"/>
    </sheetView>
  </sheetViews>
  <sheetFormatPr defaultRowHeight="12.75" x14ac:dyDescent="0.2"/>
  <cols>
    <col min="1" max="1" width="24.5703125" style="75" customWidth="1"/>
    <col min="2" max="2" width="17" style="75" customWidth="1"/>
    <col min="3" max="3" width="11" style="75" customWidth="1"/>
    <col min="4" max="4" width="14" style="75" customWidth="1"/>
    <col min="5" max="5" width="15.28515625" style="75" customWidth="1"/>
    <col min="6" max="6" width="26.140625" style="75" customWidth="1"/>
    <col min="7" max="7" width="19" style="75" customWidth="1"/>
    <col min="8" max="8" width="23.28515625" style="75" customWidth="1"/>
    <col min="9" max="9" width="23.85546875" style="75" customWidth="1"/>
    <col min="10" max="10" width="16.85546875" style="75" customWidth="1"/>
    <col min="11" max="16384" width="9.140625" style="75"/>
  </cols>
  <sheetData>
    <row r="1" spans="1:10" ht="15.75" x14ac:dyDescent="0.25">
      <c r="A1" s="126" t="s">
        <v>157</v>
      </c>
    </row>
    <row r="2" spans="1:10" s="80" customFormat="1" ht="29.25" customHeight="1" thickBot="1" x14ac:dyDescent="0.25">
      <c r="A2" s="76" t="s">
        <v>158</v>
      </c>
      <c r="B2" s="77" t="s">
        <v>149</v>
      </c>
      <c r="C2" s="78" t="s">
        <v>159</v>
      </c>
      <c r="D2" s="78" t="s">
        <v>160</v>
      </c>
      <c r="E2" s="79" t="s">
        <v>150</v>
      </c>
      <c r="F2" s="79" t="s">
        <v>153</v>
      </c>
      <c r="G2" s="79" t="s">
        <v>152</v>
      </c>
      <c r="H2" s="79" t="s">
        <v>151</v>
      </c>
      <c r="I2" s="79" t="s">
        <v>154</v>
      </c>
      <c r="J2" s="79" t="s">
        <v>155</v>
      </c>
    </row>
    <row r="3" spans="1:10" s="80" customFormat="1" x14ac:dyDescent="0.2">
      <c r="A3" s="81" t="s">
        <v>25</v>
      </c>
      <c r="B3" s="82" t="s">
        <v>26</v>
      </c>
      <c r="C3" s="82" t="s">
        <v>27</v>
      </c>
      <c r="D3" s="83" t="s">
        <v>28</v>
      </c>
      <c r="E3" s="83" t="s">
        <v>86</v>
      </c>
      <c r="F3" s="83" t="s">
        <v>141</v>
      </c>
      <c r="G3" s="83" t="s">
        <v>143</v>
      </c>
      <c r="H3" s="83" t="s">
        <v>144</v>
      </c>
      <c r="I3" s="83" t="s">
        <v>142</v>
      </c>
      <c r="J3" s="83" t="s">
        <v>145</v>
      </c>
    </row>
    <row r="4" spans="1:10" x14ac:dyDescent="0.2">
      <c r="A4" s="84" t="s">
        <v>31</v>
      </c>
      <c r="B4" s="85">
        <v>186443010.04000002</v>
      </c>
      <c r="C4" s="86">
        <f>B4/D4</f>
        <v>16539.91556278801</v>
      </c>
      <c r="D4" s="85">
        <v>11272.307245598338</v>
      </c>
      <c r="E4" s="85">
        <v>112004425.84999999</v>
      </c>
      <c r="F4" s="85">
        <v>90090393.060000002</v>
      </c>
      <c r="G4" s="87">
        <f>F4/E4</f>
        <v>0.80434672448258437</v>
      </c>
      <c r="H4" s="87">
        <f>F4/B4</f>
        <v>0.48320606409793398</v>
      </c>
      <c r="I4" s="85">
        <v>97381273.469999999</v>
      </c>
      <c r="J4" s="87">
        <f>F4/I4</f>
        <v>0.92513057028109125</v>
      </c>
    </row>
    <row r="5" spans="1:10" x14ac:dyDescent="0.2">
      <c r="A5" s="88" t="s">
        <v>32</v>
      </c>
      <c r="B5" s="89">
        <v>251034488.06999999</v>
      </c>
      <c r="C5" s="90">
        <f t="shared" ref="C5:C53" si="0">B5/D5</f>
        <v>24292.638710793966</v>
      </c>
      <c r="D5" s="89">
        <v>10333.767815781068</v>
      </c>
      <c r="E5" s="89">
        <v>124319228.27999999</v>
      </c>
      <c r="F5" s="89">
        <v>77689491.770000011</v>
      </c>
      <c r="G5" s="91">
        <f t="shared" ref="G5:G35" si="1">F5/E5</f>
        <v>0.6249193535453953</v>
      </c>
      <c r="H5" s="91">
        <f>F5/B5</f>
        <v>0.30947736451390134</v>
      </c>
      <c r="I5" s="89">
        <v>86537831.820000008</v>
      </c>
      <c r="J5" s="91">
        <f t="shared" ref="J5:J35" si="2">F5/I5</f>
        <v>0.89775177094331782</v>
      </c>
    </row>
    <row r="6" spans="1:10" x14ac:dyDescent="0.2">
      <c r="A6" s="92" t="s">
        <v>44</v>
      </c>
      <c r="B6" s="93">
        <v>198416196.93999997</v>
      </c>
      <c r="C6" s="94">
        <f t="shared" si="0"/>
        <v>17620.775709207923</v>
      </c>
      <c r="D6" s="93">
        <v>11260.355401738385</v>
      </c>
      <c r="E6" s="93">
        <v>110927871.34999999</v>
      </c>
      <c r="F6" s="93">
        <v>67838807.370000005</v>
      </c>
      <c r="G6" s="95">
        <f t="shared" si="1"/>
        <v>0.61155782171240602</v>
      </c>
      <c r="H6" s="95">
        <f t="shared" ref="H6:H53" si="3">F6/B6</f>
        <v>0.34190156053900234</v>
      </c>
      <c r="I6" s="93">
        <v>104745618.43000001</v>
      </c>
      <c r="J6" s="95">
        <f t="shared" si="2"/>
        <v>0.64765293657925849</v>
      </c>
    </row>
    <row r="7" spans="1:10" x14ac:dyDescent="0.2">
      <c r="A7" s="88" t="s">
        <v>35</v>
      </c>
      <c r="B7" s="89">
        <v>263949202.29000002</v>
      </c>
      <c r="C7" s="90">
        <f t="shared" si="0"/>
        <v>26394.402444316103</v>
      </c>
      <c r="D7" s="89">
        <v>10000.196172156195</v>
      </c>
      <c r="E7" s="89">
        <v>129799699.63</v>
      </c>
      <c r="F7" s="89">
        <v>74492077.909999996</v>
      </c>
      <c r="G7" s="91">
        <f t="shared" si="1"/>
        <v>0.57390023337760476</v>
      </c>
      <c r="H7" s="91">
        <f t="shared" si="3"/>
        <v>0.28222126554546589</v>
      </c>
      <c r="I7" s="89">
        <v>99646713.650000006</v>
      </c>
      <c r="J7" s="91">
        <f t="shared" si="2"/>
        <v>0.74756181294293989</v>
      </c>
    </row>
    <row r="8" spans="1:10" x14ac:dyDescent="0.2">
      <c r="A8" s="92" t="s">
        <v>36</v>
      </c>
      <c r="B8" s="93">
        <v>357477980.21999997</v>
      </c>
      <c r="C8" s="94">
        <f t="shared" si="0"/>
        <v>34194.523648858201</v>
      </c>
      <c r="D8" s="93">
        <v>10454.246530553341</v>
      </c>
      <c r="E8" s="93">
        <v>203749816.44999999</v>
      </c>
      <c r="F8" s="93">
        <v>115813233.27000001</v>
      </c>
      <c r="G8" s="95">
        <f t="shared" si="1"/>
        <v>0.56840901890294693</v>
      </c>
      <c r="H8" s="95">
        <f t="shared" si="3"/>
        <v>0.32397305478431415</v>
      </c>
      <c r="I8" s="93">
        <v>126403266.82999998</v>
      </c>
      <c r="J8" s="95">
        <f t="shared" si="2"/>
        <v>0.91622025422616227</v>
      </c>
    </row>
    <row r="9" spans="1:10" x14ac:dyDescent="0.2">
      <c r="A9" s="88" t="s">
        <v>38</v>
      </c>
      <c r="B9" s="89">
        <v>60862302.57</v>
      </c>
      <c r="C9" s="90">
        <f t="shared" si="0"/>
        <v>5025.7523643185996</v>
      </c>
      <c r="D9" s="89">
        <v>12110.087835227398</v>
      </c>
      <c r="E9" s="89">
        <v>36493527.359999999</v>
      </c>
      <c r="F9" s="89">
        <v>19308726.390000001</v>
      </c>
      <c r="G9" s="91">
        <f t="shared" si="1"/>
        <v>0.52910002915103249</v>
      </c>
      <c r="H9" s="91">
        <f t="shared" si="3"/>
        <v>0.31725264366710931</v>
      </c>
      <c r="I9" s="89">
        <v>26434800.82</v>
      </c>
      <c r="J9" s="91">
        <f t="shared" si="2"/>
        <v>0.73042829115593089</v>
      </c>
    </row>
    <row r="10" spans="1:10" x14ac:dyDescent="0.2">
      <c r="A10" s="92" t="s">
        <v>40</v>
      </c>
      <c r="B10" s="93">
        <v>370823415.14999998</v>
      </c>
      <c r="C10" s="94">
        <f t="shared" si="0"/>
        <v>40393.091632735894</v>
      </c>
      <c r="D10" s="93">
        <v>9180.3672400622199</v>
      </c>
      <c r="E10" s="93">
        <v>183703847.85999998</v>
      </c>
      <c r="F10" s="93">
        <v>96830148.159999996</v>
      </c>
      <c r="G10" s="95">
        <f t="shared" si="1"/>
        <v>0.52709918321250349</v>
      </c>
      <c r="H10" s="95">
        <f t="shared" si="3"/>
        <v>0.26112199015488735</v>
      </c>
      <c r="I10" s="93">
        <v>158572032.05000001</v>
      </c>
      <c r="J10" s="95">
        <f t="shared" si="2"/>
        <v>0.61063825006334083</v>
      </c>
    </row>
    <row r="11" spans="1:10" x14ac:dyDescent="0.2">
      <c r="A11" s="88" t="s">
        <v>34</v>
      </c>
      <c r="B11" s="89">
        <v>71572128.060000002</v>
      </c>
      <c r="C11" s="90">
        <f t="shared" si="0"/>
        <v>6896.042640833115</v>
      </c>
      <c r="D11" s="89">
        <v>10378.724695842851</v>
      </c>
      <c r="E11" s="89">
        <v>40906260.75</v>
      </c>
      <c r="F11" s="89">
        <v>20615934.23</v>
      </c>
      <c r="G11" s="91">
        <f t="shared" si="1"/>
        <v>0.50397992512674239</v>
      </c>
      <c r="H11" s="91">
        <f t="shared" si="3"/>
        <v>0.28804417010931055</v>
      </c>
      <c r="I11" s="89">
        <v>47860522.439999998</v>
      </c>
      <c r="J11" s="91">
        <f t="shared" si="2"/>
        <v>0.43075029646500451</v>
      </c>
    </row>
    <row r="12" spans="1:10" x14ac:dyDescent="0.2">
      <c r="A12" s="92" t="s">
        <v>42</v>
      </c>
      <c r="B12" s="93">
        <v>272877610.55000001</v>
      </c>
      <c r="C12" s="94">
        <f t="shared" si="0"/>
        <v>26576.100826546372</v>
      </c>
      <c r="D12" s="93">
        <v>10267.782032096584</v>
      </c>
      <c r="E12" s="93">
        <v>148816981.25999999</v>
      </c>
      <c r="F12" s="93">
        <v>72963086.609999999</v>
      </c>
      <c r="G12" s="95">
        <f t="shared" si="1"/>
        <v>0.49028737172490611</v>
      </c>
      <c r="H12" s="95">
        <f t="shared" si="3"/>
        <v>0.26738392520712434</v>
      </c>
      <c r="I12" s="93">
        <v>89387499.170000002</v>
      </c>
      <c r="J12" s="95">
        <f t="shared" si="2"/>
        <v>0.81625604572778654</v>
      </c>
    </row>
    <row r="13" spans="1:10" x14ac:dyDescent="0.2">
      <c r="A13" s="88" t="s">
        <v>37</v>
      </c>
      <c r="B13" s="89">
        <v>164011270.80000001</v>
      </c>
      <c r="C13" s="90">
        <f t="shared" si="0"/>
        <v>15854.193149522411</v>
      </c>
      <c r="D13" s="89">
        <v>10344.977461368991</v>
      </c>
      <c r="E13" s="89">
        <v>92139355.930000007</v>
      </c>
      <c r="F13" s="89">
        <v>41197624.950000003</v>
      </c>
      <c r="G13" s="91">
        <f t="shared" si="1"/>
        <v>0.44712299683642903</v>
      </c>
      <c r="H13" s="91">
        <f t="shared" si="3"/>
        <v>0.25118776745677163</v>
      </c>
      <c r="I13" s="89">
        <v>44814377.409999996</v>
      </c>
      <c r="J13" s="91">
        <f t="shared" si="2"/>
        <v>0.9192948185598816</v>
      </c>
    </row>
    <row r="14" spans="1:10" x14ac:dyDescent="0.2">
      <c r="A14" s="92" t="s">
        <v>39</v>
      </c>
      <c r="B14" s="93">
        <v>127751777.66000001</v>
      </c>
      <c r="C14" s="94">
        <f t="shared" si="0"/>
        <v>12649.326106677814</v>
      </c>
      <c r="D14" s="93">
        <v>10099.492777924152</v>
      </c>
      <c r="E14" s="93">
        <v>71390794.920000002</v>
      </c>
      <c r="F14" s="93">
        <v>31440712.310000002</v>
      </c>
      <c r="G14" s="95">
        <f t="shared" si="1"/>
        <v>0.44040288870900279</v>
      </c>
      <c r="H14" s="95">
        <f t="shared" si="3"/>
        <v>0.24610782633237918</v>
      </c>
      <c r="I14" s="93">
        <v>40846375.540000007</v>
      </c>
      <c r="J14" s="95">
        <f t="shared" si="2"/>
        <v>0.76973077523636746</v>
      </c>
    </row>
    <row r="15" spans="1:10" x14ac:dyDescent="0.2">
      <c r="A15" s="88" t="s">
        <v>47</v>
      </c>
      <c r="B15" s="89">
        <v>279026699.55000001</v>
      </c>
      <c r="C15" s="90">
        <f t="shared" si="0"/>
        <v>25170.053457138205</v>
      </c>
      <c r="D15" s="89">
        <v>11085.661777602156</v>
      </c>
      <c r="E15" s="89">
        <v>156675269.97</v>
      </c>
      <c r="F15" s="89">
        <v>67975363.799999997</v>
      </c>
      <c r="G15" s="91">
        <f t="shared" si="1"/>
        <v>0.4338614754773733</v>
      </c>
      <c r="H15" s="91">
        <f t="shared" si="3"/>
        <v>0.2436159833794658</v>
      </c>
      <c r="I15" s="89">
        <v>103807272.09999999</v>
      </c>
      <c r="J15" s="91">
        <f t="shared" si="2"/>
        <v>0.65482275398314793</v>
      </c>
    </row>
    <row r="16" spans="1:10" x14ac:dyDescent="0.2">
      <c r="A16" s="92" t="s">
        <v>46</v>
      </c>
      <c r="B16" s="93">
        <v>322391928.79999995</v>
      </c>
      <c r="C16" s="94">
        <f t="shared" si="0"/>
        <v>27797.560076911272</v>
      </c>
      <c r="D16" s="93">
        <v>11597.849879917323</v>
      </c>
      <c r="E16" s="93">
        <v>184208629.59999996</v>
      </c>
      <c r="F16" s="93">
        <v>78540844.060000002</v>
      </c>
      <c r="G16" s="95">
        <f t="shared" si="1"/>
        <v>0.4263689721298487</v>
      </c>
      <c r="H16" s="95">
        <f t="shared" si="3"/>
        <v>0.24361913883000416</v>
      </c>
      <c r="I16" s="93">
        <v>131886717.13</v>
      </c>
      <c r="J16" s="95">
        <f t="shared" si="2"/>
        <v>0.59551746960675911</v>
      </c>
    </row>
    <row r="17" spans="1:10" x14ac:dyDescent="0.2">
      <c r="A17" s="88" t="s">
        <v>43</v>
      </c>
      <c r="B17" s="89">
        <v>92431915.859999985</v>
      </c>
      <c r="C17" s="90">
        <f t="shared" si="0"/>
        <v>9055.488887675001</v>
      </c>
      <c r="D17" s="89">
        <v>10207.280579384809</v>
      </c>
      <c r="E17" s="89">
        <v>51614019.75999999</v>
      </c>
      <c r="F17" s="89">
        <v>20880499.600000001</v>
      </c>
      <c r="G17" s="91">
        <f t="shared" si="1"/>
        <v>0.40455092816045385</v>
      </c>
      <c r="H17" s="91">
        <f t="shared" si="3"/>
        <v>0.22590140435503037</v>
      </c>
      <c r="I17" s="89">
        <v>29102406.850000001</v>
      </c>
      <c r="J17" s="91">
        <f t="shared" si="2"/>
        <v>0.71748359878351442</v>
      </c>
    </row>
    <row r="18" spans="1:10" x14ac:dyDescent="0.2">
      <c r="A18" s="92" t="s">
        <v>41</v>
      </c>
      <c r="B18" s="93">
        <v>133107704.25999999</v>
      </c>
      <c r="C18" s="94">
        <f t="shared" si="0"/>
        <v>12266.04322615311</v>
      </c>
      <c r="D18" s="93">
        <v>10851.723070418804</v>
      </c>
      <c r="E18" s="93">
        <v>71465283.909999996</v>
      </c>
      <c r="F18" s="93">
        <v>27341845.18</v>
      </c>
      <c r="G18" s="95">
        <f t="shared" si="1"/>
        <v>0.38258919133985431</v>
      </c>
      <c r="H18" s="95">
        <f t="shared" si="3"/>
        <v>0.20541143979609947</v>
      </c>
      <c r="I18" s="93">
        <v>46066331.049999997</v>
      </c>
      <c r="J18" s="95">
        <f t="shared" si="2"/>
        <v>0.59353207769734029</v>
      </c>
    </row>
    <row r="19" spans="1:10" x14ac:dyDescent="0.2">
      <c r="A19" s="88" t="s">
        <v>33</v>
      </c>
      <c r="B19" s="89">
        <v>41471715.440000005</v>
      </c>
      <c r="C19" s="90">
        <f t="shared" si="0"/>
        <v>4740.9385975792593</v>
      </c>
      <c r="D19" s="89">
        <v>8747.5748918527679</v>
      </c>
      <c r="E19" s="89">
        <v>24507769.43</v>
      </c>
      <c r="F19" s="89">
        <v>9096457.8399999999</v>
      </c>
      <c r="G19" s="91">
        <f t="shared" si="1"/>
        <v>0.37116628936720009</v>
      </c>
      <c r="H19" s="91">
        <f t="shared" si="3"/>
        <v>0.21934124845065725</v>
      </c>
      <c r="I19" s="89">
        <v>10655171.33</v>
      </c>
      <c r="J19" s="91">
        <f t="shared" si="2"/>
        <v>0.85371295855080354</v>
      </c>
    </row>
    <row r="20" spans="1:10" x14ac:dyDescent="0.2">
      <c r="A20" s="92" t="s">
        <v>48</v>
      </c>
      <c r="B20" s="93">
        <v>97056205.719999999</v>
      </c>
      <c r="C20" s="94">
        <f t="shared" si="0"/>
        <v>9192.4138524879163</v>
      </c>
      <c r="D20" s="93">
        <v>10558.293749332428</v>
      </c>
      <c r="E20" s="93">
        <v>55419763.49000001</v>
      </c>
      <c r="F20" s="93">
        <v>20474220.699999999</v>
      </c>
      <c r="G20" s="95">
        <f t="shared" si="1"/>
        <v>0.36943897647081053</v>
      </c>
      <c r="H20" s="95">
        <f t="shared" si="3"/>
        <v>0.21095220597296599</v>
      </c>
      <c r="I20" s="93">
        <v>31041557.369999997</v>
      </c>
      <c r="J20" s="95">
        <f t="shared" si="2"/>
        <v>0.65957453280959533</v>
      </c>
    </row>
    <row r="21" spans="1:10" x14ac:dyDescent="0.2">
      <c r="A21" s="88" t="s">
        <v>51</v>
      </c>
      <c r="B21" s="89">
        <v>275745472.35999995</v>
      </c>
      <c r="C21" s="90">
        <f t="shared" si="0"/>
        <v>21301.780943223286</v>
      </c>
      <c r="D21" s="89">
        <v>12944.71448631259</v>
      </c>
      <c r="E21" s="89">
        <v>167553590.83999997</v>
      </c>
      <c r="F21" s="89">
        <v>60068838.119999997</v>
      </c>
      <c r="G21" s="91">
        <f t="shared" si="1"/>
        <v>0.35850522700740473</v>
      </c>
      <c r="H21" s="91">
        <f t="shared" si="3"/>
        <v>0.21784161170768754</v>
      </c>
      <c r="I21" s="89">
        <v>143606277.82999998</v>
      </c>
      <c r="J21" s="91">
        <f t="shared" si="2"/>
        <v>0.41828838563108661</v>
      </c>
    </row>
    <row r="22" spans="1:10" x14ac:dyDescent="0.2">
      <c r="A22" s="92" t="s">
        <v>49</v>
      </c>
      <c r="B22" s="93">
        <v>246984024.18000001</v>
      </c>
      <c r="C22" s="94">
        <f t="shared" si="0"/>
        <v>27056.881911704484</v>
      </c>
      <c r="D22" s="93">
        <v>9128.3254658090391</v>
      </c>
      <c r="E22" s="93">
        <v>124275763.77999999</v>
      </c>
      <c r="F22" s="93">
        <v>41387157.700000003</v>
      </c>
      <c r="G22" s="95">
        <f t="shared" si="1"/>
        <v>0.33302678206239711</v>
      </c>
      <c r="H22" s="95">
        <f t="shared" si="3"/>
        <v>0.16757018125932457</v>
      </c>
      <c r="I22" s="93">
        <v>67802625.219999999</v>
      </c>
      <c r="J22" s="95">
        <f t="shared" si="2"/>
        <v>0.61040641959969233</v>
      </c>
    </row>
    <row r="23" spans="1:10" x14ac:dyDescent="0.2">
      <c r="A23" s="88" t="s">
        <v>56</v>
      </c>
      <c r="B23" s="89">
        <v>358401849.90999997</v>
      </c>
      <c r="C23" s="90">
        <f t="shared" si="0"/>
        <v>25491.3544193091</v>
      </c>
      <c r="D23" s="89">
        <v>14059.741354446</v>
      </c>
      <c r="E23" s="89">
        <v>234949886.08999997</v>
      </c>
      <c r="F23" s="89">
        <v>68377941.150000006</v>
      </c>
      <c r="G23" s="91">
        <f t="shared" si="1"/>
        <v>0.29103202511793147</v>
      </c>
      <c r="H23" s="91">
        <f t="shared" si="3"/>
        <v>0.19078568139972135</v>
      </c>
      <c r="I23" s="89">
        <v>151882851.97</v>
      </c>
      <c r="J23" s="91">
        <f t="shared" si="2"/>
        <v>0.45020185138152435</v>
      </c>
    </row>
    <row r="24" spans="1:10" x14ac:dyDescent="0.2">
      <c r="A24" s="92" t="s">
        <v>45</v>
      </c>
      <c r="B24" s="93">
        <v>269621379.75999999</v>
      </c>
      <c r="C24" s="94">
        <f t="shared" si="0"/>
        <v>25170.475321172984</v>
      </c>
      <c r="D24" s="93">
        <v>10711.811212130706</v>
      </c>
      <c r="E24" s="93">
        <v>137626514.15000004</v>
      </c>
      <c r="F24" s="93">
        <v>37756055.949999996</v>
      </c>
      <c r="G24" s="95">
        <f t="shared" si="1"/>
        <v>0.27433707947328684</v>
      </c>
      <c r="H24" s="95">
        <f t="shared" si="3"/>
        <v>0.1400336130006013</v>
      </c>
      <c r="I24" s="93">
        <v>73713567.579999998</v>
      </c>
      <c r="J24" s="95">
        <f t="shared" si="2"/>
        <v>0.51219954737673001</v>
      </c>
    </row>
    <row r="25" spans="1:10" x14ac:dyDescent="0.2">
      <c r="A25" s="88" t="s">
        <v>52</v>
      </c>
      <c r="B25" s="89">
        <v>565959228.39999998</v>
      </c>
      <c r="C25" s="90">
        <f t="shared" si="0"/>
        <v>60382.360264601593</v>
      </c>
      <c r="D25" s="89">
        <v>9372.923249768799</v>
      </c>
      <c r="E25" s="89">
        <v>255138268.30000001</v>
      </c>
      <c r="F25" s="89">
        <v>69647165.530000001</v>
      </c>
      <c r="G25" s="91">
        <f t="shared" si="1"/>
        <v>0.27297812278049394</v>
      </c>
      <c r="H25" s="91">
        <f t="shared" si="3"/>
        <v>0.123060393814757</v>
      </c>
      <c r="I25" s="89">
        <v>89920207.469999999</v>
      </c>
      <c r="J25" s="91">
        <f t="shared" si="2"/>
        <v>0.77454409291967352</v>
      </c>
    </row>
    <row r="26" spans="1:10" x14ac:dyDescent="0.2">
      <c r="A26" s="92" t="s">
        <v>55</v>
      </c>
      <c r="B26" s="93">
        <v>275688256.44000006</v>
      </c>
      <c r="C26" s="94">
        <f t="shared" si="0"/>
        <v>27573.52580728535</v>
      </c>
      <c r="D26" s="93">
        <v>9998.2954072256871</v>
      </c>
      <c r="E26" s="93">
        <v>126459754.53</v>
      </c>
      <c r="F26" s="93">
        <v>33257926.470000003</v>
      </c>
      <c r="G26" s="95">
        <f t="shared" si="1"/>
        <v>0.26299217955630488</v>
      </c>
      <c r="H26" s="95">
        <f t="shared" si="3"/>
        <v>0.1206359926224792</v>
      </c>
      <c r="I26" s="93">
        <v>55730100.049999997</v>
      </c>
      <c r="J26" s="95">
        <f t="shared" si="2"/>
        <v>0.59676775100280843</v>
      </c>
    </row>
    <row r="27" spans="1:10" x14ac:dyDescent="0.2">
      <c r="A27" s="88" t="s">
        <v>57</v>
      </c>
      <c r="B27" s="89">
        <v>853223247.38</v>
      </c>
      <c r="C27" s="90">
        <f t="shared" si="0"/>
        <v>64561.124552167406</v>
      </c>
      <c r="D27" s="89">
        <v>13215.743271178137</v>
      </c>
      <c r="E27" s="89">
        <v>522047676.42000002</v>
      </c>
      <c r="F27" s="89">
        <v>137191352.97</v>
      </c>
      <c r="G27" s="91">
        <f t="shared" si="1"/>
        <v>0.26279468172486647</v>
      </c>
      <c r="H27" s="91">
        <f t="shared" si="3"/>
        <v>0.16079186003343751</v>
      </c>
      <c r="I27" s="89">
        <v>208757421.25</v>
      </c>
      <c r="J27" s="91">
        <f t="shared" si="2"/>
        <v>0.65718072271885764</v>
      </c>
    </row>
    <row r="28" spans="1:10" x14ac:dyDescent="0.2">
      <c r="A28" s="92" t="s">
        <v>58</v>
      </c>
      <c r="B28" s="93">
        <v>298151760.63999999</v>
      </c>
      <c r="C28" s="94">
        <f t="shared" si="0"/>
        <v>23213.571313178938</v>
      </c>
      <c r="D28" s="93">
        <v>12843.855717742646</v>
      </c>
      <c r="E28" s="93">
        <v>181225371.19</v>
      </c>
      <c r="F28" s="93">
        <v>45032822.859999999</v>
      </c>
      <c r="G28" s="95">
        <f t="shared" si="1"/>
        <v>0.24849071939704714</v>
      </c>
      <c r="H28" s="95">
        <f t="shared" si="3"/>
        <v>0.15103993604912627</v>
      </c>
      <c r="I28" s="93">
        <v>110862271.03</v>
      </c>
      <c r="J28" s="95">
        <f t="shared" si="2"/>
        <v>0.4062051267902842</v>
      </c>
    </row>
    <row r="29" spans="1:10" x14ac:dyDescent="0.2">
      <c r="A29" s="88" t="s">
        <v>61</v>
      </c>
      <c r="B29" s="89">
        <v>539391429.73000002</v>
      </c>
      <c r="C29" s="90">
        <f t="shared" si="0"/>
        <v>45450.22053973069</v>
      </c>
      <c r="D29" s="89">
        <v>11867.740647341558</v>
      </c>
      <c r="E29" s="89">
        <v>316221211.77000004</v>
      </c>
      <c r="F29" s="89">
        <v>77672725.599999994</v>
      </c>
      <c r="G29" s="91">
        <f t="shared" si="1"/>
        <v>0.24562781593694727</v>
      </c>
      <c r="H29" s="91">
        <f t="shared" si="3"/>
        <v>0.1440006668976557</v>
      </c>
      <c r="I29" s="89">
        <v>117536045.75999999</v>
      </c>
      <c r="J29" s="91">
        <f t="shared" si="2"/>
        <v>0.6608417451664319</v>
      </c>
    </row>
    <row r="30" spans="1:10" x14ac:dyDescent="0.2">
      <c r="A30" s="92" t="s">
        <v>60</v>
      </c>
      <c r="B30" s="93">
        <v>358401849.90999997</v>
      </c>
      <c r="C30" s="94">
        <f t="shared" si="0"/>
        <v>25491.3544193091</v>
      </c>
      <c r="D30" s="93">
        <v>14059.741354446</v>
      </c>
      <c r="E30" s="93">
        <v>234949886.08999997</v>
      </c>
      <c r="F30" s="93">
        <v>54316008.219999999</v>
      </c>
      <c r="G30" s="95">
        <f t="shared" si="1"/>
        <v>0.23118124943118165</v>
      </c>
      <c r="H30" s="95">
        <f t="shared" si="3"/>
        <v>0.15155057998065455</v>
      </c>
      <c r="I30" s="93">
        <v>380180171.94999999</v>
      </c>
      <c r="J30" s="95">
        <f t="shared" si="2"/>
        <v>0.14286912424023906</v>
      </c>
    </row>
    <row r="31" spans="1:10" x14ac:dyDescent="0.2">
      <c r="A31" s="88" t="s">
        <v>62</v>
      </c>
      <c r="B31" s="89">
        <v>157169472.06</v>
      </c>
      <c r="C31" s="90">
        <f t="shared" si="0"/>
        <v>11961.238729753732</v>
      </c>
      <c r="D31" s="89">
        <v>13139.899270552887</v>
      </c>
      <c r="E31" s="89">
        <v>98930859.789999992</v>
      </c>
      <c r="F31" s="89">
        <v>22280436.09</v>
      </c>
      <c r="G31" s="91">
        <f t="shared" si="1"/>
        <v>0.22521219503494222</v>
      </c>
      <c r="H31" s="91">
        <f t="shared" si="3"/>
        <v>0.14176058364244148</v>
      </c>
      <c r="I31" s="89">
        <v>48525651.75</v>
      </c>
      <c r="J31" s="91">
        <f t="shared" si="2"/>
        <v>0.45914759073792349</v>
      </c>
    </row>
    <row r="32" spans="1:10" x14ac:dyDescent="0.2">
      <c r="A32" s="92" t="s">
        <v>54</v>
      </c>
      <c r="B32" s="93">
        <v>365276351.88000005</v>
      </c>
      <c r="C32" s="94">
        <f t="shared" si="0"/>
        <v>33122.135156761164</v>
      </c>
      <c r="D32" s="93">
        <v>11028.164402784187</v>
      </c>
      <c r="E32" s="93">
        <v>187535602.80000001</v>
      </c>
      <c r="F32" s="93">
        <v>40544070.189999998</v>
      </c>
      <c r="G32" s="95">
        <f t="shared" si="1"/>
        <v>0.2161939897526487</v>
      </c>
      <c r="H32" s="95">
        <f t="shared" si="3"/>
        <v>0.11099560642600664</v>
      </c>
      <c r="I32" s="93">
        <v>65258547.239999995</v>
      </c>
      <c r="J32" s="95">
        <f t="shared" si="2"/>
        <v>0.62128367707745502</v>
      </c>
    </row>
    <row r="33" spans="1:10" x14ac:dyDescent="0.2">
      <c r="A33" s="88" t="s">
        <v>53</v>
      </c>
      <c r="B33" s="89">
        <v>680969062.71000004</v>
      </c>
      <c r="C33" s="90">
        <f t="shared" si="0"/>
        <v>73578.062882775004</v>
      </c>
      <c r="D33" s="89">
        <v>9255.0555971407393</v>
      </c>
      <c r="E33" s="89">
        <v>299534393.09000003</v>
      </c>
      <c r="F33" s="89">
        <v>62197571.25</v>
      </c>
      <c r="G33" s="91">
        <f t="shared" si="1"/>
        <v>0.20764751122022812</v>
      </c>
      <c r="H33" s="91">
        <f t="shared" si="3"/>
        <v>9.1336853105304261E-2</v>
      </c>
      <c r="I33" s="89">
        <v>85370629.439999998</v>
      </c>
      <c r="J33" s="91">
        <f t="shared" si="2"/>
        <v>0.7285593611994341</v>
      </c>
    </row>
    <row r="34" spans="1:10" x14ac:dyDescent="0.2">
      <c r="A34" s="92" t="s">
        <v>64</v>
      </c>
      <c r="B34" s="93">
        <v>374772677.95000005</v>
      </c>
      <c r="C34" s="94">
        <f t="shared" si="0"/>
        <v>26174.953030540437</v>
      </c>
      <c r="D34" s="93">
        <v>14317.988556186612</v>
      </c>
      <c r="E34" s="93">
        <v>243070145.44</v>
      </c>
      <c r="F34" s="93">
        <v>47216854.640000001</v>
      </c>
      <c r="G34" s="95">
        <f t="shared" si="1"/>
        <v>0.19425197016494614</v>
      </c>
      <c r="H34" s="95">
        <f t="shared" si="3"/>
        <v>0.12598798529891603</v>
      </c>
      <c r="I34" s="93">
        <v>332981157.73000002</v>
      </c>
      <c r="J34" s="95">
        <f t="shared" si="2"/>
        <v>0.14180037982295113</v>
      </c>
    </row>
    <row r="35" spans="1:10" x14ac:dyDescent="0.2">
      <c r="A35" s="88" t="s">
        <v>59</v>
      </c>
      <c r="B35" s="89">
        <v>660156252.97000003</v>
      </c>
      <c r="C35" s="90">
        <f t="shared" si="0"/>
        <v>66314.247574034904</v>
      </c>
      <c r="D35" s="89">
        <v>9954.9686096186924</v>
      </c>
      <c r="E35" s="89">
        <v>309197476.69999999</v>
      </c>
      <c r="F35" s="89">
        <v>58939712.379999995</v>
      </c>
      <c r="G35" s="91">
        <f t="shared" si="1"/>
        <v>0.190621582714876</v>
      </c>
      <c r="H35" s="91">
        <f t="shared" si="3"/>
        <v>8.9281457404719058E-2</v>
      </c>
      <c r="I35" s="89">
        <v>82341444.920000002</v>
      </c>
      <c r="J35" s="91">
        <f t="shared" si="2"/>
        <v>0.71579643079209632</v>
      </c>
    </row>
    <row r="36" spans="1:10" x14ac:dyDescent="0.2">
      <c r="A36" s="92" t="s">
        <v>67</v>
      </c>
      <c r="B36" s="93">
        <v>514187683.89000005</v>
      </c>
      <c r="C36" s="94">
        <f t="shared" si="0"/>
        <v>45529.339348975387</v>
      </c>
      <c r="D36" s="93">
        <v>11293.545903419123</v>
      </c>
      <c r="E36" s="93">
        <v>288853012.60000002</v>
      </c>
      <c r="F36" s="93">
        <v>47744631.68</v>
      </c>
      <c r="G36" s="95">
        <f t="shared" ref="G36:G53" si="4">F36/E36</f>
        <v>0.16529040583736671</v>
      </c>
      <c r="H36" s="95">
        <f t="shared" si="3"/>
        <v>9.285448324782121E-2</v>
      </c>
      <c r="I36" s="93">
        <v>112494194.95</v>
      </c>
      <c r="J36" s="95">
        <f t="shared" ref="J36:J53" si="5">F36/I36</f>
        <v>0.42441862623418863</v>
      </c>
    </row>
    <row r="37" spans="1:10" x14ac:dyDescent="0.2">
      <c r="A37" s="88" t="s">
        <v>63</v>
      </c>
      <c r="B37" s="89">
        <v>360305936.94</v>
      </c>
      <c r="C37" s="90">
        <f t="shared" si="0"/>
        <v>31699.364217522972</v>
      </c>
      <c r="D37" s="89">
        <v>11366.345850584215</v>
      </c>
      <c r="E37" s="89">
        <v>185615598.46000001</v>
      </c>
      <c r="F37" s="89">
        <v>26978067.149999999</v>
      </c>
      <c r="G37" s="91">
        <f t="shared" si="4"/>
        <v>0.14534375006103675</v>
      </c>
      <c r="H37" s="91">
        <f t="shared" si="3"/>
        <v>7.4875444404604766E-2</v>
      </c>
      <c r="I37" s="89">
        <v>49485833.57</v>
      </c>
      <c r="J37" s="91">
        <f t="shared" si="5"/>
        <v>0.54516747933200471</v>
      </c>
    </row>
    <row r="38" spans="1:10" x14ac:dyDescent="0.2">
      <c r="A38" s="92" t="s">
        <v>68</v>
      </c>
      <c r="B38" s="93">
        <v>730571332.49000001</v>
      </c>
      <c r="C38" s="94">
        <f t="shared" si="0"/>
        <v>52744.188250516163</v>
      </c>
      <c r="D38" s="93">
        <v>13851.219569823421</v>
      </c>
      <c r="E38" s="93">
        <v>459093227.24000001</v>
      </c>
      <c r="F38" s="93">
        <v>61341632.730000004</v>
      </c>
      <c r="G38" s="95">
        <f t="shared" si="4"/>
        <v>0.133614762950821</v>
      </c>
      <c r="H38" s="95">
        <f t="shared" si="3"/>
        <v>8.3963919746111365E-2</v>
      </c>
      <c r="I38" s="93">
        <v>138203490.81999999</v>
      </c>
      <c r="J38" s="95">
        <f t="shared" si="5"/>
        <v>0.44385009644867091</v>
      </c>
    </row>
    <row r="39" spans="1:10" x14ac:dyDescent="0.2">
      <c r="A39" s="88" t="s">
        <v>66</v>
      </c>
      <c r="B39" s="89">
        <v>58207968.81000001</v>
      </c>
      <c r="C39" s="90">
        <f t="shared" si="0"/>
        <v>5472.1444864043087</v>
      </c>
      <c r="D39" s="89">
        <v>10637.1403303804</v>
      </c>
      <c r="E39" s="89">
        <v>34341818.980000004</v>
      </c>
      <c r="F39" s="89">
        <v>4523843.6399999997</v>
      </c>
      <c r="G39" s="91">
        <f t="shared" si="4"/>
        <v>0.13172987845036971</v>
      </c>
      <c r="H39" s="91">
        <f t="shared" si="3"/>
        <v>7.7718630841879036E-2</v>
      </c>
      <c r="I39" s="89">
        <v>4862486.0600000005</v>
      </c>
      <c r="J39" s="91">
        <f t="shared" si="5"/>
        <v>0.93035611499521687</v>
      </c>
    </row>
    <row r="40" spans="1:10" x14ac:dyDescent="0.2">
      <c r="A40" s="92" t="s">
        <v>70</v>
      </c>
      <c r="B40" s="93">
        <v>853223247.38</v>
      </c>
      <c r="C40" s="94">
        <f t="shared" si="0"/>
        <v>64561.124552167406</v>
      </c>
      <c r="D40" s="93">
        <v>13215.743271178137</v>
      </c>
      <c r="E40" s="93">
        <v>522047676.42000002</v>
      </c>
      <c r="F40" s="93">
        <v>68522894.680000007</v>
      </c>
      <c r="G40" s="95">
        <f t="shared" si="4"/>
        <v>0.13125792485066379</v>
      </c>
      <c r="H40" s="95">
        <f t="shared" si="3"/>
        <v>8.0310627834407761E-2</v>
      </c>
      <c r="I40" s="93">
        <v>84041897.070000008</v>
      </c>
      <c r="J40" s="95">
        <f t="shared" si="5"/>
        <v>0.8153420742385914</v>
      </c>
    </row>
    <row r="41" spans="1:10" x14ac:dyDescent="0.2">
      <c r="A41" s="88" t="s">
        <v>71</v>
      </c>
      <c r="B41" s="89">
        <v>1193717679.04</v>
      </c>
      <c r="C41" s="90">
        <f t="shared" si="0"/>
        <v>99477.072472246728</v>
      </c>
      <c r="D41" s="89">
        <v>11999.927715736078</v>
      </c>
      <c r="E41" s="89">
        <v>696309455.6400001</v>
      </c>
      <c r="F41" s="89">
        <v>78418592.730000004</v>
      </c>
      <c r="G41" s="91">
        <f t="shared" si="4"/>
        <v>0.11262031858798038</v>
      </c>
      <c r="H41" s="91">
        <f t="shared" si="3"/>
        <v>6.5692746372881944E-2</v>
      </c>
      <c r="I41" s="89">
        <v>131082714.97</v>
      </c>
      <c r="J41" s="91">
        <f t="shared" si="5"/>
        <v>0.59823747736646382</v>
      </c>
    </row>
    <row r="42" spans="1:10" x14ac:dyDescent="0.2">
      <c r="A42" s="92" t="s">
        <v>69</v>
      </c>
      <c r="B42" s="93">
        <v>964866368</v>
      </c>
      <c r="C42" s="94">
        <f t="shared" si="0"/>
        <v>91822.704950957064</v>
      </c>
      <c r="D42" s="93">
        <v>10507.92795219156</v>
      </c>
      <c r="E42" s="93">
        <v>469750938.72000003</v>
      </c>
      <c r="F42" s="93">
        <v>48739161.060000002</v>
      </c>
      <c r="G42" s="95">
        <f t="shared" si="4"/>
        <v>0.1037553244551396</v>
      </c>
      <c r="H42" s="95">
        <f t="shared" si="3"/>
        <v>5.0513897754595589E-2</v>
      </c>
      <c r="I42" s="93">
        <v>65054963.150000006</v>
      </c>
      <c r="J42" s="95">
        <f t="shared" si="5"/>
        <v>0.74919973357943559</v>
      </c>
    </row>
    <row r="43" spans="1:10" x14ac:dyDescent="0.2">
      <c r="A43" s="88" t="s">
        <v>72</v>
      </c>
      <c r="B43" s="89">
        <v>297987901.84999996</v>
      </c>
      <c r="C43" s="90">
        <f t="shared" si="0"/>
        <v>28808.789639188464</v>
      </c>
      <c r="D43" s="89">
        <v>10343.645310410695</v>
      </c>
      <c r="E43" s="89">
        <v>146467088.32999998</v>
      </c>
      <c r="F43" s="89">
        <v>13697593.939999999</v>
      </c>
      <c r="G43" s="91">
        <f t="shared" si="4"/>
        <v>9.3519944283581444E-2</v>
      </c>
      <c r="H43" s="91">
        <f t="shared" si="3"/>
        <v>4.5966946493334632E-2</v>
      </c>
      <c r="I43" s="89">
        <v>26583989.379999999</v>
      </c>
      <c r="J43" s="91">
        <f t="shared" si="5"/>
        <v>0.51525727550527634</v>
      </c>
    </row>
    <row r="44" spans="1:10" x14ac:dyDescent="0.2">
      <c r="A44" s="92" t="s">
        <v>65</v>
      </c>
      <c r="B44" s="93">
        <v>156339885.36000001</v>
      </c>
      <c r="C44" s="94">
        <f t="shared" si="0"/>
        <v>15007.115153084236</v>
      </c>
      <c r="D44" s="93">
        <v>10417.717447038402</v>
      </c>
      <c r="E44" s="93">
        <v>79005882.390000001</v>
      </c>
      <c r="F44" s="93">
        <v>7033187.1900000004</v>
      </c>
      <c r="G44" s="95">
        <f t="shared" si="4"/>
        <v>8.9021057385091765E-2</v>
      </c>
      <c r="H44" s="95">
        <f t="shared" si="3"/>
        <v>4.4986518787607226E-2</v>
      </c>
      <c r="I44" s="93">
        <v>11091095.83</v>
      </c>
      <c r="J44" s="95">
        <f t="shared" si="5"/>
        <v>0.63412915169086592</v>
      </c>
    </row>
    <row r="45" spans="1:10" x14ac:dyDescent="0.2">
      <c r="A45" s="88" t="s">
        <v>74</v>
      </c>
      <c r="B45" s="89">
        <v>651399135.37</v>
      </c>
      <c r="C45" s="90">
        <f t="shared" si="0"/>
        <v>45160.299623535022</v>
      </c>
      <c r="D45" s="89">
        <v>14424.15441881894</v>
      </c>
      <c r="E45" s="89">
        <v>417154323.83999997</v>
      </c>
      <c r="F45" s="89">
        <v>29491580.689999998</v>
      </c>
      <c r="G45" s="91">
        <f t="shared" si="4"/>
        <v>7.0697051437758868E-2</v>
      </c>
      <c r="H45" s="91">
        <f t="shared" si="3"/>
        <v>4.5274209142522948E-2</v>
      </c>
      <c r="I45" s="89">
        <v>51143167.969999999</v>
      </c>
      <c r="J45" s="91">
        <f t="shared" si="5"/>
        <v>0.5766475144304597</v>
      </c>
    </row>
    <row r="46" spans="1:10" x14ac:dyDescent="0.2">
      <c r="A46" s="92" t="s">
        <v>137</v>
      </c>
      <c r="B46" s="93">
        <v>343431564.63</v>
      </c>
      <c r="C46" s="94">
        <f t="shared" si="0"/>
        <v>36805.892431702108</v>
      </c>
      <c r="D46" s="93">
        <v>9330.8854082883554</v>
      </c>
      <c r="E46" s="93">
        <v>158789977.33999997</v>
      </c>
      <c r="F46" s="93">
        <v>10801248.119999999</v>
      </c>
      <c r="G46" s="95">
        <f t="shared" si="4"/>
        <v>6.8022228486577865E-2</v>
      </c>
      <c r="H46" s="95">
        <f t="shared" si="3"/>
        <v>3.1450947531968559E-2</v>
      </c>
      <c r="I46" s="93">
        <v>13554881.050000001</v>
      </c>
      <c r="J46" s="95">
        <f t="shared" si="5"/>
        <v>0.79685303619835146</v>
      </c>
    </row>
    <row r="47" spans="1:10" x14ac:dyDescent="0.2">
      <c r="A47" s="88" t="s">
        <v>75</v>
      </c>
      <c r="B47" s="89">
        <v>1348822975.6599998</v>
      </c>
      <c r="C47" s="90">
        <f t="shared" si="0"/>
        <v>96938.606851556964</v>
      </c>
      <c r="D47" s="89">
        <v>13914.198062753941</v>
      </c>
      <c r="E47" s="89">
        <v>859300393.74000001</v>
      </c>
      <c r="F47" s="89">
        <v>57926866.260000005</v>
      </c>
      <c r="G47" s="91">
        <f t="shared" si="4"/>
        <v>6.7411660325070247E-2</v>
      </c>
      <c r="H47" s="91">
        <f t="shared" si="3"/>
        <v>4.2946233349602826E-2</v>
      </c>
      <c r="I47" s="89">
        <v>111562137.44</v>
      </c>
      <c r="J47" s="91">
        <f t="shared" si="5"/>
        <v>0.51923410208193665</v>
      </c>
    </row>
    <row r="48" spans="1:10" x14ac:dyDescent="0.2">
      <c r="A48" s="92" t="s">
        <v>76</v>
      </c>
      <c r="B48" s="93">
        <v>374772677.95000005</v>
      </c>
      <c r="C48" s="94">
        <f t="shared" si="0"/>
        <v>26174.953030540437</v>
      </c>
      <c r="D48" s="93">
        <v>14317.988556186612</v>
      </c>
      <c r="E48" s="93">
        <v>243070145.44</v>
      </c>
      <c r="F48" s="93">
        <v>13082499.469999999</v>
      </c>
      <c r="G48" s="95">
        <f t="shared" si="4"/>
        <v>5.3821909911307121E-2</v>
      </c>
      <c r="H48" s="95">
        <f t="shared" si="3"/>
        <v>3.4907826102908678E-2</v>
      </c>
      <c r="I48" s="93">
        <v>18874619.219999999</v>
      </c>
      <c r="J48" s="95">
        <f t="shared" si="5"/>
        <v>0.69312653768068966</v>
      </c>
    </row>
    <row r="49" spans="1:10" x14ac:dyDescent="0.2">
      <c r="A49" s="88" t="s">
        <v>136</v>
      </c>
      <c r="B49" s="89">
        <v>853223247.38</v>
      </c>
      <c r="C49" s="90">
        <f t="shared" si="0"/>
        <v>64561.124552167406</v>
      </c>
      <c r="D49" s="89">
        <v>13215.743271178137</v>
      </c>
      <c r="E49" s="89">
        <v>522047676.42000002</v>
      </c>
      <c r="F49" s="89">
        <v>14939886.780000001</v>
      </c>
      <c r="G49" s="91">
        <f t="shared" si="4"/>
        <v>2.8617858971142131E-2</v>
      </c>
      <c r="H49" s="91">
        <f t="shared" si="3"/>
        <v>1.7509938724567152E-2</v>
      </c>
      <c r="I49" s="89">
        <v>37594894.019999996</v>
      </c>
      <c r="J49" s="91">
        <f t="shared" si="5"/>
        <v>0.39739137905408578</v>
      </c>
    </row>
    <row r="50" spans="1:10" x14ac:dyDescent="0.2">
      <c r="A50" s="92" t="s">
        <v>50</v>
      </c>
      <c r="B50" s="93">
        <v>63876837.170000002</v>
      </c>
      <c r="C50" s="94">
        <f t="shared" si="0"/>
        <v>5100.1919951498348</v>
      </c>
      <c r="D50" s="93">
        <v>12524.398538475689</v>
      </c>
      <c r="E50" s="93">
        <v>37610911.890000001</v>
      </c>
      <c r="F50" s="93">
        <v>0</v>
      </c>
      <c r="G50" s="95">
        <f t="shared" si="4"/>
        <v>0</v>
      </c>
      <c r="H50" s="95">
        <f t="shared" si="3"/>
        <v>0</v>
      </c>
      <c r="I50" s="93">
        <v>0</v>
      </c>
      <c r="J50" s="95" t="e">
        <f t="shared" si="5"/>
        <v>#DIV/0!</v>
      </c>
    </row>
    <row r="51" spans="1:10" x14ac:dyDescent="0.2">
      <c r="A51" s="88" t="s">
        <v>79</v>
      </c>
      <c r="B51" s="89">
        <v>201025666.57999998</v>
      </c>
      <c r="C51" s="90">
        <f t="shared" si="0"/>
        <v>21824.241877447908</v>
      </c>
      <c r="D51" s="89">
        <v>9211.1179718792409</v>
      </c>
      <c r="E51" s="89">
        <v>93435504.25999999</v>
      </c>
      <c r="F51" s="89">
        <v>0</v>
      </c>
      <c r="G51" s="91">
        <f t="shared" si="4"/>
        <v>0</v>
      </c>
      <c r="H51" s="91">
        <f t="shared" si="3"/>
        <v>0</v>
      </c>
      <c r="I51" s="89">
        <v>0</v>
      </c>
      <c r="J51" s="91" t="e">
        <f t="shared" si="5"/>
        <v>#DIV/0!</v>
      </c>
    </row>
    <row r="52" spans="1:10" x14ac:dyDescent="0.2">
      <c r="A52" s="92" t="s">
        <v>156</v>
      </c>
      <c r="B52" s="93">
        <v>64535489.520000011</v>
      </c>
      <c r="C52" s="94">
        <f t="shared" si="0"/>
        <v>6601.0417001205869</v>
      </c>
      <c r="D52" s="93">
        <v>9776.5614052735164</v>
      </c>
      <c r="E52" s="93">
        <v>34048648.420000002</v>
      </c>
      <c r="F52" s="93">
        <v>0</v>
      </c>
      <c r="G52" s="95">
        <f t="shared" si="4"/>
        <v>0</v>
      </c>
      <c r="H52" s="95">
        <f t="shared" si="3"/>
        <v>0</v>
      </c>
      <c r="I52" s="93">
        <v>0</v>
      </c>
      <c r="J52" s="95" t="e">
        <f t="shared" si="5"/>
        <v>#DIV/0!</v>
      </c>
    </row>
    <row r="53" spans="1:10" x14ac:dyDescent="0.2">
      <c r="A53" s="88" t="s">
        <v>78</v>
      </c>
      <c r="B53" s="89">
        <v>304482904.99000001</v>
      </c>
      <c r="C53" s="90">
        <f t="shared" si="0"/>
        <v>28292.49184135746</v>
      </c>
      <c r="D53" s="89">
        <v>10761.968464895423</v>
      </c>
      <c r="E53" s="89">
        <v>155362029.10000002</v>
      </c>
      <c r="F53" s="89">
        <v>0</v>
      </c>
      <c r="G53" s="91">
        <f t="shared" si="4"/>
        <v>0</v>
      </c>
      <c r="H53" s="91">
        <f t="shared" si="3"/>
        <v>0</v>
      </c>
      <c r="I53" s="89">
        <v>0</v>
      </c>
      <c r="J53" s="91" t="e">
        <f t="shared" si="5"/>
        <v>#DIV/0!</v>
      </c>
    </row>
    <row r="54" spans="1:10" s="96" customFormat="1" x14ac:dyDescent="0.2">
      <c r="A54" s="98" t="s">
        <v>161</v>
      </c>
      <c r="B54" s="99">
        <v>18905596371.27</v>
      </c>
      <c r="C54" s="99"/>
      <c r="D54" s="100"/>
      <c r="E54" s="99">
        <f>SUM(E4:E53)</f>
        <v>10639163256.010002</v>
      </c>
      <c r="F54" s="99">
        <f>SUM(F4:F53)</f>
        <v>2271717792.4500003</v>
      </c>
      <c r="G54" s="101"/>
      <c r="H54" s="102"/>
      <c r="I54" s="99"/>
      <c r="J54" s="101"/>
    </row>
    <row r="55" spans="1:10" s="96" customFormat="1" x14ac:dyDescent="0.2">
      <c r="A55" s="103" t="s">
        <v>138</v>
      </c>
      <c r="B55" s="105">
        <v>9000000000</v>
      </c>
      <c r="C55" s="104"/>
      <c r="D55" s="105"/>
      <c r="E55" s="106">
        <f>I55</f>
        <v>4145289104.1499996</v>
      </c>
      <c r="F55" s="106">
        <f>F54</f>
        <v>2271717792.4500003</v>
      </c>
      <c r="G55" s="104"/>
      <c r="H55" s="104"/>
      <c r="I55" s="106">
        <f>SUM(I4:I53)</f>
        <v>4145289104.1499996</v>
      </c>
      <c r="J55" s="104"/>
    </row>
    <row r="56" spans="1:10" x14ac:dyDescent="0.2">
      <c r="C56" s="97"/>
    </row>
  </sheetData>
  <autoFilter ref="A2:J2">
    <sortState ref="A6:AI57">
      <sortCondition descending="1" ref="G5"/>
    </sortState>
  </autoFilter>
  <pageMargins left="0.25" right="0.25" top="0.75" bottom="0.75" header="0.3" footer="0.3"/>
  <pageSetup scale="7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5"/>
  <sheetViews>
    <sheetView tabSelected="1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E9" sqref="E9"/>
    </sheetView>
  </sheetViews>
  <sheetFormatPr defaultRowHeight="12.75" x14ac:dyDescent="0.2"/>
  <cols>
    <col min="1" max="1" width="27" style="75" customWidth="1"/>
    <col min="2" max="2" width="13.85546875" style="75" customWidth="1"/>
    <col min="3" max="3" width="16.7109375" style="75" customWidth="1"/>
    <col min="4" max="4" width="17.28515625" style="75" customWidth="1"/>
    <col min="5" max="5" width="17.42578125" style="75" customWidth="1"/>
    <col min="6" max="7" width="15.85546875" style="75" customWidth="1"/>
    <col min="8" max="8" width="28" style="75" customWidth="1"/>
    <col min="9" max="9" width="28.140625" style="75" customWidth="1"/>
    <col min="10" max="16384" width="9.140625" style="75"/>
  </cols>
  <sheetData>
    <row r="1" spans="1:9" x14ac:dyDescent="0.2">
      <c r="A1" s="96" t="s">
        <v>162</v>
      </c>
    </row>
    <row r="2" spans="1:9" ht="24" customHeight="1" x14ac:dyDescent="0.2">
      <c r="A2" s="107" t="s">
        <v>163</v>
      </c>
      <c r="B2" s="108" t="s">
        <v>81</v>
      </c>
      <c r="C2" s="108" t="s">
        <v>82</v>
      </c>
      <c r="D2" s="108" t="s">
        <v>83</v>
      </c>
      <c r="E2" s="108" t="s">
        <v>84</v>
      </c>
      <c r="F2" s="108" t="s">
        <v>85</v>
      </c>
      <c r="G2" s="108" t="s">
        <v>164</v>
      </c>
      <c r="H2" s="107" t="s">
        <v>165</v>
      </c>
      <c r="I2" s="107" t="s">
        <v>148</v>
      </c>
    </row>
    <row r="3" spans="1:9" x14ac:dyDescent="0.2">
      <c r="A3" s="107" t="s">
        <v>24</v>
      </c>
      <c r="B3" s="108" t="s">
        <v>25</v>
      </c>
      <c r="C3" s="108" t="s">
        <v>26</v>
      </c>
      <c r="D3" s="108" t="s">
        <v>27</v>
      </c>
      <c r="E3" s="108" t="s">
        <v>146</v>
      </c>
      <c r="F3" s="108" t="s">
        <v>86</v>
      </c>
      <c r="G3" s="108" t="s">
        <v>147</v>
      </c>
      <c r="H3" s="107" t="s">
        <v>140</v>
      </c>
      <c r="I3" s="107" t="s">
        <v>87</v>
      </c>
    </row>
    <row r="4" spans="1:9" x14ac:dyDescent="0.2">
      <c r="A4" s="109" t="s">
        <v>110</v>
      </c>
      <c r="B4" s="110">
        <v>1125</v>
      </c>
      <c r="C4" s="111">
        <v>17825026.460000001</v>
      </c>
      <c r="D4" s="111">
        <v>3921062.4900000016</v>
      </c>
      <c r="E4" s="111">
        <f t="shared" ref="E4:E50" si="0">C4+D4</f>
        <v>21746088.950000003</v>
      </c>
      <c r="F4" s="111">
        <f t="shared" ref="F4:F50" si="1">G4-SUM(C4:D4)</f>
        <v>16318124.480000004</v>
      </c>
      <c r="G4" s="111">
        <v>38064213.430000007</v>
      </c>
      <c r="H4" s="111">
        <v>54576959.549999997</v>
      </c>
      <c r="I4" s="112">
        <f t="shared" ref="I4:I50" si="2">E4/H4</f>
        <v>0.3984481570483529</v>
      </c>
    </row>
    <row r="5" spans="1:9" x14ac:dyDescent="0.2">
      <c r="A5" s="109" t="s">
        <v>131</v>
      </c>
      <c r="B5" s="110">
        <v>2814</v>
      </c>
      <c r="C5" s="111">
        <v>44236032.750000022</v>
      </c>
      <c r="D5" s="111">
        <v>8127024.1700000009</v>
      </c>
      <c r="E5" s="111">
        <f t="shared" si="0"/>
        <v>52363056.920000024</v>
      </c>
      <c r="F5" s="111">
        <f t="shared" si="1"/>
        <v>29946703.669999965</v>
      </c>
      <c r="G5" s="111">
        <v>82309760.589999989</v>
      </c>
      <c r="H5" s="111">
        <v>138485246.74000001</v>
      </c>
      <c r="I5" s="112">
        <f t="shared" si="2"/>
        <v>0.37811289038109142</v>
      </c>
    </row>
    <row r="6" spans="1:9" x14ac:dyDescent="0.2">
      <c r="A6" s="109" t="s">
        <v>122</v>
      </c>
      <c r="B6" s="110">
        <v>2583</v>
      </c>
      <c r="C6" s="111">
        <v>32552851.830000009</v>
      </c>
      <c r="D6" s="111">
        <v>6041076.8700000001</v>
      </c>
      <c r="E6" s="111">
        <f t="shared" si="0"/>
        <v>38593928.70000001</v>
      </c>
      <c r="F6" s="111">
        <f t="shared" si="1"/>
        <v>33951110.239999957</v>
      </c>
      <c r="G6" s="111">
        <v>72545038.939999968</v>
      </c>
      <c r="H6" s="111">
        <v>104266254.84</v>
      </c>
      <c r="I6" s="112">
        <f t="shared" si="2"/>
        <v>0.37014783698928921</v>
      </c>
    </row>
    <row r="7" spans="1:9" x14ac:dyDescent="0.2">
      <c r="A7" s="109" t="s">
        <v>112</v>
      </c>
      <c r="B7" s="110">
        <v>1323</v>
      </c>
      <c r="C7" s="111">
        <v>13751365.029999999</v>
      </c>
      <c r="D7" s="111">
        <v>5114071.6900000004</v>
      </c>
      <c r="E7" s="111">
        <f t="shared" si="0"/>
        <v>18865436.719999999</v>
      </c>
      <c r="F7" s="111">
        <f t="shared" si="1"/>
        <v>14756942.569999993</v>
      </c>
      <c r="G7" s="111">
        <v>33622379.289999992</v>
      </c>
      <c r="H7" s="111">
        <v>51064881</v>
      </c>
      <c r="I7" s="112">
        <f t="shared" si="2"/>
        <v>0.36944053037154828</v>
      </c>
    </row>
    <row r="8" spans="1:9" x14ac:dyDescent="0.2">
      <c r="A8" s="109" t="s">
        <v>94</v>
      </c>
      <c r="B8" s="110">
        <v>2251</v>
      </c>
      <c r="C8" s="111">
        <v>26690723.970000003</v>
      </c>
      <c r="D8" s="111">
        <v>8908019.0600000042</v>
      </c>
      <c r="E8" s="111">
        <f t="shared" si="0"/>
        <v>35598743.030000009</v>
      </c>
      <c r="F8" s="111">
        <f t="shared" si="1"/>
        <v>25370232.43</v>
      </c>
      <c r="G8" s="111">
        <v>60968975.460000008</v>
      </c>
      <c r="H8" s="111">
        <v>96758458.280000001</v>
      </c>
      <c r="I8" s="112">
        <f t="shared" si="2"/>
        <v>0.36791349989252853</v>
      </c>
    </row>
    <row r="9" spans="1:9" x14ac:dyDescent="0.2">
      <c r="A9" s="109" t="s">
        <v>118</v>
      </c>
      <c r="B9" s="110">
        <v>2825</v>
      </c>
      <c r="C9" s="111">
        <v>38125384.180000015</v>
      </c>
      <c r="D9" s="111">
        <v>11416211.280000007</v>
      </c>
      <c r="E9" s="111">
        <f t="shared" si="0"/>
        <v>49541595.460000023</v>
      </c>
      <c r="F9" s="111">
        <f t="shared" si="1"/>
        <v>31062324.280000001</v>
      </c>
      <c r="G9" s="111">
        <v>80603919.740000024</v>
      </c>
      <c r="H9" s="111">
        <v>136460663.81999999</v>
      </c>
      <c r="I9" s="112">
        <f t="shared" si="2"/>
        <v>0.3630467130465409</v>
      </c>
    </row>
    <row r="10" spans="1:9" x14ac:dyDescent="0.2">
      <c r="A10" s="109" t="s">
        <v>133</v>
      </c>
      <c r="B10" s="110">
        <v>1081</v>
      </c>
      <c r="C10" s="111">
        <v>12712000.199999996</v>
      </c>
      <c r="D10" s="111">
        <v>5035556.13</v>
      </c>
      <c r="E10" s="111">
        <f t="shared" si="0"/>
        <v>17747556.329999994</v>
      </c>
      <c r="F10" s="111">
        <f t="shared" si="1"/>
        <v>13195454.150000002</v>
      </c>
      <c r="G10" s="111">
        <v>30943010.479999997</v>
      </c>
      <c r="H10" s="111">
        <v>49092883.560000002</v>
      </c>
      <c r="I10" s="112">
        <f t="shared" si="2"/>
        <v>0.36150975544774039</v>
      </c>
    </row>
    <row r="11" spans="1:9" x14ac:dyDescent="0.2">
      <c r="A11" s="109" t="s">
        <v>124</v>
      </c>
      <c r="B11" s="110">
        <v>1195</v>
      </c>
      <c r="C11" s="111">
        <v>12346630.129999997</v>
      </c>
      <c r="D11" s="111">
        <v>4931330.04</v>
      </c>
      <c r="E11" s="111">
        <f t="shared" si="0"/>
        <v>17277960.169999998</v>
      </c>
      <c r="F11" s="111">
        <f t="shared" si="1"/>
        <v>16998324.319999997</v>
      </c>
      <c r="G11" s="111">
        <v>34276284.489999995</v>
      </c>
      <c r="H11" s="111">
        <v>48283884.829999998</v>
      </c>
      <c r="I11" s="112">
        <f t="shared" si="2"/>
        <v>0.3578411354188461</v>
      </c>
    </row>
    <row r="12" spans="1:9" x14ac:dyDescent="0.2">
      <c r="A12" s="109" t="s">
        <v>97</v>
      </c>
      <c r="B12" s="110">
        <v>2687</v>
      </c>
      <c r="C12" s="111">
        <v>29159567.389999989</v>
      </c>
      <c r="D12" s="111">
        <v>9718494.0999999978</v>
      </c>
      <c r="E12" s="111">
        <f t="shared" si="0"/>
        <v>38878061.489999987</v>
      </c>
      <c r="F12" s="111">
        <f t="shared" si="1"/>
        <v>32007810.360000007</v>
      </c>
      <c r="G12" s="111">
        <v>70885871.849999994</v>
      </c>
      <c r="H12" s="111">
        <v>109032397.33</v>
      </c>
      <c r="I12" s="112">
        <f t="shared" si="2"/>
        <v>0.35657348129593758</v>
      </c>
    </row>
    <row r="13" spans="1:9" x14ac:dyDescent="0.2">
      <c r="A13" s="109" t="s">
        <v>116</v>
      </c>
      <c r="B13" s="110">
        <v>2395</v>
      </c>
      <c r="C13" s="111">
        <v>23325715.819999993</v>
      </c>
      <c r="D13" s="111">
        <v>9816207.4099999983</v>
      </c>
      <c r="E13" s="111">
        <f t="shared" si="0"/>
        <v>33141923.229999989</v>
      </c>
      <c r="F13" s="111">
        <f t="shared" si="1"/>
        <v>25065799.359999999</v>
      </c>
      <c r="G13" s="111">
        <v>58207722.589999989</v>
      </c>
      <c r="H13" s="111">
        <v>93178412.900000006</v>
      </c>
      <c r="I13" s="112">
        <f t="shared" si="2"/>
        <v>0.35568241826106473</v>
      </c>
    </row>
    <row r="14" spans="1:9" x14ac:dyDescent="0.2">
      <c r="A14" s="109" t="s">
        <v>93</v>
      </c>
      <c r="B14" s="110">
        <v>1047</v>
      </c>
      <c r="C14" s="111">
        <v>12106915.260000002</v>
      </c>
      <c r="D14" s="111">
        <v>3405261.73</v>
      </c>
      <c r="E14" s="111">
        <f t="shared" si="0"/>
        <v>15512176.990000002</v>
      </c>
      <c r="F14" s="111">
        <f t="shared" si="1"/>
        <v>12098827.070000004</v>
      </c>
      <c r="G14" s="111">
        <v>27611004.060000006</v>
      </c>
      <c r="H14" s="111">
        <v>44016544.790000007</v>
      </c>
      <c r="I14" s="112">
        <f t="shared" si="2"/>
        <v>0.35241696194027861</v>
      </c>
    </row>
    <row r="15" spans="1:9" x14ac:dyDescent="0.2">
      <c r="A15" s="109" t="s">
        <v>113</v>
      </c>
      <c r="B15" s="110">
        <v>1830</v>
      </c>
      <c r="C15" s="111">
        <v>21264371.929999981</v>
      </c>
      <c r="D15" s="111">
        <v>7092238.5700000003</v>
      </c>
      <c r="E15" s="111">
        <f t="shared" si="0"/>
        <v>28356610.499999981</v>
      </c>
      <c r="F15" s="111">
        <f t="shared" si="1"/>
        <v>25487960.490000006</v>
      </c>
      <c r="G15" s="111">
        <v>53844570.989999987</v>
      </c>
      <c r="H15" s="111">
        <v>80869880.400000006</v>
      </c>
      <c r="I15" s="112">
        <f t="shared" si="2"/>
        <v>0.35064489226077772</v>
      </c>
    </row>
    <row r="16" spans="1:9" x14ac:dyDescent="0.2">
      <c r="A16" s="109" t="s">
        <v>120</v>
      </c>
      <c r="B16" s="110">
        <v>2840</v>
      </c>
      <c r="C16" s="111">
        <v>35031685.630000018</v>
      </c>
      <c r="D16" s="111">
        <v>12514831.119999997</v>
      </c>
      <c r="E16" s="111">
        <f t="shared" si="0"/>
        <v>47546516.750000015</v>
      </c>
      <c r="F16" s="111">
        <f t="shared" si="1"/>
        <v>36216728.029999986</v>
      </c>
      <c r="G16" s="111">
        <v>83763244.780000001</v>
      </c>
      <c r="H16" s="111">
        <v>135819513.58000001</v>
      </c>
      <c r="I16" s="112">
        <f t="shared" si="2"/>
        <v>0.35007132257173268</v>
      </c>
    </row>
    <row r="17" spans="1:9" x14ac:dyDescent="0.2">
      <c r="A17" s="109" t="s">
        <v>101</v>
      </c>
      <c r="B17" s="110">
        <v>2586</v>
      </c>
      <c r="C17" s="111">
        <v>31134007.769999996</v>
      </c>
      <c r="D17" s="111">
        <v>8624194.6300000008</v>
      </c>
      <c r="E17" s="111">
        <f t="shared" si="0"/>
        <v>39758202.399999999</v>
      </c>
      <c r="F17" s="111">
        <f t="shared" si="1"/>
        <v>34497421.460000016</v>
      </c>
      <c r="G17" s="111">
        <v>74255623.860000014</v>
      </c>
      <c r="H17" s="111">
        <v>113667713.98</v>
      </c>
      <c r="I17" s="112">
        <f t="shared" si="2"/>
        <v>0.34977568394659114</v>
      </c>
    </row>
    <row r="18" spans="1:9" x14ac:dyDescent="0.2">
      <c r="A18" s="109" t="s">
        <v>102</v>
      </c>
      <c r="B18" s="110">
        <v>2283</v>
      </c>
      <c r="C18" s="111">
        <v>19309309.59</v>
      </c>
      <c r="D18" s="111">
        <v>6340120.0100000016</v>
      </c>
      <c r="E18" s="111">
        <f t="shared" si="0"/>
        <v>25649429.600000001</v>
      </c>
      <c r="F18" s="111">
        <f t="shared" si="1"/>
        <v>28268693.759999983</v>
      </c>
      <c r="G18" s="111">
        <v>53918123.359999985</v>
      </c>
      <c r="H18" s="111">
        <v>73399875.099999994</v>
      </c>
      <c r="I18" s="112">
        <f t="shared" si="2"/>
        <v>0.3494478643874423</v>
      </c>
    </row>
    <row r="19" spans="1:9" x14ac:dyDescent="0.2">
      <c r="A19" s="109" t="s">
        <v>129</v>
      </c>
      <c r="B19" s="110">
        <v>596</v>
      </c>
      <c r="C19" s="111">
        <v>7408972.3099999996</v>
      </c>
      <c r="D19" s="111">
        <v>2259229.0499999993</v>
      </c>
      <c r="E19" s="111">
        <f t="shared" si="0"/>
        <v>9668201.3599999994</v>
      </c>
      <c r="F19" s="111">
        <f t="shared" si="1"/>
        <v>6667266.5999999978</v>
      </c>
      <c r="G19" s="111">
        <v>16335467.959999997</v>
      </c>
      <c r="H19" s="111">
        <v>27942830.850000001</v>
      </c>
      <c r="I19" s="112">
        <f t="shared" si="2"/>
        <v>0.34599935174427748</v>
      </c>
    </row>
    <row r="20" spans="1:9" x14ac:dyDescent="0.2">
      <c r="A20" s="109" t="s">
        <v>100</v>
      </c>
      <c r="B20" s="110">
        <v>529</v>
      </c>
      <c r="C20" s="111">
        <v>5049445.6099999985</v>
      </c>
      <c r="D20" s="111">
        <v>1070896.4700000004</v>
      </c>
      <c r="E20" s="111">
        <f t="shared" si="0"/>
        <v>6120342.0799999991</v>
      </c>
      <c r="F20" s="111">
        <f t="shared" si="1"/>
        <v>7465419.5499999961</v>
      </c>
      <c r="G20" s="111">
        <v>13585761.629999995</v>
      </c>
      <c r="H20" s="111">
        <v>17706998.66</v>
      </c>
      <c r="I20" s="112">
        <f t="shared" si="2"/>
        <v>0.34564536867706519</v>
      </c>
    </row>
    <row r="21" spans="1:9" x14ac:dyDescent="0.2">
      <c r="A21" s="109" t="s">
        <v>123</v>
      </c>
      <c r="B21" s="110">
        <v>3267</v>
      </c>
      <c r="C21" s="111">
        <v>34204370.000000007</v>
      </c>
      <c r="D21" s="111">
        <v>14807639.639999995</v>
      </c>
      <c r="E21" s="111">
        <f t="shared" si="0"/>
        <v>49012009.640000001</v>
      </c>
      <c r="F21" s="111">
        <f t="shared" si="1"/>
        <v>39223748.810000017</v>
      </c>
      <c r="G21" s="111">
        <v>88235758.450000018</v>
      </c>
      <c r="H21" s="111">
        <v>142690533.61000001</v>
      </c>
      <c r="I21" s="112">
        <f t="shared" si="2"/>
        <v>0.3434846615260338</v>
      </c>
    </row>
    <row r="22" spans="1:9" x14ac:dyDescent="0.2">
      <c r="A22" s="109" t="s">
        <v>117</v>
      </c>
      <c r="B22" s="110">
        <v>2221</v>
      </c>
      <c r="C22" s="111">
        <v>22375640.919999998</v>
      </c>
      <c r="D22" s="111">
        <v>7948697.5399999972</v>
      </c>
      <c r="E22" s="111">
        <f t="shared" si="0"/>
        <v>30324338.459999993</v>
      </c>
      <c r="F22" s="111">
        <f t="shared" si="1"/>
        <v>30545409.290000029</v>
      </c>
      <c r="G22" s="111">
        <v>60869747.750000022</v>
      </c>
      <c r="H22" s="111">
        <v>90388535.109999999</v>
      </c>
      <c r="I22" s="112">
        <f t="shared" si="2"/>
        <v>0.33548876993189708</v>
      </c>
    </row>
    <row r="23" spans="1:9" x14ac:dyDescent="0.2">
      <c r="A23" s="109" t="s">
        <v>95</v>
      </c>
      <c r="B23" s="110">
        <v>1511</v>
      </c>
      <c r="C23" s="111">
        <v>16900815.580000006</v>
      </c>
      <c r="D23" s="111">
        <v>6332665.7700000005</v>
      </c>
      <c r="E23" s="111">
        <f t="shared" si="0"/>
        <v>23233481.350000005</v>
      </c>
      <c r="F23" s="111">
        <f t="shared" si="1"/>
        <v>23505346.419999983</v>
      </c>
      <c r="G23" s="111">
        <v>46738827.769999988</v>
      </c>
      <c r="H23" s="111">
        <v>69652219.019999996</v>
      </c>
      <c r="I23" s="112">
        <f t="shared" si="2"/>
        <v>0.33356412296539645</v>
      </c>
    </row>
    <row r="24" spans="1:9" x14ac:dyDescent="0.2">
      <c r="A24" s="109" t="s">
        <v>108</v>
      </c>
      <c r="B24" s="110">
        <v>3128</v>
      </c>
      <c r="C24" s="111">
        <v>38355102.909999996</v>
      </c>
      <c r="D24" s="111">
        <v>13593428.849999998</v>
      </c>
      <c r="E24" s="111">
        <f t="shared" si="0"/>
        <v>51948531.75999999</v>
      </c>
      <c r="F24" s="111">
        <f t="shared" si="1"/>
        <v>40483655.070000023</v>
      </c>
      <c r="G24" s="111">
        <v>92432186.830000013</v>
      </c>
      <c r="H24" s="111">
        <v>156412442.78999999</v>
      </c>
      <c r="I24" s="112">
        <f t="shared" si="2"/>
        <v>0.33212531454256683</v>
      </c>
    </row>
    <row r="25" spans="1:9" x14ac:dyDescent="0.2">
      <c r="A25" s="109" t="s">
        <v>98</v>
      </c>
      <c r="B25" s="110">
        <v>329</v>
      </c>
      <c r="C25" s="111">
        <v>3268245.0300000003</v>
      </c>
      <c r="D25" s="111">
        <v>573888.4800000001</v>
      </c>
      <c r="E25" s="111">
        <f t="shared" si="0"/>
        <v>3842133.5100000002</v>
      </c>
      <c r="F25" s="111">
        <f t="shared" si="1"/>
        <v>3585931.53</v>
      </c>
      <c r="G25" s="111">
        <v>7428065.04</v>
      </c>
      <c r="H25" s="111">
        <v>11574760.859999999</v>
      </c>
      <c r="I25" s="112">
        <f t="shared" si="2"/>
        <v>0.33194063846948457</v>
      </c>
    </row>
    <row r="26" spans="1:9" x14ac:dyDescent="0.2">
      <c r="A26" s="109" t="s">
        <v>96</v>
      </c>
      <c r="B26" s="110">
        <v>497</v>
      </c>
      <c r="C26" s="111">
        <v>3191646.7299999995</v>
      </c>
      <c r="D26" s="111">
        <v>796446.3400000002</v>
      </c>
      <c r="E26" s="111">
        <f t="shared" si="0"/>
        <v>3988093.07</v>
      </c>
      <c r="F26" s="111">
        <f t="shared" si="1"/>
        <v>6749662.0599999968</v>
      </c>
      <c r="G26" s="111">
        <v>10737755.129999997</v>
      </c>
      <c r="H26" s="111">
        <v>12094423.99</v>
      </c>
      <c r="I26" s="112">
        <f t="shared" si="2"/>
        <v>0.32974642474064608</v>
      </c>
    </row>
    <row r="27" spans="1:9" x14ac:dyDescent="0.2">
      <c r="A27" s="109" t="s">
        <v>134</v>
      </c>
      <c r="B27" s="110">
        <v>1798</v>
      </c>
      <c r="C27" s="111">
        <v>23127612.07</v>
      </c>
      <c r="D27" s="111">
        <v>11555889.430000002</v>
      </c>
      <c r="E27" s="111">
        <f t="shared" si="0"/>
        <v>34683501.5</v>
      </c>
      <c r="F27" s="111">
        <f t="shared" si="1"/>
        <v>16848755.540000029</v>
      </c>
      <c r="G27" s="111">
        <v>51532257.040000029</v>
      </c>
      <c r="H27" s="111">
        <v>105566271.06999999</v>
      </c>
      <c r="I27" s="112">
        <f t="shared" si="2"/>
        <v>0.32854718792711451</v>
      </c>
    </row>
    <row r="28" spans="1:9" x14ac:dyDescent="0.2">
      <c r="A28" s="109" t="s">
        <v>88</v>
      </c>
      <c r="B28" s="110">
        <v>1990</v>
      </c>
      <c r="C28" s="111">
        <v>24620751.68</v>
      </c>
      <c r="D28" s="111">
        <v>7104446.6400000006</v>
      </c>
      <c r="E28" s="111">
        <f t="shared" si="0"/>
        <v>31725198.32</v>
      </c>
      <c r="F28" s="111">
        <f t="shared" si="1"/>
        <v>29270711.700000003</v>
      </c>
      <c r="G28" s="111">
        <v>60995910.020000003</v>
      </c>
      <c r="H28" s="111">
        <v>97323922.039999992</v>
      </c>
      <c r="I28" s="112">
        <f t="shared" si="2"/>
        <v>0.3259753373580751</v>
      </c>
    </row>
    <row r="29" spans="1:9" x14ac:dyDescent="0.2">
      <c r="A29" s="109" t="s">
        <v>90</v>
      </c>
      <c r="B29" s="110">
        <v>4060</v>
      </c>
      <c r="C29" s="111">
        <v>41861677.57</v>
      </c>
      <c r="D29" s="111">
        <v>12447688.66</v>
      </c>
      <c r="E29" s="111">
        <f t="shared" si="0"/>
        <v>54309366.230000004</v>
      </c>
      <c r="F29" s="111">
        <f t="shared" si="1"/>
        <v>47068458.930000007</v>
      </c>
      <c r="G29" s="111">
        <v>101377825.16000001</v>
      </c>
      <c r="H29" s="111">
        <v>169418773.11000001</v>
      </c>
      <c r="I29" s="112">
        <f t="shared" si="2"/>
        <v>0.32056285872604029</v>
      </c>
    </row>
    <row r="30" spans="1:9" x14ac:dyDescent="0.2">
      <c r="A30" s="109" t="s">
        <v>89</v>
      </c>
      <c r="B30" s="110">
        <v>1160</v>
      </c>
      <c r="C30" s="111">
        <v>16981972.860000003</v>
      </c>
      <c r="D30" s="111">
        <v>4840388.92</v>
      </c>
      <c r="E30" s="111">
        <f t="shared" si="0"/>
        <v>21822361.780000001</v>
      </c>
      <c r="F30" s="111">
        <f t="shared" si="1"/>
        <v>18874133.309999987</v>
      </c>
      <c r="G30" s="111">
        <v>40696495.089999989</v>
      </c>
      <c r="H30" s="111">
        <v>71172070.010000005</v>
      </c>
      <c r="I30" s="112">
        <f t="shared" si="2"/>
        <v>0.30661412232261698</v>
      </c>
    </row>
    <row r="31" spans="1:9" x14ac:dyDescent="0.2">
      <c r="A31" s="109" t="s">
        <v>111</v>
      </c>
      <c r="B31" s="110">
        <v>1464</v>
      </c>
      <c r="C31" s="111">
        <v>14404706.239999998</v>
      </c>
      <c r="D31" s="111">
        <v>3820723.0600000005</v>
      </c>
      <c r="E31" s="111">
        <f t="shared" si="0"/>
        <v>18225429.299999997</v>
      </c>
      <c r="F31" s="111">
        <f t="shared" si="1"/>
        <v>18748081.869999997</v>
      </c>
      <c r="G31" s="111">
        <v>36973511.169999994</v>
      </c>
      <c r="H31" s="111">
        <v>59582862.979999997</v>
      </c>
      <c r="I31" s="112">
        <f t="shared" si="2"/>
        <v>0.30588374556821268</v>
      </c>
    </row>
    <row r="32" spans="1:9" x14ac:dyDescent="0.2">
      <c r="A32" s="109" t="s">
        <v>119</v>
      </c>
      <c r="B32" s="110">
        <v>1001</v>
      </c>
      <c r="C32" s="111">
        <v>14803487.219999997</v>
      </c>
      <c r="D32" s="111">
        <v>3463544.81</v>
      </c>
      <c r="E32" s="111">
        <f t="shared" si="0"/>
        <v>18267032.029999997</v>
      </c>
      <c r="F32" s="111">
        <f t="shared" si="1"/>
        <v>18747889.540000018</v>
      </c>
      <c r="G32" s="111">
        <v>37014921.570000015</v>
      </c>
      <c r="H32" s="111">
        <v>60921209.409999996</v>
      </c>
      <c r="I32" s="112">
        <f t="shared" si="2"/>
        <v>0.29984683834923226</v>
      </c>
    </row>
    <row r="33" spans="1:9" x14ac:dyDescent="0.2">
      <c r="A33" s="109" t="s">
        <v>132</v>
      </c>
      <c r="B33" s="110">
        <v>2425</v>
      </c>
      <c r="C33" s="111">
        <v>24138912.630000003</v>
      </c>
      <c r="D33" s="111">
        <v>8666072.6500000022</v>
      </c>
      <c r="E33" s="111">
        <f t="shared" si="0"/>
        <v>32804985.280000005</v>
      </c>
      <c r="F33" s="111">
        <f t="shared" si="1"/>
        <v>29347241.840000007</v>
      </c>
      <c r="G33" s="111">
        <v>62152227.120000012</v>
      </c>
      <c r="H33" s="111">
        <v>110022525.06</v>
      </c>
      <c r="I33" s="112">
        <f t="shared" si="2"/>
        <v>0.29816608246456838</v>
      </c>
    </row>
    <row r="34" spans="1:9" x14ac:dyDescent="0.2">
      <c r="A34" s="109" t="s">
        <v>114</v>
      </c>
      <c r="B34" s="110">
        <v>1983</v>
      </c>
      <c r="C34" s="111">
        <v>37126542.93</v>
      </c>
      <c r="D34" s="111">
        <v>7476757.8400000026</v>
      </c>
      <c r="E34" s="111">
        <f t="shared" si="0"/>
        <v>44603300.770000003</v>
      </c>
      <c r="F34" s="111">
        <f t="shared" si="1"/>
        <v>23742102.979999997</v>
      </c>
      <c r="G34" s="111">
        <v>68345403.75</v>
      </c>
      <c r="H34" s="111">
        <v>152341624.22</v>
      </c>
      <c r="I34" s="112">
        <f t="shared" si="2"/>
        <v>0.29278472642242126</v>
      </c>
    </row>
    <row r="35" spans="1:9" x14ac:dyDescent="0.2">
      <c r="A35" s="109" t="s">
        <v>130</v>
      </c>
      <c r="B35" s="110">
        <v>2119</v>
      </c>
      <c r="C35" s="111">
        <v>22239325.190000001</v>
      </c>
      <c r="D35" s="111">
        <v>10112711.389999995</v>
      </c>
      <c r="E35" s="111">
        <f t="shared" si="0"/>
        <v>32352036.579999998</v>
      </c>
      <c r="F35" s="111">
        <f t="shared" si="1"/>
        <v>21685756.629999988</v>
      </c>
      <c r="G35" s="111">
        <v>54037793.209999986</v>
      </c>
      <c r="H35" s="111">
        <v>114886022.45</v>
      </c>
      <c r="I35" s="112">
        <f t="shared" si="2"/>
        <v>0.28160115469294844</v>
      </c>
    </row>
    <row r="36" spans="1:9" x14ac:dyDescent="0.2">
      <c r="A36" s="109" t="s">
        <v>125</v>
      </c>
      <c r="B36" s="110">
        <v>722</v>
      </c>
      <c r="C36" s="111">
        <v>6970016.419999999</v>
      </c>
      <c r="D36" s="111">
        <v>2784172.7600000007</v>
      </c>
      <c r="E36" s="111">
        <f t="shared" si="0"/>
        <v>9754189.1799999997</v>
      </c>
      <c r="F36" s="111">
        <f t="shared" si="1"/>
        <v>9157819.7399999946</v>
      </c>
      <c r="G36" s="111">
        <v>18912008.919999994</v>
      </c>
      <c r="H36" s="111">
        <v>35111873.710000001</v>
      </c>
      <c r="I36" s="112">
        <f t="shared" si="2"/>
        <v>0.27780315173615949</v>
      </c>
    </row>
    <row r="37" spans="1:9" x14ac:dyDescent="0.2">
      <c r="A37" s="109" t="s">
        <v>99</v>
      </c>
      <c r="B37" s="110">
        <v>2448</v>
      </c>
      <c r="C37" s="111">
        <v>29708467.970000003</v>
      </c>
      <c r="D37" s="111">
        <v>6714903.2400000002</v>
      </c>
      <c r="E37" s="111">
        <f t="shared" si="0"/>
        <v>36423371.210000001</v>
      </c>
      <c r="F37" s="111">
        <f t="shared" si="1"/>
        <v>28765834.94000002</v>
      </c>
      <c r="G37" s="111">
        <v>65189206.150000021</v>
      </c>
      <c r="H37" s="111">
        <v>131815667.81</v>
      </c>
      <c r="I37" s="112">
        <f t="shared" si="2"/>
        <v>0.27632049979446216</v>
      </c>
    </row>
    <row r="38" spans="1:9" x14ac:dyDescent="0.2">
      <c r="A38" s="109" t="s">
        <v>91</v>
      </c>
      <c r="B38" s="110">
        <v>732</v>
      </c>
      <c r="C38" s="111">
        <v>6309906.3599999985</v>
      </c>
      <c r="D38" s="111">
        <v>2185156.459999999</v>
      </c>
      <c r="E38" s="111">
        <f t="shared" si="0"/>
        <v>8495062.8199999966</v>
      </c>
      <c r="F38" s="111">
        <f t="shared" si="1"/>
        <v>9658886.6600000001</v>
      </c>
      <c r="G38" s="111">
        <v>18153949.479999997</v>
      </c>
      <c r="H38" s="111">
        <v>31343087.219999999</v>
      </c>
      <c r="I38" s="112">
        <f t="shared" si="2"/>
        <v>0.27103465463923104</v>
      </c>
    </row>
    <row r="39" spans="1:9" x14ac:dyDescent="0.2">
      <c r="A39" s="109" t="s">
        <v>109</v>
      </c>
      <c r="B39" s="110">
        <v>1799</v>
      </c>
      <c r="C39" s="111">
        <v>21412596.00999999</v>
      </c>
      <c r="D39" s="111">
        <v>9503933.9699999988</v>
      </c>
      <c r="E39" s="111">
        <f t="shared" si="0"/>
        <v>30916529.979999989</v>
      </c>
      <c r="F39" s="111">
        <f t="shared" si="1"/>
        <v>22117054.350000024</v>
      </c>
      <c r="G39" s="111">
        <v>53033584.330000013</v>
      </c>
      <c r="H39" s="111">
        <v>119679952.09999999</v>
      </c>
      <c r="I39" s="112">
        <f t="shared" si="2"/>
        <v>0.25832672421331954</v>
      </c>
    </row>
    <row r="40" spans="1:9" x14ac:dyDescent="0.2">
      <c r="A40" s="109" t="s">
        <v>115</v>
      </c>
      <c r="B40" s="110">
        <v>1581</v>
      </c>
      <c r="C40" s="111">
        <v>25023446.260000017</v>
      </c>
      <c r="D40" s="111">
        <v>4868570.43</v>
      </c>
      <c r="E40" s="111">
        <f t="shared" si="0"/>
        <v>29892016.690000016</v>
      </c>
      <c r="F40" s="111">
        <f t="shared" si="1"/>
        <v>17902458.050000008</v>
      </c>
      <c r="G40" s="111">
        <v>47794474.740000024</v>
      </c>
      <c r="H40" s="111">
        <v>119291866.54000001</v>
      </c>
      <c r="I40" s="112">
        <f t="shared" si="2"/>
        <v>0.25057883288276711</v>
      </c>
    </row>
    <row r="41" spans="1:9" x14ac:dyDescent="0.2">
      <c r="A41" s="109" t="s">
        <v>103</v>
      </c>
      <c r="B41" s="110">
        <v>2062</v>
      </c>
      <c r="C41" s="111">
        <v>29657332.589999996</v>
      </c>
      <c r="D41" s="111">
        <v>11920102.170000002</v>
      </c>
      <c r="E41" s="111">
        <f t="shared" si="0"/>
        <v>41577434.759999998</v>
      </c>
      <c r="F41" s="111">
        <f t="shared" si="1"/>
        <v>27993954.119999997</v>
      </c>
      <c r="G41" s="111">
        <v>69571388.879999995</v>
      </c>
      <c r="H41" s="111">
        <v>169167413.5</v>
      </c>
      <c r="I41" s="112">
        <f t="shared" si="2"/>
        <v>0.24577685441765057</v>
      </c>
    </row>
    <row r="42" spans="1:9" x14ac:dyDescent="0.2">
      <c r="A42" s="109" t="s">
        <v>121</v>
      </c>
      <c r="B42" s="110">
        <v>2374</v>
      </c>
      <c r="C42" s="111">
        <v>41283774.890000001</v>
      </c>
      <c r="D42" s="111">
        <v>13584769.849999994</v>
      </c>
      <c r="E42" s="111">
        <f t="shared" si="0"/>
        <v>54868544.739999995</v>
      </c>
      <c r="F42" s="111">
        <f t="shared" si="1"/>
        <v>34137158.750000015</v>
      </c>
      <c r="G42" s="111">
        <v>89005703.49000001</v>
      </c>
      <c r="H42" s="111">
        <v>225891400.33000001</v>
      </c>
      <c r="I42" s="112">
        <f t="shared" si="2"/>
        <v>0.24289789102127698</v>
      </c>
    </row>
    <row r="43" spans="1:9" x14ac:dyDescent="0.2">
      <c r="A43" s="109" t="s">
        <v>105</v>
      </c>
      <c r="B43" s="110">
        <v>504</v>
      </c>
      <c r="C43" s="111">
        <v>5527502.6199999992</v>
      </c>
      <c r="D43" s="111">
        <v>1400928.92</v>
      </c>
      <c r="E43" s="111">
        <f t="shared" si="0"/>
        <v>6928431.5399999991</v>
      </c>
      <c r="F43" s="111">
        <f t="shared" si="1"/>
        <v>8044735.9500000011</v>
      </c>
      <c r="G43" s="111">
        <v>14973167.49</v>
      </c>
      <c r="H43" s="111">
        <v>28814414.920000002</v>
      </c>
      <c r="I43" s="112">
        <f t="shared" si="2"/>
        <v>0.24045018992181566</v>
      </c>
    </row>
    <row r="44" spans="1:9" x14ac:dyDescent="0.2">
      <c r="A44" s="109" t="s">
        <v>92</v>
      </c>
      <c r="B44" s="110">
        <v>284</v>
      </c>
      <c r="C44" s="111">
        <v>4541527.629999999</v>
      </c>
      <c r="D44" s="111">
        <v>1137387.2600000002</v>
      </c>
      <c r="E44" s="111">
        <f t="shared" si="0"/>
        <v>5678914.8899999987</v>
      </c>
      <c r="F44" s="111">
        <f t="shared" si="1"/>
        <v>6005726.070000004</v>
      </c>
      <c r="G44" s="111">
        <v>11684640.960000003</v>
      </c>
      <c r="H44" s="111">
        <v>24759381.009999998</v>
      </c>
      <c r="I44" s="112">
        <f t="shared" si="2"/>
        <v>0.22936417060290634</v>
      </c>
    </row>
    <row r="45" spans="1:9" x14ac:dyDescent="0.2">
      <c r="A45" s="109" t="s">
        <v>127</v>
      </c>
      <c r="B45" s="110">
        <v>476</v>
      </c>
      <c r="C45" s="111">
        <v>9618309.1500000022</v>
      </c>
      <c r="D45" s="111">
        <v>2603880.0699999998</v>
      </c>
      <c r="E45" s="111">
        <f t="shared" si="0"/>
        <v>12222189.220000003</v>
      </c>
      <c r="F45" s="111">
        <f t="shared" si="1"/>
        <v>10427928.04999999</v>
      </c>
      <c r="G45" s="111">
        <v>22650117.269999992</v>
      </c>
      <c r="H45" s="111">
        <v>62792785.930000007</v>
      </c>
      <c r="I45" s="112">
        <f t="shared" si="2"/>
        <v>0.19464320684266223</v>
      </c>
    </row>
    <row r="46" spans="1:9" x14ac:dyDescent="0.2">
      <c r="A46" s="109" t="s">
        <v>126</v>
      </c>
      <c r="B46" s="110">
        <v>1971</v>
      </c>
      <c r="C46" s="111">
        <v>60614664.24000001</v>
      </c>
      <c r="D46" s="111">
        <v>12628752.950000001</v>
      </c>
      <c r="E46" s="111">
        <f t="shared" si="0"/>
        <v>73243417.190000013</v>
      </c>
      <c r="F46" s="111">
        <f t="shared" si="1"/>
        <v>33327516.719999909</v>
      </c>
      <c r="G46" s="111">
        <v>106570933.90999992</v>
      </c>
      <c r="H46" s="111">
        <v>379705990.14999998</v>
      </c>
      <c r="I46" s="112">
        <f t="shared" si="2"/>
        <v>0.19289507958793528</v>
      </c>
    </row>
    <row r="47" spans="1:9" x14ac:dyDescent="0.2">
      <c r="A47" s="109" t="s">
        <v>104</v>
      </c>
      <c r="B47" s="110">
        <v>2389</v>
      </c>
      <c r="C47" s="111">
        <v>58715575.36999999</v>
      </c>
      <c r="D47" s="111">
        <v>18596048.790000007</v>
      </c>
      <c r="E47" s="111">
        <f t="shared" si="0"/>
        <v>77311624.159999996</v>
      </c>
      <c r="F47" s="111">
        <f t="shared" si="1"/>
        <v>29190484.73999998</v>
      </c>
      <c r="G47" s="111">
        <v>106502108.89999998</v>
      </c>
      <c r="H47" s="111">
        <v>419856603.38</v>
      </c>
      <c r="I47" s="112">
        <f t="shared" si="2"/>
        <v>0.184138164167511</v>
      </c>
    </row>
    <row r="48" spans="1:9" x14ac:dyDescent="0.2">
      <c r="A48" s="109" t="s">
        <v>107</v>
      </c>
      <c r="B48" s="110">
        <v>82</v>
      </c>
      <c r="C48" s="111">
        <v>639441.99000000011</v>
      </c>
      <c r="D48" s="111">
        <v>205622.88</v>
      </c>
      <c r="E48" s="111">
        <f t="shared" si="0"/>
        <v>845064.87000000011</v>
      </c>
      <c r="F48" s="111">
        <f t="shared" si="1"/>
        <v>731639.45000000019</v>
      </c>
      <c r="G48" s="111">
        <v>1576704.3200000003</v>
      </c>
      <c r="H48" s="111">
        <v>5168936.09</v>
      </c>
      <c r="I48" s="112">
        <f t="shared" si="2"/>
        <v>0.1634891310873221</v>
      </c>
    </row>
    <row r="49" spans="1:9" x14ac:dyDescent="0.2">
      <c r="A49" s="109" t="s">
        <v>128</v>
      </c>
      <c r="B49" s="110">
        <v>119</v>
      </c>
      <c r="C49" s="111">
        <v>2874346.9899999998</v>
      </c>
      <c r="D49" s="111">
        <v>8167.65</v>
      </c>
      <c r="E49" s="111">
        <f t="shared" si="0"/>
        <v>2882514.6399999997</v>
      </c>
      <c r="F49" s="111">
        <f t="shared" si="1"/>
        <v>1137624.1400000006</v>
      </c>
      <c r="G49" s="111">
        <v>4020138.7800000003</v>
      </c>
      <c r="H49" s="111">
        <v>28715630.459999997</v>
      </c>
      <c r="I49" s="112">
        <f t="shared" si="2"/>
        <v>0.10038138093521071</v>
      </c>
    </row>
    <row r="50" spans="1:9" x14ac:dyDescent="0.2">
      <c r="A50" s="109" t="s">
        <v>106</v>
      </c>
      <c r="B50" s="110">
        <v>37</v>
      </c>
      <c r="C50" s="111">
        <v>1688724.9100000001</v>
      </c>
      <c r="D50" s="111">
        <v>646582.11</v>
      </c>
      <c r="E50" s="111">
        <f t="shared" si="0"/>
        <v>2335307.02</v>
      </c>
      <c r="F50" s="111">
        <f t="shared" si="1"/>
        <v>1171984.6499999999</v>
      </c>
      <c r="G50" s="111">
        <v>3507291.67</v>
      </c>
      <c r="H50" s="111">
        <v>42187326.659999996</v>
      </c>
      <c r="I50" s="112">
        <f t="shared" si="2"/>
        <v>5.5355653104566742E-2</v>
      </c>
    </row>
    <row r="51" spans="1:9" x14ac:dyDescent="0.2">
      <c r="A51" s="109"/>
      <c r="B51" s="113"/>
      <c r="C51" s="114"/>
      <c r="D51" s="114"/>
      <c r="E51" s="114"/>
      <c r="F51" s="114"/>
      <c r="G51" s="114"/>
      <c r="H51" s="114"/>
      <c r="I51" s="112"/>
    </row>
    <row r="52" spans="1:9" x14ac:dyDescent="0.2">
      <c r="A52" s="115" t="s">
        <v>135</v>
      </c>
      <c r="B52" s="116">
        <f>SUM(B4:B50)</f>
        <v>78523</v>
      </c>
      <c r="C52" s="117">
        <f>SUM(C4:C50)</f>
        <v>1024216448.8200001</v>
      </c>
      <c r="D52" s="117">
        <f>SUM(D4:D50)</f>
        <v>316665794.35000002</v>
      </c>
      <c r="E52" s="117">
        <f>SUM(E4:E50)</f>
        <v>1340882243.1700006</v>
      </c>
      <c r="F52" s="117">
        <f t="shared" ref="F52:H52" si="3">SUM(F4:F50)</f>
        <v>997572834.72000003</v>
      </c>
      <c r="G52" s="117">
        <f t="shared" si="3"/>
        <v>2338455077.8900008</v>
      </c>
      <c r="H52" s="117">
        <f t="shared" si="3"/>
        <v>4622973925.749999</v>
      </c>
      <c r="I52" s="118">
        <f>E52/H52</f>
        <v>0.29004754616963696</v>
      </c>
    </row>
    <row r="53" spans="1:9" x14ac:dyDescent="0.2">
      <c r="A53" s="119"/>
      <c r="B53" s="120"/>
      <c r="C53" s="120"/>
      <c r="D53" s="111"/>
      <c r="E53" s="111"/>
      <c r="F53" s="121" t="s">
        <v>139</v>
      </c>
      <c r="G53" s="122">
        <f>G52/9000000000</f>
        <v>0.25982834198777788</v>
      </c>
      <c r="H53" s="123"/>
      <c r="I53" s="120"/>
    </row>
    <row r="54" spans="1:9" x14ac:dyDescent="0.2">
      <c r="D54" s="124"/>
      <c r="E54" s="124"/>
      <c r="H54" s="124"/>
    </row>
    <row r="55" spans="1:9" x14ac:dyDescent="0.2">
      <c r="F55" s="124"/>
      <c r="G55" s="125"/>
    </row>
  </sheetData>
  <autoFilter ref="A2:I3"/>
  <pageMargins left="0.25" right="0.25" top="0.75" bottom="0.75" header="0.3" footer="0.3"/>
  <pageSetup scale="74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1B53EAA-8B6D-45AF-BC42-6AEC3410A164}"/>
</file>

<file path=customXml/itemProps2.xml><?xml version="1.0" encoding="utf-8"?>
<ds:datastoreItem xmlns:ds="http://schemas.openxmlformats.org/officeDocument/2006/customXml" ds:itemID="{D4EBBBF4-5563-48F6-A93E-2491A55C6466}"/>
</file>

<file path=customXml/itemProps3.xml><?xml version="1.0" encoding="utf-8"?>
<ds:datastoreItem xmlns:ds="http://schemas.openxmlformats.org/officeDocument/2006/customXml" ds:itemID="{A7DD2D33-0A87-4FD2-BFDB-0EA397C71DE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2015 Medicare PSA_casemix data</vt:lpstr>
      <vt:lpstr>1.2015 Medicare PSA TCOC</vt:lpstr>
      <vt:lpstr>2.EpisodeSummary</vt:lpstr>
      <vt:lpstr>'2015 Medicare PSA_casemix data'!Print_Area</vt:lpstr>
      <vt:lpstr>'1.2015 Medicare PSA TCOC'!Print_Titles</vt:lpstr>
      <vt:lpstr>'2.EpisodeSummary'!Print_Titles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Sule Gerovich</dc:creator>
  <cp:lastModifiedBy>Laura Mandel</cp:lastModifiedBy>
  <cp:lastPrinted>2017-01-23T22:10:00Z</cp:lastPrinted>
  <dcterms:created xsi:type="dcterms:W3CDTF">2016-12-28T21:39:10Z</dcterms:created>
  <dcterms:modified xsi:type="dcterms:W3CDTF">2017-01-23T22:10:19Z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0x0101005AD40D51286D8B4D9C836A50BBB33558</vt:lpwstr>
  </property>
</Properties>
</file>