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ldiven_hscrc_maryland_gov/Documents/Website Redesign/Cameron edits/"/>
    </mc:Choice>
  </mc:AlternateContent>
  <xr:revisionPtr revIDLastSave="0" documentId="8_{FA8BBF78-D9C7-4E84-8D24-776022166579}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Summary" sheetId="25" r:id="rId1"/>
    <sheet name="Modified FRA Method" sheetId="23" r:id="rId2"/>
    <sheet name="Weighting" sheetId="12" r:id="rId3"/>
  </sheets>
  <externalReferences>
    <externalReference r:id="rId4"/>
    <externalReference r:id="rId5"/>
  </externalReferences>
  <definedNames>
    <definedName name="_xlnm._FilterDatabase" localSheetId="1" hidden="1">'Modified FRA Method'!$A$4:$JU$47</definedName>
    <definedName name="_xlnm._FilterDatabase" localSheetId="0" hidden="1">Summary!$A$2:$M$45</definedName>
    <definedName name="_Order1" hidden="1">255</definedName>
    <definedName name="_xlnm.Print_Area" localSheetId="1">'Modified FRA Method'!$B$4:$Q$46</definedName>
    <definedName name="_xlnm.Print_Area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23" l="1"/>
  <c r="O27" i="23" s="1"/>
  <c r="O43" i="23"/>
  <c r="O10" i="23"/>
  <c r="O39" i="23"/>
  <c r="O19" i="23"/>
  <c r="O42" i="23"/>
  <c r="O47" i="23"/>
  <c r="O41" i="23"/>
  <c r="O46" i="23"/>
  <c r="O12" i="23"/>
  <c r="O31" i="23"/>
  <c r="O7" i="23"/>
  <c r="O20" i="23"/>
  <c r="O6" i="23"/>
  <c r="O38" i="23"/>
  <c r="O35" i="23"/>
  <c r="O33" i="23"/>
  <c r="O18" i="23"/>
  <c r="O9" i="23"/>
  <c r="O44" i="23"/>
  <c r="O21" i="23"/>
  <c r="O25" i="23"/>
  <c r="O28" i="23"/>
  <c r="O14" i="23"/>
  <c r="O13" i="23"/>
  <c r="O36" i="23"/>
  <c r="O34" i="23"/>
  <c r="O17" i="23"/>
  <c r="O32" i="23"/>
  <c r="O30" i="23"/>
  <c r="O37" i="23"/>
  <c r="O15" i="23"/>
  <c r="O24" i="23"/>
  <c r="O26" i="23"/>
  <c r="O22" i="23"/>
  <c r="O40" i="23"/>
  <c r="O16" i="23"/>
  <c r="O11" i="23"/>
  <c r="O29" i="23"/>
  <c r="O23" i="23"/>
  <c r="O8" i="23"/>
  <c r="O5" i="23"/>
  <c r="Z43" i="23" l="1"/>
  <c r="Z10" i="23"/>
  <c r="Z39" i="23"/>
  <c r="Z19" i="23"/>
  <c r="Z42" i="23"/>
  <c r="Z47" i="23"/>
  <c r="Z41" i="23"/>
  <c r="Z46" i="23"/>
  <c r="Z12" i="23"/>
  <c r="Z31" i="23"/>
  <c r="Z7" i="23"/>
  <c r="Z20" i="23"/>
  <c r="Z6" i="23"/>
  <c r="Z38" i="23"/>
  <c r="Z35" i="23"/>
  <c r="Z33" i="23"/>
  <c r="Z18" i="23"/>
  <c r="Z9" i="23"/>
  <c r="Z44" i="23"/>
  <c r="Z21" i="23"/>
  <c r="Z25" i="23"/>
  <c r="Z28" i="23"/>
  <c r="Z14" i="23"/>
  <c r="Z13" i="23"/>
  <c r="Z36" i="23"/>
  <c r="Z34" i="23"/>
  <c r="Z17" i="23"/>
  <c r="Z32" i="23"/>
  <c r="Z30" i="23"/>
  <c r="Z37" i="23"/>
  <c r="Z15" i="23"/>
  <c r="Z24" i="23"/>
  <c r="Z26" i="23"/>
  <c r="Z22" i="23"/>
  <c r="Z40" i="23"/>
  <c r="Z16" i="23"/>
  <c r="Z11" i="23"/>
  <c r="Z29" i="23"/>
  <c r="Z23" i="23"/>
  <c r="Z8" i="23"/>
  <c r="Z45" i="23"/>
  <c r="Z27" i="23" s="1"/>
  <c r="Z5" i="23"/>
  <c r="R43" i="23"/>
  <c r="R10" i="23"/>
  <c r="R39" i="23"/>
  <c r="R19" i="23"/>
  <c r="R42" i="23"/>
  <c r="R47" i="23"/>
  <c r="R41" i="23"/>
  <c r="R46" i="23"/>
  <c r="R12" i="23"/>
  <c r="R31" i="23"/>
  <c r="R7" i="23"/>
  <c r="R20" i="23"/>
  <c r="R6" i="23"/>
  <c r="R38" i="23"/>
  <c r="R35" i="23"/>
  <c r="R33" i="23"/>
  <c r="R18" i="23"/>
  <c r="R9" i="23"/>
  <c r="R44" i="23"/>
  <c r="R21" i="23"/>
  <c r="R25" i="23"/>
  <c r="R28" i="23"/>
  <c r="R14" i="23"/>
  <c r="R13" i="23"/>
  <c r="R36" i="23"/>
  <c r="R34" i="23"/>
  <c r="R17" i="23"/>
  <c r="R32" i="23"/>
  <c r="R30" i="23"/>
  <c r="R37" i="23"/>
  <c r="R15" i="23"/>
  <c r="R24" i="23"/>
  <c r="R26" i="23"/>
  <c r="R22" i="23"/>
  <c r="R40" i="23"/>
  <c r="R16" i="23"/>
  <c r="R11" i="23"/>
  <c r="R29" i="23"/>
  <c r="R23" i="23"/>
  <c r="R8" i="23"/>
  <c r="R45" i="23"/>
  <c r="R27" i="23" s="1"/>
  <c r="R5" i="23"/>
  <c r="P3" i="23"/>
  <c r="M3" i="23"/>
  <c r="P45" i="23"/>
  <c r="P27" i="23" s="1"/>
  <c r="P43" i="23"/>
  <c r="P10" i="23"/>
  <c r="P39" i="23"/>
  <c r="P19" i="23"/>
  <c r="P42" i="23"/>
  <c r="P47" i="23"/>
  <c r="P41" i="23"/>
  <c r="P46" i="23"/>
  <c r="P12" i="23"/>
  <c r="P31" i="23"/>
  <c r="P7" i="23"/>
  <c r="P20" i="23"/>
  <c r="P6" i="23"/>
  <c r="P38" i="23"/>
  <c r="P35" i="23"/>
  <c r="P33" i="23"/>
  <c r="P18" i="23"/>
  <c r="P9" i="23"/>
  <c r="P44" i="23"/>
  <c r="P21" i="23"/>
  <c r="P25" i="23"/>
  <c r="P28" i="23"/>
  <c r="P14" i="23"/>
  <c r="P13" i="23"/>
  <c r="P36" i="23"/>
  <c r="P34" i="23"/>
  <c r="P17" i="23"/>
  <c r="P32" i="23"/>
  <c r="P30" i="23"/>
  <c r="P37" i="23"/>
  <c r="P15" i="23"/>
  <c r="P24" i="23"/>
  <c r="P26" i="23"/>
  <c r="P22" i="23"/>
  <c r="P40" i="23"/>
  <c r="P16" i="23"/>
  <c r="P11" i="23"/>
  <c r="P29" i="23"/>
  <c r="P23" i="23"/>
  <c r="P8" i="23"/>
  <c r="P5" i="23"/>
  <c r="N45" i="23"/>
  <c r="N27" i="23" s="1"/>
  <c r="N43" i="23"/>
  <c r="N10" i="23"/>
  <c r="N39" i="23"/>
  <c r="N19" i="23"/>
  <c r="N42" i="23"/>
  <c r="N47" i="23"/>
  <c r="N41" i="23"/>
  <c r="N46" i="23"/>
  <c r="N12" i="23"/>
  <c r="N31" i="23"/>
  <c r="N7" i="23"/>
  <c r="N20" i="23"/>
  <c r="N6" i="23"/>
  <c r="N38" i="23"/>
  <c r="N35" i="23"/>
  <c r="N33" i="23"/>
  <c r="N18" i="23"/>
  <c r="N9" i="23"/>
  <c r="N44" i="23"/>
  <c r="N21" i="23"/>
  <c r="N25" i="23"/>
  <c r="N28" i="23"/>
  <c r="N14" i="23"/>
  <c r="N13" i="23"/>
  <c r="N36" i="23"/>
  <c r="N34" i="23"/>
  <c r="N17" i="23"/>
  <c r="N32" i="23"/>
  <c r="N30" i="23"/>
  <c r="N37" i="23"/>
  <c r="N15" i="23"/>
  <c r="N24" i="23"/>
  <c r="N26" i="23"/>
  <c r="N22" i="23"/>
  <c r="N40" i="23"/>
  <c r="N16" i="23"/>
  <c r="N11" i="23"/>
  <c r="N29" i="23"/>
  <c r="N23" i="23"/>
  <c r="N8" i="23"/>
  <c r="N5" i="23"/>
  <c r="M45" i="23"/>
  <c r="M27" i="23" s="1"/>
  <c r="M43" i="23"/>
  <c r="M10" i="23"/>
  <c r="M39" i="23"/>
  <c r="M19" i="23"/>
  <c r="M42" i="23"/>
  <c r="M47" i="23"/>
  <c r="M41" i="23"/>
  <c r="M46" i="23"/>
  <c r="M12" i="23"/>
  <c r="M31" i="23"/>
  <c r="M7" i="23"/>
  <c r="M20" i="23"/>
  <c r="M6" i="23"/>
  <c r="M38" i="23"/>
  <c r="M35" i="23"/>
  <c r="M33" i="23"/>
  <c r="M18" i="23"/>
  <c r="M9" i="23"/>
  <c r="M44" i="23"/>
  <c r="M21" i="23"/>
  <c r="M25" i="23"/>
  <c r="M28" i="23"/>
  <c r="M14" i="23"/>
  <c r="M13" i="23"/>
  <c r="M36" i="23"/>
  <c r="M34" i="23"/>
  <c r="M17" i="23"/>
  <c r="M32" i="23"/>
  <c r="M30" i="23"/>
  <c r="M37" i="23"/>
  <c r="M15" i="23"/>
  <c r="M24" i="23"/>
  <c r="M26" i="23"/>
  <c r="M22" i="23"/>
  <c r="M40" i="23"/>
  <c r="M16" i="23"/>
  <c r="M11" i="23"/>
  <c r="M29" i="23"/>
  <c r="M23" i="23"/>
  <c r="M8" i="23"/>
  <c r="M5" i="23"/>
  <c r="L45" i="23"/>
  <c r="L27" i="23" s="1"/>
  <c r="L43" i="23"/>
  <c r="L10" i="23"/>
  <c r="L39" i="23"/>
  <c r="L19" i="23"/>
  <c r="L42" i="23"/>
  <c r="L47" i="23"/>
  <c r="L41" i="23"/>
  <c r="L46" i="23"/>
  <c r="L12" i="23"/>
  <c r="L31" i="23"/>
  <c r="L7" i="23"/>
  <c r="L20" i="23"/>
  <c r="L6" i="23"/>
  <c r="L38" i="23"/>
  <c r="L35" i="23"/>
  <c r="L33" i="23"/>
  <c r="L18" i="23"/>
  <c r="L9" i="23"/>
  <c r="L44" i="23"/>
  <c r="L21" i="23"/>
  <c r="L25" i="23"/>
  <c r="L28" i="23"/>
  <c r="L14" i="23"/>
  <c r="L13" i="23"/>
  <c r="L36" i="23"/>
  <c r="L34" i="23"/>
  <c r="L17" i="23"/>
  <c r="L32" i="23"/>
  <c r="L30" i="23"/>
  <c r="L37" i="23"/>
  <c r="L15" i="23"/>
  <c r="L24" i="23"/>
  <c r="L26" i="23"/>
  <c r="L22" i="23"/>
  <c r="L40" i="23"/>
  <c r="L16" i="23"/>
  <c r="L11" i="23"/>
  <c r="L29" i="23"/>
  <c r="L23" i="23"/>
  <c r="L8" i="23"/>
  <c r="L5" i="23"/>
  <c r="T15" i="23" l="1"/>
  <c r="U15" i="23" s="1"/>
  <c r="S45" i="23"/>
  <c r="S43" i="23"/>
  <c r="S10" i="23"/>
  <c r="S39" i="23"/>
  <c r="S19" i="23"/>
  <c r="S42" i="23"/>
  <c r="S47" i="23"/>
  <c r="S41" i="23"/>
  <c r="S46" i="23"/>
  <c r="S12" i="23"/>
  <c r="S31" i="23"/>
  <c r="S7" i="23"/>
  <c r="S20" i="23"/>
  <c r="S6" i="23"/>
  <c r="S38" i="23"/>
  <c r="S35" i="23"/>
  <c r="S33" i="23"/>
  <c r="S18" i="23"/>
  <c r="S9" i="23"/>
  <c r="S44" i="23"/>
  <c r="S21" i="23"/>
  <c r="S25" i="23"/>
  <c r="S28" i="23"/>
  <c r="S14" i="23"/>
  <c r="S13" i="23"/>
  <c r="S36" i="23"/>
  <c r="S34" i="23"/>
  <c r="S17" i="23"/>
  <c r="S32" i="23"/>
  <c r="S30" i="23"/>
  <c r="S37" i="23"/>
  <c r="S15" i="23"/>
  <c r="S24" i="23"/>
  <c r="S26" i="23"/>
  <c r="S22" i="23"/>
  <c r="S40" i="23"/>
  <c r="S27" i="23"/>
  <c r="S16" i="23"/>
  <c r="S11" i="23"/>
  <c r="S29" i="23"/>
  <c r="S23" i="23"/>
  <c r="S8" i="23"/>
  <c r="S5" i="23"/>
  <c r="AC17" i="23"/>
  <c r="AC20" i="23"/>
  <c r="AC15" i="23"/>
  <c r="AD15" i="23" s="1"/>
  <c r="AC26" i="23"/>
  <c r="AC21" i="23"/>
  <c r="AC7" i="23"/>
  <c r="AC8" i="23"/>
  <c r="AC9" i="23"/>
  <c r="AC12" i="23"/>
  <c r="AC10" i="23"/>
  <c r="AC13" i="23"/>
  <c r="AC6" i="23"/>
  <c r="AC11" i="23"/>
  <c r="AC29" i="23"/>
  <c r="AC38" i="23"/>
  <c r="AC23" i="23"/>
  <c r="AC19" i="23"/>
  <c r="AC40" i="23"/>
  <c r="AC37" i="23"/>
  <c r="AC39" i="23"/>
  <c r="AC28" i="23"/>
  <c r="AC18" i="23"/>
  <c r="AC43" i="23"/>
  <c r="AC36" i="23"/>
  <c r="AC14" i="23"/>
  <c r="AC41" i="23"/>
  <c r="AC24" i="23"/>
  <c r="AC34" i="23"/>
  <c r="AC25" i="23"/>
  <c r="AC32" i="23"/>
  <c r="AC22" i="23"/>
  <c r="AC5" i="23"/>
  <c r="AD5" i="23" s="1"/>
  <c r="AC45" i="23"/>
  <c r="AC27" i="23"/>
  <c r="AC16" i="23"/>
  <c r="AC30" i="23"/>
  <c r="AC47" i="23"/>
  <c r="AC31" i="23"/>
  <c r="AC33" i="23"/>
  <c r="AC44" i="23"/>
  <c r="AC42" i="23"/>
  <c r="AC46" i="23"/>
  <c r="AC35" i="23"/>
  <c r="AA35" i="23"/>
  <c r="T35" i="23"/>
  <c r="U35" i="23" s="1"/>
  <c r="V35" i="23" s="1"/>
  <c r="T8" i="23" l="1"/>
  <c r="U8" i="23" s="1"/>
  <c r="T10" i="23"/>
  <c r="U10" i="23" s="1"/>
  <c r="T39" i="23"/>
  <c r="U39" i="23" s="1"/>
  <c r="V8" i="23" l="1"/>
  <c r="W8" i="23"/>
  <c r="AA8" i="23"/>
  <c r="AB8" i="23" s="1"/>
  <c r="AD8" i="23"/>
  <c r="X8" i="23" l="1"/>
  <c r="Y8" i="23" s="1"/>
  <c r="AE8" i="23"/>
  <c r="AF8" i="23" l="1"/>
  <c r="I11" i="25" s="1"/>
  <c r="AA23" i="23"/>
  <c r="AB23" i="23" s="1"/>
  <c r="AA29" i="23"/>
  <c r="AB29" i="23" s="1"/>
  <c r="AA11" i="23"/>
  <c r="AB11" i="23" s="1"/>
  <c r="AA16" i="23"/>
  <c r="AB16" i="23" s="1"/>
  <c r="AA27" i="23"/>
  <c r="AB27" i="23" s="1"/>
  <c r="AA40" i="23"/>
  <c r="AB40" i="23" s="1"/>
  <c r="AA22" i="23"/>
  <c r="AB22" i="23" s="1"/>
  <c r="AA26" i="23"/>
  <c r="AB26" i="23" s="1"/>
  <c r="AA24" i="23"/>
  <c r="AB24" i="23" s="1"/>
  <c r="AA15" i="23"/>
  <c r="AB15" i="23" s="1"/>
  <c r="AA37" i="23"/>
  <c r="AB37" i="23" s="1"/>
  <c r="AA30" i="23"/>
  <c r="AB30" i="23" s="1"/>
  <c r="AA32" i="23"/>
  <c r="AB32" i="23" s="1"/>
  <c r="AA17" i="23"/>
  <c r="AB17" i="23" s="1"/>
  <c r="AA34" i="23"/>
  <c r="AB34" i="23" s="1"/>
  <c r="AA36" i="23"/>
  <c r="AB36" i="23" s="1"/>
  <c r="AA13" i="23"/>
  <c r="AB13" i="23" s="1"/>
  <c r="AA14" i="23"/>
  <c r="AB14" i="23" s="1"/>
  <c r="AA28" i="23"/>
  <c r="AB28" i="23" s="1"/>
  <c r="AA25" i="23"/>
  <c r="AB25" i="23" s="1"/>
  <c r="AA21" i="23"/>
  <c r="AB21" i="23" s="1"/>
  <c r="AA44" i="23"/>
  <c r="AB44" i="23" s="1"/>
  <c r="AA9" i="23"/>
  <c r="AB9" i="23" s="1"/>
  <c r="AA18" i="23"/>
  <c r="AB18" i="23" s="1"/>
  <c r="AA33" i="23"/>
  <c r="AB33" i="23" s="1"/>
  <c r="AB35" i="23"/>
  <c r="AA38" i="23"/>
  <c r="AB38" i="23" s="1"/>
  <c r="AA6" i="23"/>
  <c r="AB6" i="23" s="1"/>
  <c r="AA20" i="23"/>
  <c r="AB20" i="23" s="1"/>
  <c r="AA7" i="23"/>
  <c r="AB7" i="23" s="1"/>
  <c r="AA31" i="23"/>
  <c r="AB31" i="23" s="1"/>
  <c r="AA12" i="23"/>
  <c r="AB12" i="23" s="1"/>
  <c r="AA46" i="23"/>
  <c r="AB46" i="23" s="1"/>
  <c r="AA41" i="23"/>
  <c r="AB41" i="23" s="1"/>
  <c r="AA47" i="23"/>
  <c r="AB47" i="23" s="1"/>
  <c r="AA42" i="23"/>
  <c r="AB42" i="23" s="1"/>
  <c r="AA19" i="23"/>
  <c r="AB19" i="23" s="1"/>
  <c r="AA39" i="23"/>
  <c r="AB39" i="23" s="1"/>
  <c r="AD39" i="23"/>
  <c r="V39" i="23"/>
  <c r="W39" i="23"/>
  <c r="AA10" i="23"/>
  <c r="AB10" i="23" s="1"/>
  <c r="AD10" i="23"/>
  <c r="W10" i="23"/>
  <c r="X10" i="23" s="1"/>
  <c r="AA43" i="23"/>
  <c r="AB43" i="23" s="1"/>
  <c r="AA45" i="23"/>
  <c r="AB45" i="23" s="1"/>
  <c r="AA5" i="23"/>
  <c r="AB5" i="23" s="1"/>
  <c r="AE5" i="23" s="1"/>
  <c r="W27" i="23" l="1"/>
  <c r="X27" i="23" s="1"/>
  <c r="T27" i="23"/>
  <c r="W29" i="23"/>
  <c r="X29" i="23" s="1"/>
  <c r="T29" i="23"/>
  <c r="U29" i="23" s="1"/>
  <c r="W36" i="23"/>
  <c r="X36" i="23" s="1"/>
  <c r="T36" i="23"/>
  <c r="W7" i="23"/>
  <c r="X7" i="23" s="1"/>
  <c r="T7" i="23"/>
  <c r="U7" i="23" s="1"/>
  <c r="W22" i="23"/>
  <c r="X22" i="23" s="1"/>
  <c r="T22" i="23"/>
  <c r="W42" i="23"/>
  <c r="X42" i="23" s="1"/>
  <c r="T42" i="23"/>
  <c r="U42" i="23" s="1"/>
  <c r="W45" i="23"/>
  <c r="X45" i="23" s="1"/>
  <c r="T45" i="23"/>
  <c r="U45" i="23" s="1"/>
  <c r="W16" i="23"/>
  <c r="X16" i="23" s="1"/>
  <c r="T16" i="23"/>
  <c r="U16" i="23" s="1"/>
  <c r="W46" i="23"/>
  <c r="X46" i="23" s="1"/>
  <c r="T46" i="23"/>
  <c r="U46" i="23" s="1"/>
  <c r="W23" i="23"/>
  <c r="X23" i="23" s="1"/>
  <c r="T23" i="23"/>
  <c r="U23" i="23" s="1"/>
  <c r="W17" i="23"/>
  <c r="X17" i="23" s="1"/>
  <c r="T17" i="23"/>
  <c r="W28" i="23"/>
  <c r="X28" i="23" s="1"/>
  <c r="T28" i="23"/>
  <c r="W18" i="23"/>
  <c r="X18" i="23" s="1"/>
  <c r="T18" i="23"/>
  <c r="U18" i="23" s="1"/>
  <c r="W47" i="23"/>
  <c r="X47" i="23" s="1"/>
  <c r="T47" i="23"/>
  <c r="W12" i="23"/>
  <c r="X12" i="23" s="1"/>
  <c r="T12" i="23"/>
  <c r="W34" i="23"/>
  <c r="X34" i="23" s="1"/>
  <c r="T34" i="23"/>
  <c r="U34" i="23" s="1"/>
  <c r="W40" i="23"/>
  <c r="X40" i="23" s="1"/>
  <c r="T40" i="23"/>
  <c r="U40" i="23" s="1"/>
  <c r="W33" i="23"/>
  <c r="X33" i="23" s="1"/>
  <c r="T33" i="23"/>
  <c r="W38" i="23"/>
  <c r="X38" i="23" s="1"/>
  <c r="T38" i="23"/>
  <c r="U38" i="23" s="1"/>
  <c r="W30" i="23"/>
  <c r="X30" i="23" s="1"/>
  <c r="T30" i="23"/>
  <c r="W24" i="23"/>
  <c r="X24" i="23" s="1"/>
  <c r="T24" i="23"/>
  <c r="W32" i="23"/>
  <c r="X32" i="23" s="1"/>
  <c r="T32" i="23"/>
  <c r="W20" i="23"/>
  <c r="X20" i="23" s="1"/>
  <c r="T20" i="23"/>
  <c r="W6" i="23"/>
  <c r="X6" i="23" s="1"/>
  <c r="T6" i="23"/>
  <c r="U6" i="23" s="1"/>
  <c r="W15" i="23"/>
  <c r="X15" i="23" s="1"/>
  <c r="W14" i="23"/>
  <c r="X14" i="23" s="1"/>
  <c r="T14" i="23"/>
  <c r="W43" i="23"/>
  <c r="X43" i="23" s="1"/>
  <c r="T43" i="23"/>
  <c r="U43" i="23" s="1"/>
  <c r="W9" i="23"/>
  <c r="X9" i="23" s="1"/>
  <c r="T9" i="23"/>
  <c r="W25" i="23"/>
  <c r="X25" i="23" s="1"/>
  <c r="T25" i="23"/>
  <c r="U25" i="23" s="1"/>
  <c r="W11" i="23"/>
  <c r="X11" i="23" s="1"/>
  <c r="T11" i="23"/>
  <c r="W44" i="23"/>
  <c r="X44" i="23" s="1"/>
  <c r="T44" i="23"/>
  <c r="W41" i="23"/>
  <c r="X41" i="23" s="1"/>
  <c r="T41" i="23"/>
  <c r="U41" i="23" s="1"/>
  <c r="W13" i="23"/>
  <c r="X13" i="23" s="1"/>
  <c r="T13" i="23"/>
  <c r="U13" i="23" s="1"/>
  <c r="W21" i="23"/>
  <c r="X21" i="23" s="1"/>
  <c r="T21" i="23"/>
  <c r="U21" i="23" s="1"/>
  <c r="V21" i="23" s="1"/>
  <c r="W19" i="23"/>
  <c r="X19" i="23" s="1"/>
  <c r="T19" i="23"/>
  <c r="W31" i="23"/>
  <c r="X31" i="23" s="1"/>
  <c r="T31" i="23"/>
  <c r="U31" i="23" s="1"/>
  <c r="W5" i="23"/>
  <c r="X5" i="23" s="1"/>
  <c r="T5" i="23"/>
  <c r="W35" i="23"/>
  <c r="X35" i="23" s="1"/>
  <c r="W37" i="23"/>
  <c r="X37" i="23" s="1"/>
  <c r="T37" i="23"/>
  <c r="U37" i="23" s="1"/>
  <c r="W26" i="23"/>
  <c r="X26" i="23" s="1"/>
  <c r="T26" i="23"/>
  <c r="U26" i="23" s="1"/>
  <c r="X39" i="23"/>
  <c r="Y39" i="23" s="1"/>
  <c r="AE10" i="23"/>
  <c r="AE39" i="23"/>
  <c r="V10" i="23"/>
  <c r="Y10" i="23" s="1"/>
  <c r="AF10" i="23" l="1"/>
  <c r="I10" i="25" s="1"/>
  <c r="AF39" i="23"/>
  <c r="I30" i="25" s="1"/>
  <c r="U27" i="23"/>
  <c r="V27" i="23" s="1"/>
  <c r="Y27" i="23" s="1"/>
  <c r="AD20" i="23"/>
  <c r="AE20" i="23" s="1"/>
  <c r="U20" i="23"/>
  <c r="V20" i="23" s="1"/>
  <c r="Y20" i="23" s="1"/>
  <c r="AD44" i="23"/>
  <c r="AE44" i="23" s="1"/>
  <c r="U44" i="23"/>
  <c r="V44" i="23" s="1"/>
  <c r="Y44" i="23" s="1"/>
  <c r="AD24" i="23"/>
  <c r="AE24" i="23" s="1"/>
  <c r="U24" i="23"/>
  <c r="V24" i="23" s="1"/>
  <c r="Y24" i="23" s="1"/>
  <c r="AD28" i="23"/>
  <c r="AE28" i="23" s="1"/>
  <c r="U28" i="23"/>
  <c r="V28" i="23" s="1"/>
  <c r="Y28" i="23" s="1"/>
  <c r="AD14" i="23"/>
  <c r="AE14" i="23" s="1"/>
  <c r="U14" i="23"/>
  <c r="V14" i="23" s="1"/>
  <c r="Y14" i="23" s="1"/>
  <c r="AD33" i="23"/>
  <c r="AE33" i="23" s="1"/>
  <c r="U33" i="23"/>
  <c r="V33" i="23" s="1"/>
  <c r="Y33" i="23" s="1"/>
  <c r="AD47" i="23"/>
  <c r="AE47" i="23" s="1"/>
  <c r="U47" i="23"/>
  <c r="V47" i="23" s="1"/>
  <c r="Y47" i="23" s="1"/>
  <c r="AD22" i="23"/>
  <c r="AE22" i="23" s="1"/>
  <c r="U22" i="23"/>
  <c r="V22" i="23" s="1"/>
  <c r="Y22" i="23" s="1"/>
  <c r="AD19" i="23"/>
  <c r="AE19" i="23" s="1"/>
  <c r="U19" i="23"/>
  <c r="V19" i="23" s="1"/>
  <c r="Y19" i="23" s="1"/>
  <c r="AD35" i="23"/>
  <c r="AE35" i="23" s="1"/>
  <c r="AD11" i="23"/>
  <c r="AE11" i="23" s="1"/>
  <c r="U11" i="23"/>
  <c r="V11" i="23" s="1"/>
  <c r="Y11" i="23" s="1"/>
  <c r="AD12" i="23"/>
  <c r="AE12" i="23" s="1"/>
  <c r="U12" i="23"/>
  <c r="V12" i="23" s="1"/>
  <c r="Y12" i="23" s="1"/>
  <c r="AD32" i="23"/>
  <c r="AE32" i="23" s="1"/>
  <c r="U32" i="23"/>
  <c r="V32" i="23" s="1"/>
  <c r="Y32" i="23" s="1"/>
  <c r="AD9" i="23"/>
  <c r="AE9" i="23" s="1"/>
  <c r="U9" i="23"/>
  <c r="V9" i="23" s="1"/>
  <c r="Y9" i="23" s="1"/>
  <c r="AD30" i="23"/>
  <c r="AE30" i="23" s="1"/>
  <c r="U30" i="23"/>
  <c r="V30" i="23" s="1"/>
  <c r="Y30" i="23" s="1"/>
  <c r="AD17" i="23"/>
  <c r="AE17" i="23" s="1"/>
  <c r="U17" i="23"/>
  <c r="V17" i="23" s="1"/>
  <c r="Y17" i="23" s="1"/>
  <c r="AE15" i="23"/>
  <c r="V15" i="23"/>
  <c r="Y15" i="23" s="1"/>
  <c r="AD36" i="23"/>
  <c r="AE36" i="23" s="1"/>
  <c r="U36" i="23"/>
  <c r="V36" i="23" s="1"/>
  <c r="Y36" i="23" s="1"/>
  <c r="AD27" i="23"/>
  <c r="AE27" i="23" s="1"/>
  <c r="Y35" i="23"/>
  <c r="V45" i="23"/>
  <c r="Y45" i="23" s="1"/>
  <c r="AD45" i="23"/>
  <c r="AE45" i="23" s="1"/>
  <c r="AD7" i="23"/>
  <c r="AE7" i="23" s="1"/>
  <c r="V7" i="23"/>
  <c r="Y7" i="23" s="1"/>
  <c r="Y21" i="23"/>
  <c r="AD21" i="23"/>
  <c r="AE21" i="23" s="1"/>
  <c r="V38" i="23"/>
  <c r="Y38" i="23" s="1"/>
  <c r="AD38" i="23"/>
  <c r="AE38" i="23" s="1"/>
  <c r="AD13" i="23"/>
  <c r="AE13" i="23" s="1"/>
  <c r="V13" i="23"/>
  <c r="Y13" i="23" s="1"/>
  <c r="AD25" i="23"/>
  <c r="AE25" i="23" s="1"/>
  <c r="V25" i="23"/>
  <c r="Y25" i="23" s="1"/>
  <c r="AD43" i="23"/>
  <c r="AE43" i="23" s="1"/>
  <c r="V43" i="23"/>
  <c r="Y43" i="23" s="1"/>
  <c r="AD23" i="23"/>
  <c r="AE23" i="23" s="1"/>
  <c r="V23" i="23"/>
  <c r="Y23" i="23" s="1"/>
  <c r="AD41" i="23"/>
  <c r="AE41" i="23" s="1"/>
  <c r="V41" i="23"/>
  <c r="Y41" i="23" s="1"/>
  <c r="V6" i="23"/>
  <c r="Y6" i="23" s="1"/>
  <c r="AD6" i="23"/>
  <c r="AE6" i="23" s="1"/>
  <c r="AD29" i="23"/>
  <c r="AE29" i="23" s="1"/>
  <c r="V29" i="23"/>
  <c r="Y29" i="23" s="1"/>
  <c r="U5" i="23"/>
  <c r="AD42" i="23"/>
  <c r="AE42" i="23" s="1"/>
  <c r="V42" i="23"/>
  <c r="Y42" i="23" s="1"/>
  <c r="V26" i="23"/>
  <c r="Y26" i="23" s="1"/>
  <c r="AD26" i="23"/>
  <c r="AE26" i="23" s="1"/>
  <c r="AD40" i="23"/>
  <c r="AE40" i="23" s="1"/>
  <c r="V40" i="23"/>
  <c r="Y40" i="23" s="1"/>
  <c r="AD46" i="23"/>
  <c r="AE46" i="23" s="1"/>
  <c r="V46" i="23"/>
  <c r="Y46" i="23" s="1"/>
  <c r="V31" i="23"/>
  <c r="Y31" i="23" s="1"/>
  <c r="AD31" i="23"/>
  <c r="AE31" i="23" s="1"/>
  <c r="V18" i="23"/>
  <c r="Y18" i="23" s="1"/>
  <c r="AD18" i="23"/>
  <c r="AE18" i="23" s="1"/>
  <c r="V37" i="23"/>
  <c r="Y37" i="23" s="1"/>
  <c r="AD37" i="23"/>
  <c r="AE37" i="23" s="1"/>
  <c r="AD34" i="23"/>
  <c r="AE34" i="23" s="1"/>
  <c r="V34" i="23"/>
  <c r="Y34" i="23" s="1"/>
  <c r="AD16" i="23"/>
  <c r="AE16" i="23" s="1"/>
  <c r="V16" i="23"/>
  <c r="Y16" i="23" s="1"/>
  <c r="AF36" i="23" l="1"/>
  <c r="I41" i="25" s="1"/>
  <c r="AF29" i="23"/>
  <c r="I7" i="25" s="1"/>
  <c r="AF35" i="23"/>
  <c r="I8" i="25" s="1"/>
  <c r="AF41" i="23"/>
  <c r="I37" i="25" s="1"/>
  <c r="AF7" i="23"/>
  <c r="I12" i="25" s="1"/>
  <c r="AF40" i="23"/>
  <c r="I5" i="25" s="1"/>
  <c r="AF25" i="23"/>
  <c r="I35" i="25" s="1"/>
  <c r="AF13" i="23"/>
  <c r="I18" i="25" s="1"/>
  <c r="AF23" i="23"/>
  <c r="I22" i="25" s="1"/>
  <c r="AF33" i="23"/>
  <c r="I29" i="25" s="1"/>
  <c r="AF42" i="23"/>
  <c r="I32" i="25" s="1"/>
  <c r="AF16" i="23"/>
  <c r="I40" i="25" s="1"/>
  <c r="AF46" i="23"/>
  <c r="I42" i="25" s="1"/>
  <c r="AF17" i="23"/>
  <c r="AF15" i="23"/>
  <c r="AF37" i="23"/>
  <c r="I28" i="25" s="1"/>
  <c r="AF22" i="23"/>
  <c r="AF14" i="23"/>
  <c r="AF12" i="23"/>
  <c r="AF47" i="23"/>
  <c r="AF21" i="23"/>
  <c r="AF18" i="23"/>
  <c r="AF44" i="23"/>
  <c r="AF24" i="23"/>
  <c r="AF19" i="23"/>
  <c r="V5" i="23"/>
  <c r="Y5" i="23" s="1"/>
  <c r="AF5" i="23" s="1"/>
  <c r="AF38" i="23"/>
  <c r="AF30" i="23"/>
  <c r="AF9" i="23"/>
  <c r="AF32" i="23"/>
  <c r="AF28" i="23"/>
  <c r="AF45" i="23"/>
  <c r="AF26" i="23"/>
  <c r="AF6" i="23"/>
  <c r="AF31" i="23"/>
  <c r="AF43" i="23"/>
  <c r="AF11" i="23"/>
  <c r="AF34" i="23"/>
  <c r="AF20" i="23"/>
  <c r="AF27" i="23"/>
  <c r="I31" i="25" l="1"/>
  <c r="I36" i="25"/>
  <c r="I33" i="25"/>
  <c r="I20" i="25"/>
  <c r="I4" i="25"/>
  <c r="I38" i="25"/>
  <c r="I24" i="25"/>
  <c r="I39" i="25"/>
  <c r="I17" i="25"/>
  <c r="I26" i="25"/>
  <c r="I19" i="25"/>
  <c r="I27" i="25"/>
  <c r="I45" i="25"/>
  <c r="I43" i="25"/>
  <c r="I23" i="25"/>
  <c r="I9" i="25"/>
  <c r="I25" i="25"/>
  <c r="I14" i="25"/>
  <c r="I6" i="25"/>
  <c r="I21" i="25"/>
  <c r="I44" i="25"/>
  <c r="I15" i="25"/>
  <c r="I34" i="25"/>
  <c r="I13" i="25"/>
  <c r="I16" i="25"/>
  <c r="I3" i="25"/>
  <c r="C34" i="12" l="1"/>
  <c r="C25" i="12" l="1"/>
  <c r="B17" i="12" l="1"/>
  <c r="B16" i="12"/>
  <c r="A17" i="12"/>
  <c r="A16" i="12"/>
  <c r="B18" i="12"/>
  <c r="C16" i="12" l="1"/>
  <c r="C17" i="12"/>
  <c r="C18" i="12" l="1"/>
  <c r="F11" i="25" l="1"/>
  <c r="F40" i="25" l="1"/>
  <c r="F17" i="25"/>
  <c r="F7" i="25"/>
  <c r="F22" i="25"/>
  <c r="F14" i="25" l="1"/>
  <c r="F30" i="25"/>
  <c r="F37" i="25"/>
  <c r="F21" i="25"/>
  <c r="F12" i="25"/>
  <c r="F8" i="25"/>
  <c r="F26" i="25"/>
  <c r="F38" i="25"/>
  <c r="F39" i="25"/>
  <c r="F4" i="25"/>
  <c r="F35" i="25"/>
  <c r="F29" i="25"/>
  <c r="F20" i="25"/>
  <c r="F34" i="25"/>
  <c r="F27" i="25"/>
  <c r="F3" i="25"/>
  <c r="F25" i="25"/>
  <c r="F10" i="25"/>
  <c r="F32" i="25"/>
  <c r="F23" i="25"/>
  <c r="F16" i="25"/>
  <c r="F41" i="25"/>
  <c r="F24" i="25"/>
  <c r="F28" i="25"/>
  <c r="F18" i="25"/>
  <c r="F44" i="25"/>
  <c r="F5" i="25"/>
  <c r="F43" i="25"/>
  <c r="F19" i="25"/>
  <c r="F13" i="25"/>
  <c r="F15" i="25"/>
  <c r="F6" i="25"/>
  <c r="F33" i="25"/>
  <c r="F31" i="25"/>
  <c r="F42" i="25"/>
  <c r="F36" i="25"/>
  <c r="F9" i="25" l="1"/>
  <c r="F45" i="25"/>
  <c r="C16" i="25" l="1"/>
  <c r="C22" i="25"/>
  <c r="C15" i="25"/>
  <c r="C33" i="25"/>
  <c r="C4" i="25"/>
  <c r="C20" i="25"/>
  <c r="C25" i="25"/>
  <c r="C39" i="25"/>
  <c r="C40" i="25"/>
  <c r="C31" i="25"/>
  <c r="C34" i="25"/>
  <c r="C35" i="25" l="1"/>
  <c r="C5" i="25"/>
  <c r="C45" i="25"/>
  <c r="C24" i="25"/>
  <c r="C32" i="25"/>
  <c r="C18" i="25"/>
  <c r="C7" i="25"/>
  <c r="C28" i="25"/>
  <c r="C29" i="25"/>
  <c r="C44" i="25"/>
  <c r="C21" i="25"/>
  <c r="C42" i="25"/>
  <c r="C37" i="25"/>
  <c r="C36" i="25"/>
  <c r="C10" i="25"/>
  <c r="C38" i="25"/>
  <c r="C41" i="25"/>
  <c r="C3" i="25"/>
  <c r="C13" i="25"/>
  <c r="C26" i="25"/>
  <c r="C9" i="25"/>
  <c r="C27" i="25"/>
  <c r="C43" i="25"/>
  <c r="C23" i="25"/>
  <c r="C12" i="25"/>
  <c r="C11" i="25"/>
  <c r="C6" i="25"/>
  <c r="C17" i="25"/>
  <c r="C30" i="25"/>
  <c r="C19" i="25"/>
  <c r="C8" i="25"/>
  <c r="C14" i="25" l="1"/>
  <c r="H8" i="23" l="1"/>
  <c r="H15" i="23" l="1"/>
  <c r="H9" i="23"/>
  <c r="H37" i="23"/>
  <c r="H21" i="23"/>
  <c r="H40" i="23"/>
  <c r="H22" i="23"/>
  <c r="H42" i="23"/>
  <c r="H47" i="23"/>
  <c r="H32" i="23"/>
  <c r="H24" i="23"/>
  <c r="H30" i="23"/>
  <c r="H10" i="23"/>
  <c r="H12" i="23"/>
  <c r="H16" i="23"/>
  <c r="H44" i="23"/>
  <c r="H25" i="23"/>
  <c r="H46" i="23"/>
  <c r="H17" i="23"/>
  <c r="H41" i="23"/>
  <c r="H43" i="23" l="1"/>
  <c r="H28" i="23"/>
  <c r="H20" i="23"/>
  <c r="H31" i="23"/>
  <c r="H19" i="23"/>
  <c r="H18" i="23"/>
  <c r="H35" i="23"/>
  <c r="H7" i="23"/>
  <c r="H33" i="23"/>
  <c r="H26" i="23"/>
  <c r="H14" i="23"/>
  <c r="H38" i="23"/>
  <c r="H27" i="23"/>
  <c r="H6" i="23"/>
  <c r="H29" i="23"/>
  <c r="H36" i="23"/>
  <c r="H39" i="23"/>
  <c r="H13" i="23"/>
  <c r="H34" i="23"/>
  <c r="H23" i="23"/>
  <c r="H11" i="23"/>
  <c r="H45" i="23"/>
  <c r="H5" i="23" l="1"/>
  <c r="G47" i="23" l="1"/>
  <c r="I47" i="23" s="1"/>
  <c r="G8" i="23" l="1"/>
  <c r="I8" i="23" s="1"/>
  <c r="G30" i="23"/>
  <c r="I30" i="23" s="1"/>
  <c r="G43" i="23"/>
  <c r="I43" i="23" s="1"/>
  <c r="G28" i="23"/>
  <c r="I28" i="23" s="1"/>
  <c r="G13" i="23"/>
  <c r="I13" i="23" s="1"/>
  <c r="G29" i="23"/>
  <c r="I29" i="23" s="1"/>
  <c r="G25" i="23"/>
  <c r="I25" i="23" s="1"/>
  <c r="G44" i="23"/>
  <c r="I44" i="23" s="1"/>
  <c r="G18" i="23"/>
  <c r="I18" i="23" s="1"/>
  <c r="G20" i="23"/>
  <c r="I20" i="23" s="1"/>
  <c r="G16" i="23"/>
  <c r="I16" i="23" s="1"/>
  <c r="G38" i="23"/>
  <c r="I38" i="23" s="1"/>
  <c r="G24" i="23"/>
  <c r="I24" i="23" s="1"/>
  <c r="G31" i="23"/>
  <c r="I31" i="23" s="1"/>
  <c r="G41" i="23"/>
  <c r="I41" i="23" s="1"/>
  <c r="G23" i="23"/>
  <c r="I23" i="23" s="1"/>
  <c r="G10" i="23"/>
  <c r="I10" i="23" s="1"/>
  <c r="G26" i="23"/>
  <c r="I26" i="23" s="1"/>
  <c r="G34" i="23"/>
  <c r="I34" i="23" s="1"/>
  <c r="G22" i="23"/>
  <c r="I22" i="23" s="1"/>
  <c r="G39" i="23"/>
  <c r="I39" i="23" s="1"/>
  <c r="G32" i="23"/>
  <c r="I32" i="23" s="1"/>
  <c r="G27" i="23"/>
  <c r="I27" i="23" s="1"/>
  <c r="G21" i="23"/>
  <c r="I21" i="23" s="1"/>
  <c r="G17" i="23"/>
  <c r="I17" i="23" s="1"/>
  <c r="G7" i="23"/>
  <c r="I7" i="23" s="1"/>
  <c r="G19" i="23"/>
  <c r="I19" i="23" s="1"/>
  <c r="G12" i="23"/>
  <c r="I12" i="23" s="1"/>
  <c r="G15" i="23"/>
  <c r="I15" i="23" s="1"/>
  <c r="G33" i="23"/>
  <c r="I33" i="23" s="1"/>
  <c r="G14" i="23"/>
  <c r="I14" i="23" s="1"/>
  <c r="E26" i="25"/>
  <c r="D26" i="25"/>
  <c r="G9" i="23"/>
  <c r="I9" i="23" s="1"/>
  <c r="G37" i="23"/>
  <c r="I37" i="23" s="1"/>
  <c r="G46" i="23"/>
  <c r="I46" i="23" s="1"/>
  <c r="G35" i="23"/>
  <c r="I35" i="23" s="1"/>
  <c r="G11" i="23"/>
  <c r="I11" i="23" s="1"/>
  <c r="G40" i="23"/>
  <c r="I40" i="23" s="1"/>
  <c r="G36" i="23"/>
  <c r="I36" i="23" s="1"/>
  <c r="G42" i="23"/>
  <c r="I42" i="23" s="1"/>
  <c r="G6" i="23"/>
  <c r="I6" i="23" s="1"/>
  <c r="J47" i="23"/>
  <c r="AH47" i="23"/>
  <c r="J42" i="23" l="1"/>
  <c r="AH42" i="23"/>
  <c r="D21" i="25"/>
  <c r="E21" i="25"/>
  <c r="D41" i="25"/>
  <c r="E41" i="25"/>
  <c r="AH18" i="23"/>
  <c r="J18" i="23"/>
  <c r="AH36" i="23"/>
  <c r="J36" i="23"/>
  <c r="E22" i="25"/>
  <c r="D22" i="25"/>
  <c r="D6" i="25"/>
  <c r="E6" i="25"/>
  <c r="J23" i="23"/>
  <c r="AH23" i="23"/>
  <c r="J20" i="23"/>
  <c r="AH20" i="23"/>
  <c r="E44" i="25"/>
  <c r="D44" i="25"/>
  <c r="E10" i="25"/>
  <c r="D10" i="25"/>
  <c r="D35" i="25"/>
  <c r="E35" i="25"/>
  <c r="E8" i="25"/>
  <c r="D8" i="25"/>
  <c r="AH21" i="23"/>
  <c r="J21" i="23"/>
  <c r="AH10" i="23"/>
  <c r="J10" i="23"/>
  <c r="J25" i="23"/>
  <c r="AH25" i="23"/>
  <c r="J35" i="23"/>
  <c r="AH35" i="23"/>
  <c r="D29" i="25"/>
  <c r="E29" i="25"/>
  <c r="E13" i="25"/>
  <c r="D13" i="25"/>
  <c r="D45" i="25"/>
  <c r="E45" i="25"/>
  <c r="E3" i="25"/>
  <c r="D3" i="25"/>
  <c r="D7" i="25"/>
  <c r="E7" i="25"/>
  <c r="D42" i="25"/>
  <c r="E42" i="25"/>
  <c r="J33" i="23"/>
  <c r="AH33" i="23"/>
  <c r="J17" i="23"/>
  <c r="AH17" i="23"/>
  <c r="J27" i="23"/>
  <c r="AH27" i="23"/>
  <c r="J38" i="23"/>
  <c r="AH38" i="23"/>
  <c r="AH29" i="23"/>
  <c r="J29" i="23"/>
  <c r="AH46" i="23"/>
  <c r="J46" i="23"/>
  <c r="E20" i="25"/>
  <c r="D20" i="25"/>
  <c r="E9" i="25"/>
  <c r="D9" i="25"/>
  <c r="E38" i="25"/>
  <c r="D38" i="25"/>
  <c r="E5" i="25"/>
  <c r="D5" i="25"/>
  <c r="D28" i="25"/>
  <c r="E28" i="25"/>
  <c r="AH14" i="23"/>
  <c r="J14" i="23"/>
  <c r="J15" i="23"/>
  <c r="AH15" i="23"/>
  <c r="J32" i="23"/>
  <c r="AH32" i="23"/>
  <c r="AH40" i="23"/>
  <c r="J40" i="23"/>
  <c r="AH37" i="23"/>
  <c r="J37" i="23"/>
  <c r="E19" i="25"/>
  <c r="D19" i="25"/>
  <c r="E30" i="25"/>
  <c r="D30" i="25"/>
  <c r="D39" i="25"/>
  <c r="E39" i="25"/>
  <c r="E37" i="25"/>
  <c r="D37" i="25"/>
  <c r="D40" i="25"/>
  <c r="E40" i="25"/>
  <c r="E36" i="25"/>
  <c r="D36" i="25"/>
  <c r="D43" i="25"/>
  <c r="E43" i="25"/>
  <c r="AJ47" i="23"/>
  <c r="AI47" i="23"/>
  <c r="E17" i="25"/>
  <c r="D17" i="25"/>
  <c r="D16" i="25"/>
  <c r="E16" i="25"/>
  <c r="AH12" i="23"/>
  <c r="J12" i="23"/>
  <c r="AH39" i="23"/>
  <c r="J39" i="23"/>
  <c r="AH34" i="23"/>
  <c r="J34" i="23"/>
  <c r="AH41" i="23"/>
  <c r="J41" i="23"/>
  <c r="J16" i="23"/>
  <c r="AH16" i="23"/>
  <c r="J44" i="23"/>
  <c r="AH44" i="23"/>
  <c r="AH43" i="23"/>
  <c r="J43" i="23"/>
  <c r="J11" i="23"/>
  <c r="AH11" i="23"/>
  <c r="AH9" i="23"/>
  <c r="J9" i="23"/>
  <c r="E31" i="25"/>
  <c r="D31" i="25"/>
  <c r="E27" i="25"/>
  <c r="D27" i="25"/>
  <c r="D4" i="25"/>
  <c r="E4" i="25"/>
  <c r="E33" i="25"/>
  <c r="D33" i="25"/>
  <c r="D34" i="25"/>
  <c r="E34" i="25"/>
  <c r="E25" i="25"/>
  <c r="D25" i="25"/>
  <c r="D15" i="25"/>
  <c r="E15" i="25"/>
  <c r="G26" i="25"/>
  <c r="H26" i="25" s="1"/>
  <c r="J26" i="25"/>
  <c r="J19" i="23"/>
  <c r="AH19" i="23"/>
  <c r="AH22" i="23"/>
  <c r="J22" i="23"/>
  <c r="J26" i="23"/>
  <c r="AH26" i="23"/>
  <c r="AH31" i="23"/>
  <c r="J31" i="23"/>
  <c r="AH28" i="23"/>
  <c r="J28" i="23"/>
  <c r="AH30" i="23"/>
  <c r="J30" i="23"/>
  <c r="AH6" i="23"/>
  <c r="J6" i="23"/>
  <c r="E12" i="25"/>
  <c r="D12" i="25"/>
  <c r="E24" i="25"/>
  <c r="D24" i="25"/>
  <c r="D18" i="25"/>
  <c r="E18" i="25"/>
  <c r="D11" i="25"/>
  <c r="E11" i="25"/>
  <c r="E32" i="25"/>
  <c r="D32" i="25"/>
  <c r="AH7" i="23"/>
  <c r="J7" i="23"/>
  <c r="J24" i="23"/>
  <c r="AH24" i="23"/>
  <c r="J13" i="23"/>
  <c r="AH13" i="23"/>
  <c r="AH8" i="23"/>
  <c r="J8" i="23"/>
  <c r="G33" i="25" l="1"/>
  <c r="H33" i="25" s="1"/>
  <c r="J33" i="25"/>
  <c r="AJ39" i="23"/>
  <c r="AI39" i="23"/>
  <c r="J6" i="25"/>
  <c r="G6" i="25"/>
  <c r="H6" i="25" s="1"/>
  <c r="AJ9" i="23"/>
  <c r="AI9" i="23"/>
  <c r="G17" i="25"/>
  <c r="H17" i="25" s="1"/>
  <c r="J17" i="25"/>
  <c r="G19" i="25"/>
  <c r="H19" i="25" s="1"/>
  <c r="J19" i="25"/>
  <c r="AI36" i="23"/>
  <c r="AJ36" i="23"/>
  <c r="AI40" i="23"/>
  <c r="AJ40" i="23"/>
  <c r="AI14" i="23"/>
  <c r="AJ14" i="23"/>
  <c r="AI25" i="23"/>
  <c r="AJ25" i="23"/>
  <c r="AJ12" i="23"/>
  <c r="AI12" i="23"/>
  <c r="G40" i="25"/>
  <c r="H40" i="25" s="1"/>
  <c r="J40" i="25"/>
  <c r="AI46" i="23"/>
  <c r="AJ46" i="23"/>
  <c r="J45" i="25"/>
  <c r="G45" i="25"/>
  <c r="H45" i="25" s="1"/>
  <c r="AJ27" i="23"/>
  <c r="AI27" i="23"/>
  <c r="G7" i="25"/>
  <c r="H7" i="25" s="1"/>
  <c r="J7" i="25"/>
  <c r="G13" i="25"/>
  <c r="H13" i="25" s="1"/>
  <c r="J13" i="25"/>
  <c r="J8" i="25"/>
  <c r="G8" i="25"/>
  <c r="H8" i="25" s="1"/>
  <c r="J24" i="25"/>
  <c r="G24" i="25"/>
  <c r="H24" i="25" s="1"/>
  <c r="J4" i="25"/>
  <c r="G4" i="25"/>
  <c r="H4" i="25" s="1"/>
  <c r="J37" i="25"/>
  <c r="G37" i="25"/>
  <c r="H37" i="25" s="1"/>
  <c r="J28" i="25"/>
  <c r="G28" i="25"/>
  <c r="H28" i="25" s="1"/>
  <c r="G22" i="25"/>
  <c r="H22" i="25" s="1"/>
  <c r="J22" i="25"/>
  <c r="AJ43" i="23"/>
  <c r="AI43" i="23"/>
  <c r="AJ17" i="23"/>
  <c r="AI17" i="23"/>
  <c r="G10" i="25"/>
  <c r="H10" i="25" s="1"/>
  <c r="J10" i="25"/>
  <c r="K26" i="25"/>
  <c r="L26" i="25"/>
  <c r="M26" i="25" s="1"/>
  <c r="G32" i="25"/>
  <c r="H32" i="25" s="1"/>
  <c r="J32" i="25"/>
  <c r="G16" i="25"/>
  <c r="H16" i="25" s="1"/>
  <c r="J16" i="25"/>
  <c r="J43" i="25"/>
  <c r="G43" i="25"/>
  <c r="H43" i="25" s="1"/>
  <c r="J38" i="25"/>
  <c r="G38" i="25"/>
  <c r="H38" i="25" s="1"/>
  <c r="AI11" i="23"/>
  <c r="AJ11" i="23"/>
  <c r="G27" i="25"/>
  <c r="H27" i="25" s="1"/>
  <c r="J27" i="25"/>
  <c r="AJ33" i="23"/>
  <c r="AI33" i="23"/>
  <c r="AI18" i="23"/>
  <c r="AJ18" i="23"/>
  <c r="G41" i="25"/>
  <c r="H41" i="25" s="1"/>
  <c r="J41" i="25"/>
  <c r="AI28" i="23"/>
  <c r="AJ28" i="23"/>
  <c r="G11" i="25"/>
  <c r="H11" i="25" s="1"/>
  <c r="J11" i="25"/>
  <c r="J15" i="25"/>
  <c r="G15" i="25"/>
  <c r="H15" i="25" s="1"/>
  <c r="J5" i="25"/>
  <c r="G5" i="25"/>
  <c r="H5" i="25" s="1"/>
  <c r="AJ29" i="23"/>
  <c r="AI29" i="23"/>
  <c r="J29" i="25"/>
  <c r="G29" i="25"/>
  <c r="H29" i="25" s="1"/>
  <c r="AI20" i="23"/>
  <c r="AJ20" i="23"/>
  <c r="AI24" i="23"/>
  <c r="AJ24" i="23"/>
  <c r="AI26" i="23"/>
  <c r="AJ26" i="23"/>
  <c r="AJ44" i="23"/>
  <c r="AI44" i="23"/>
  <c r="G44" i="25"/>
  <c r="H44" i="25" s="1"/>
  <c r="J44" i="25"/>
  <c r="J25" i="25"/>
  <c r="G25" i="25"/>
  <c r="H25" i="25" s="1"/>
  <c r="J31" i="25"/>
  <c r="G31" i="25"/>
  <c r="H31" i="25" s="1"/>
  <c r="AI41" i="23"/>
  <c r="AJ41" i="23"/>
  <c r="J39" i="25"/>
  <c r="G39" i="25"/>
  <c r="H39" i="25" s="1"/>
  <c r="J9" i="25"/>
  <c r="G9" i="25"/>
  <c r="H9" i="25" s="1"/>
  <c r="G3" i="25"/>
  <c r="H3" i="25" s="1"/>
  <c r="J3" i="25"/>
  <c r="J30" i="25"/>
  <c r="G30" i="25"/>
  <c r="H30" i="25" s="1"/>
  <c r="AI32" i="23"/>
  <c r="AJ32" i="23"/>
  <c r="AI35" i="23"/>
  <c r="AJ35" i="23"/>
  <c r="AI10" i="23"/>
  <c r="AJ10" i="23"/>
  <c r="AI31" i="23"/>
  <c r="AJ31" i="23"/>
  <c r="AJ8" i="23"/>
  <c r="AI8" i="23"/>
  <c r="J12" i="25"/>
  <c r="G12" i="25"/>
  <c r="H12" i="25" s="1"/>
  <c r="AI22" i="23"/>
  <c r="AJ22" i="23"/>
  <c r="G36" i="25"/>
  <c r="H36" i="25" s="1"/>
  <c r="J36" i="25"/>
  <c r="J42" i="25"/>
  <c r="G42" i="25"/>
  <c r="H42" i="25" s="1"/>
  <c r="J35" i="25"/>
  <c r="G35" i="25"/>
  <c r="H35" i="25" s="1"/>
  <c r="AJ23" i="23"/>
  <c r="AI23" i="23"/>
  <c r="AI7" i="23"/>
  <c r="AJ7" i="23"/>
  <c r="G18" i="25"/>
  <c r="H18" i="25" s="1"/>
  <c r="J18" i="25"/>
  <c r="AI34" i="23"/>
  <c r="AJ34" i="23"/>
  <c r="AI42" i="23"/>
  <c r="AJ42" i="23"/>
  <c r="AI6" i="23"/>
  <c r="AJ6" i="23"/>
  <c r="AJ30" i="23"/>
  <c r="AI30" i="23"/>
  <c r="AI16" i="23"/>
  <c r="AJ16" i="23"/>
  <c r="AI13" i="23"/>
  <c r="AJ13" i="23"/>
  <c r="AI19" i="23"/>
  <c r="AJ19" i="23"/>
  <c r="J34" i="25"/>
  <c r="G34" i="25"/>
  <c r="H34" i="25" s="1"/>
  <c r="AI37" i="23"/>
  <c r="AJ37" i="23"/>
  <c r="AJ15" i="23"/>
  <c r="AI15" i="23"/>
  <c r="G20" i="25"/>
  <c r="H20" i="25" s="1"/>
  <c r="J20" i="25"/>
  <c r="AJ38" i="23"/>
  <c r="AI38" i="23"/>
  <c r="AJ21" i="23"/>
  <c r="AI21" i="23"/>
  <c r="J21" i="25"/>
  <c r="G21" i="25"/>
  <c r="H21" i="25" s="1"/>
  <c r="K11" i="25" l="1"/>
  <c r="L11" i="25"/>
  <c r="M11" i="25" s="1"/>
  <c r="K7" i="25"/>
  <c r="L7" i="25"/>
  <c r="M7" i="25" s="1"/>
  <c r="L19" i="25"/>
  <c r="M19" i="25" s="1"/>
  <c r="K19" i="25"/>
  <c r="K17" i="25"/>
  <c r="L17" i="25"/>
  <c r="M17" i="25" s="1"/>
  <c r="L41" i="25"/>
  <c r="M41" i="25" s="1"/>
  <c r="K41" i="25"/>
  <c r="K34" i="25"/>
  <c r="L34" i="25"/>
  <c r="M34" i="25" s="1"/>
  <c r="L37" i="25"/>
  <c r="M37" i="25" s="1"/>
  <c r="K37" i="25"/>
  <c r="L45" i="25"/>
  <c r="M45" i="25" s="1"/>
  <c r="K45" i="25"/>
  <c r="K28" i="25"/>
  <c r="L28" i="25"/>
  <c r="M28" i="25" s="1"/>
  <c r="L29" i="25"/>
  <c r="M29" i="25" s="1"/>
  <c r="K29" i="25"/>
  <c r="L4" i="25"/>
  <c r="M4" i="25" s="1"/>
  <c r="K4" i="25"/>
  <c r="K3" i="25"/>
  <c r="L3" i="25"/>
  <c r="M3" i="25" s="1"/>
  <c r="K44" i="25"/>
  <c r="L44" i="25"/>
  <c r="M44" i="25" s="1"/>
  <c r="L21" i="25"/>
  <c r="M21" i="25" s="1"/>
  <c r="K21" i="25"/>
  <c r="L42" i="25"/>
  <c r="M42" i="25" s="1"/>
  <c r="K42" i="25"/>
  <c r="K24" i="25"/>
  <c r="L24" i="25"/>
  <c r="M24" i="25" s="1"/>
  <c r="K6" i="25"/>
  <c r="L6" i="25"/>
  <c r="M6" i="25" s="1"/>
  <c r="L36" i="25"/>
  <c r="M36" i="25" s="1"/>
  <c r="K36" i="25"/>
  <c r="L32" i="25"/>
  <c r="M32" i="25" s="1"/>
  <c r="K32" i="25"/>
  <c r="K40" i="25"/>
  <c r="L40" i="25"/>
  <c r="M40" i="25" s="1"/>
  <c r="K31" i="25"/>
  <c r="L31" i="25"/>
  <c r="M31" i="25" s="1"/>
  <c r="K25" i="25"/>
  <c r="L25" i="25"/>
  <c r="M25" i="25" s="1"/>
  <c r="K43" i="25"/>
  <c r="L43" i="25"/>
  <c r="M43" i="25" s="1"/>
  <c r="L9" i="25"/>
  <c r="M9" i="25" s="1"/>
  <c r="K9" i="25"/>
  <c r="K22" i="25"/>
  <c r="L22" i="25"/>
  <c r="M22" i="25" s="1"/>
  <c r="K16" i="25"/>
  <c r="L16" i="25"/>
  <c r="M16" i="25" s="1"/>
  <c r="L35" i="25"/>
  <c r="M35" i="25" s="1"/>
  <c r="K35" i="25"/>
  <c r="K39" i="25"/>
  <c r="L39" i="25"/>
  <c r="M39" i="25" s="1"/>
  <c r="L5" i="25"/>
  <c r="M5" i="25" s="1"/>
  <c r="K5" i="25"/>
  <c r="K8" i="25"/>
  <c r="L8" i="25"/>
  <c r="M8" i="25" s="1"/>
  <c r="K20" i="25"/>
  <c r="L20" i="25"/>
  <c r="M20" i="25" s="1"/>
  <c r="L18" i="25"/>
  <c r="M18" i="25" s="1"/>
  <c r="K18" i="25"/>
  <c r="L38" i="25"/>
  <c r="M38" i="25" s="1"/>
  <c r="K38" i="25"/>
  <c r="K10" i="25"/>
  <c r="L10" i="25"/>
  <c r="M10" i="25" s="1"/>
  <c r="L13" i="25"/>
  <c r="M13" i="25" s="1"/>
  <c r="K13" i="25"/>
  <c r="L33" i="25"/>
  <c r="M33" i="25" s="1"/>
  <c r="K33" i="25"/>
  <c r="L27" i="25"/>
  <c r="M27" i="25" s="1"/>
  <c r="K27" i="25"/>
  <c r="L12" i="25"/>
  <c r="M12" i="25" s="1"/>
  <c r="K12" i="25"/>
  <c r="K30" i="25"/>
  <c r="L30" i="25"/>
  <c r="M30" i="25" s="1"/>
  <c r="L15" i="25"/>
  <c r="M15" i="25" s="1"/>
  <c r="K15" i="25"/>
  <c r="G45" i="23" l="1"/>
  <c r="I45" i="23" s="1"/>
  <c r="G5" i="23" l="1"/>
  <c r="I5" i="23" s="1"/>
  <c r="E23" i="25"/>
  <c r="D23" i="25"/>
  <c r="AH45" i="23"/>
  <c r="J45" i="23"/>
  <c r="E14" i="25" l="1"/>
  <c r="D14" i="25"/>
  <c r="AH5" i="23"/>
  <c r="J5" i="23"/>
  <c r="G23" i="25"/>
  <c r="H23" i="25" s="1"/>
  <c r="J23" i="25"/>
  <c r="AI45" i="23"/>
  <c r="AJ45" i="23"/>
  <c r="AI5" i="23" l="1"/>
  <c r="AJ5" i="23"/>
  <c r="L23" i="25"/>
  <c r="M23" i="25" s="1"/>
  <c r="K23" i="25"/>
  <c r="G14" i="25"/>
  <c r="H14" i="25" s="1"/>
  <c r="J14" i="25"/>
  <c r="L14" i="25" l="1"/>
  <c r="M14" i="25" s="1"/>
  <c r="K14" i="25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prodtrends].[type].[All]}"/>
    <s v="{[prodtrends].[hospname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<sst xmlns="http://schemas.openxmlformats.org/spreadsheetml/2006/main" count="172" uniqueCount="116">
  <si>
    <t>Johns Hopkins Hospital</t>
  </si>
  <si>
    <t>Greater Baltimore Medical Center</t>
  </si>
  <si>
    <t>Meritus Medical Center</t>
  </si>
  <si>
    <t>University of Maryland Medical Center</t>
  </si>
  <si>
    <t>Prince Georges Hospital Center</t>
  </si>
  <si>
    <t>Frederick Memorial Hospital</t>
  </si>
  <si>
    <t>Harford Memorial Hospital</t>
  </si>
  <si>
    <t>Mercy Medical Center</t>
  </si>
  <si>
    <t>St. Agnes Hospital</t>
  </si>
  <si>
    <t>Sinai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</si>
  <si>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</si>
  <si>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</si>
  <si>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</si>
  <si>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</si>
  <si>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</si>
  <si>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</si>
  <si>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</si>
  <si>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</si>
  <si>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</si>
  <si>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</si>
  <si>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</si>
  <si>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</si>
  <si>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</si>
  <si>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</si>
  <si>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</si>
  <si>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</si>
  <si>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</si>
  <si>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</si>
  <si>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</si>
  <si>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</si>
  <si>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</si>
  <si>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Howard County General Hospital</t>
  </si>
  <si>
    <t>Upper Chesapeake Medical Center</t>
  </si>
  <si>
    <t>Doctors Community Hospital</t>
  </si>
  <si>
    <t>Fort Washington Medical Center</t>
  </si>
  <si>
    <t>Atlantic General Hospital</t>
  </si>
  <si>
    <t>MedStar Southern Maryland Hospital Center</t>
  </si>
  <si>
    <t>University of Maryland St. Joseph Medical Center</t>
  </si>
  <si>
    <t>University of Maryland Rehabilitation &amp; Orthopaedic Institute</t>
  </si>
  <si>
    <t>MedStar Good Samaritan Hospital</t>
  </si>
  <si>
    <t>Shady Grove Adventist Hospital</t>
  </si>
  <si>
    <t>Hosp Alias</t>
  </si>
  <si>
    <t>HOSP id</t>
  </si>
  <si>
    <t>Hospital Name</t>
  </si>
  <si>
    <t>Row Labels</t>
  </si>
  <si>
    <t>Grand Total</t>
  </si>
  <si>
    <t>type</t>
  </si>
  <si>
    <t>All</t>
  </si>
  <si>
    <t>hospname</t>
  </si>
  <si>
    <t>Column Labels</t>
  </si>
  <si>
    <t>Total Charge</t>
  </si>
  <si>
    <t>Sum of tot_chg</t>
  </si>
  <si>
    <t>Charity/Self Pay</t>
  </si>
  <si>
    <t>Commercial/Other</t>
  </si>
  <si>
    <t>Medicaid</t>
  </si>
  <si>
    <t>Medicare FFS</t>
  </si>
  <si>
    <t>Medicare MA</t>
  </si>
  <si>
    <t>RY 2019</t>
  </si>
  <si>
    <t>CO/MED</t>
  </si>
  <si>
    <t>ICC Evaluated Revenue</t>
  </si>
  <si>
    <t>100% Revenue Pass Through</t>
  </si>
  <si>
    <t>ICC Result</t>
  </si>
  <si>
    <t>ICC Approved Revenue</t>
  </si>
  <si>
    <t>Hospital Approved Revenue Before TCOC Analyses</t>
  </si>
  <si>
    <t>GBR Change Based on Hospital Approved Revenue Before TCOC Analyses Effie</t>
  </si>
  <si>
    <t>TCOC Effect on Rate Applications (Credit Capped to Allowed Medicare Benchmark Performance)</t>
  </si>
  <si>
    <t>Medicare TCOC Credit/(Penalties)</t>
  </si>
  <si>
    <t>Commercial TCOC Attainment $  Credit - Statewide Payer Hospital Weighting</t>
  </si>
  <si>
    <t>Full Rate Application Recommendation</t>
  </si>
  <si>
    <t>Full Rate Application Recommendation ($ Change)</t>
  </si>
  <si>
    <t>Full Rate Application Recommendation (% Change)</t>
  </si>
  <si>
    <t>Medicare TCOC Growth Penalty - Statewide Hospital Payer Weighting</t>
  </si>
  <si>
    <t>Cost</t>
  </si>
  <si>
    <t>Hospital</t>
  </si>
  <si>
    <t>CY19 w MDPCP (all benes)</t>
  </si>
  <si>
    <t>Sum of total_paid</t>
  </si>
  <si>
    <t>Sum of payer_paid</t>
  </si>
  <si>
    <t>Sum of pt_paid</t>
  </si>
  <si>
    <t>MD Hospital</t>
  </si>
  <si>
    <t>MD Specialty Hosp</t>
  </si>
  <si>
    <t>Non-MD Hospital</t>
  </si>
  <si>
    <t>Non Hospital</t>
  </si>
  <si>
    <t>Medicare Hospital Share</t>
  </si>
  <si>
    <t>Commerical Hospital Share</t>
  </si>
  <si>
    <t>Goals</t>
  </si>
  <si>
    <t>Commercial TCOC Credit/(Penalties)</t>
  </si>
  <si>
    <t>Lower than Weighted Average</t>
  </si>
  <si>
    <t>Lower than Benchmark</t>
  </si>
  <si>
    <t>Hospital Specific</t>
  </si>
  <si>
    <t>Better than Avg of Top Half</t>
  </si>
  <si>
    <t>Holy Cross Hospital</t>
  </si>
  <si>
    <t>Holy Cross Germantown</t>
  </si>
  <si>
    <t>Medicare TCOC % Credit (Better than Benchmark &amp; Growing Slower Than State Avg.,)</t>
  </si>
  <si>
    <t>Medicare TCOC $  Credit - Statewide Payer Hospital Weighting</t>
  </si>
  <si>
    <t>Medicare TCOC % Penalty (Worse than Average Attainment &amp; Average Growth)</t>
  </si>
  <si>
    <t>Commerical TCOC %  Credit (Worse than Benchmark - Penalty)</t>
  </si>
  <si>
    <t>Commercial TCOC $  Penalty- Statewide Payer Hospital Weighting</t>
  </si>
  <si>
    <t>Commerical TCOC %  Credit (Better than Avg of Top Half Medicare Benchmark  - Reward)</t>
  </si>
  <si>
    <t>Medicare Benchmark $ Value</t>
  </si>
  <si>
    <t>GBR Change Based on Hospital Approved Revenue Before TCOC Analyses</t>
  </si>
  <si>
    <t>Current Full Rate Application Methodology</t>
  </si>
  <si>
    <t>FRA ICC Approved Revenue (inclusive of pass through revenue)</t>
  </si>
  <si>
    <t>Modified Full Rate Application Methodology</t>
  </si>
  <si>
    <t>Variance between Methodologies ($)</t>
  </si>
  <si>
    <t>Variance between Methodologies (% of GBR)</t>
  </si>
  <si>
    <t>Modified 2021 Medicare Attributed TCOC</t>
  </si>
  <si>
    <t>RY 2023 Permanent Revenue (inclusive of CY 2022 MS &amp; RY23 DA Reversal)</t>
  </si>
  <si>
    <t>RY 2023 Permanent Revenue (inclusive of CY 2022 MS)</t>
  </si>
  <si>
    <t>2021  Medicare TCOC Relative to Benchmark (Demographic Adjusted)</t>
  </si>
  <si>
    <t>2018-2021 MedicareTCOC Growth (Risk Adjusted)</t>
  </si>
  <si>
    <t>2021 Medicare TCOC (PSAP A&amp;B; Demographic Adjusted)</t>
  </si>
  <si>
    <t>2021 Commercial TCOC Relative to Benchmark (Demographic Adjusted)</t>
  </si>
  <si>
    <t>2021 Commerical Attributed TCOC (MSA)</t>
  </si>
  <si>
    <t>2018-2021 Commercia TCOC Growth (Risk Adjusted)</t>
  </si>
  <si>
    <t>2021 Commercial Average of Top Half</t>
  </si>
  <si>
    <t>Full Rate Application Recommendation ($ Change) - DA and Surge Added to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</si>
</sst>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2"/>
      <name val="SWISS"/>
    </font>
    <font>
      <b/>
      <sz val="18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i/>
      <sz val="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3">
    <xf numFmtId="0" fontId="0" fillId="0" borderId="0"/>
    <xf numFmtId="9" fontId="6" fillId="0" borderId="0" applyFont="0" applyFill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4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8" fillId="51" borderId="10" applyNumberFormat="0" applyAlignment="0" applyProtection="0"/>
    <xf numFmtId="0" fontId="19" fillId="52" borderId="11" applyNumberFormat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29" fillId="0" borderId="0" applyFont="0" applyBorder="0" applyAlignment="0"/>
    <xf numFmtId="0" fontId="20" fillId="0" borderId="0" applyNumberForma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1" fillId="35" borderId="0" applyNumberFormat="0" applyBorder="0" applyAlignment="0" applyProtection="0"/>
    <xf numFmtId="3" fontId="30" fillId="0" borderId="0" applyNumberFormat="0" applyFont="0" applyFill="0" applyAlignment="0" applyProtection="0"/>
    <xf numFmtId="3" fontId="13" fillId="0" borderId="0" applyNumberFormat="0" applyFont="0" applyFill="0" applyAlignment="0" applyProtection="0"/>
    <xf numFmtId="3" fontId="13" fillId="0" borderId="0" applyNumberFormat="0" applyFon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38" borderId="10" applyNumberFormat="0" applyAlignment="0" applyProtection="0"/>
    <xf numFmtId="0" fontId="24" fillId="0" borderId="13" applyNumberFormat="0" applyFill="0" applyAlignment="0" applyProtection="0"/>
    <xf numFmtId="0" fontId="25" fillId="53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12" fillId="0" borderId="0"/>
    <xf numFmtId="0" fontId="8" fillId="0" borderId="0"/>
    <xf numFmtId="0" fontId="4" fillId="0" borderId="0"/>
    <xf numFmtId="0" fontId="6" fillId="0" borderId="0"/>
    <xf numFmtId="0" fontId="8" fillId="0" borderId="0"/>
    <xf numFmtId="0" fontId="10" fillId="0" borderId="0"/>
    <xf numFmtId="0" fontId="7" fillId="0" borderId="0"/>
    <xf numFmtId="0" fontId="12" fillId="0" borderId="0"/>
    <xf numFmtId="0" fontId="8" fillId="54" borderId="14" applyNumberFormat="0" applyFont="0" applyAlignment="0" applyProtection="0"/>
    <xf numFmtId="0" fontId="28" fillId="55" borderId="0" applyNumberFormat="0" applyFont="0" applyFill="0" applyBorder="0" applyAlignment="0" applyProtection="0"/>
    <xf numFmtId="0" fontId="28" fillId="55" borderId="0" applyNumberFormat="0" applyFont="0" applyFill="0" applyBorder="0" applyAlignment="0" applyProtection="0"/>
    <xf numFmtId="0" fontId="26" fillId="51" borderId="15" applyNumberFormat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3" fontId="4" fillId="0" borderId="16" applyNumberFormat="0" applyFont="0" applyBorder="0" applyAlignment="0" applyProtection="0"/>
    <xf numFmtId="3" fontId="4" fillId="0" borderId="16" applyNumberFormat="0" applyFont="0" applyBorder="0" applyAlignment="0" applyProtection="0"/>
    <xf numFmtId="0" fontId="28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6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4" applyNumberFormat="0" applyAlignment="0" applyProtection="0"/>
    <xf numFmtId="0" fontId="41" fillId="6" borderId="5" applyNumberFormat="0" applyAlignment="0" applyProtection="0"/>
    <xf numFmtId="0" fontId="42" fillId="6" borderId="4" applyNumberFormat="0" applyAlignment="0" applyProtection="0"/>
    <xf numFmtId="0" fontId="43" fillId="0" borderId="6" applyNumberFormat="0" applyFill="0" applyAlignment="0" applyProtection="0"/>
    <xf numFmtId="0" fontId="44" fillId="7" borderId="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4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7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54" borderId="14" applyNumberFormat="0" applyFont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6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10" fontId="10" fillId="0" borderId="17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52" fillId="0" borderId="17" xfId="0" applyFont="1" applyBorder="1" applyAlignment="1">
      <alignment horizontal="center" vertical="center"/>
    </xf>
    <xf numFmtId="0" fontId="50" fillId="0" borderId="0" xfId="0" applyFont="1"/>
    <xf numFmtId="0" fontId="53" fillId="0" borderId="0" xfId="0" applyFont="1" applyAlignment="1">
      <alignment horizontal="left" vertical="center" wrapText="1"/>
    </xf>
    <xf numFmtId="0" fontId="49" fillId="0" borderId="0" xfId="0" applyFont="1"/>
    <xf numFmtId="3" fontId="48" fillId="56" borderId="18" xfId="0" applyNumberFormat="1" applyFont="1" applyFill="1" applyBorder="1" applyAlignment="1">
      <alignment horizontal="center"/>
    </xf>
    <xf numFmtId="10" fontId="0" fillId="0" borderId="0" xfId="0" applyNumberFormat="1"/>
    <xf numFmtId="10" fontId="0" fillId="0" borderId="0" xfId="1054" applyNumberFormat="1" applyFont="1" applyFill="1"/>
    <xf numFmtId="9" fontId="0" fillId="0" borderId="0" xfId="1054" applyFont="1"/>
    <xf numFmtId="10" fontId="50" fillId="0" borderId="0" xfId="1054" applyNumberFormat="1" applyFont="1"/>
    <xf numFmtId="165" fontId="0" fillId="0" borderId="0" xfId="0" applyNumberFormat="1"/>
    <xf numFmtId="10" fontId="0" fillId="0" borderId="0" xfId="1054" applyNumberFormat="1" applyFont="1"/>
    <xf numFmtId="165" fontId="50" fillId="0" borderId="0" xfId="1055" applyNumberFormat="1" applyFont="1"/>
    <xf numFmtId="164" fontId="0" fillId="0" borderId="0" xfId="1055" applyNumberFormat="1" applyFont="1"/>
    <xf numFmtId="164" fontId="50" fillId="0" borderId="0" xfId="1055" applyNumberFormat="1" applyFont="1"/>
    <xf numFmtId="165" fontId="48" fillId="0" borderId="17" xfId="0" applyNumberFormat="1" applyFont="1" applyBorder="1" applyAlignment="1">
      <alignment horizontal="center"/>
    </xf>
    <xf numFmtId="10" fontId="48" fillId="0" borderId="17" xfId="1054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1" fillId="0" borderId="19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10" fontId="48" fillId="0" borderId="19" xfId="0" applyNumberFormat="1" applyFont="1" applyBorder="1" applyAlignment="1">
      <alignment horizontal="center" vertical="center" wrapText="1"/>
    </xf>
    <xf numFmtId="0" fontId="48" fillId="56" borderId="19" xfId="0" applyFont="1" applyFill="1" applyBorder="1" applyAlignment="1">
      <alignment horizontal="center" vertical="center" wrapText="1"/>
    </xf>
    <xf numFmtId="0" fontId="54" fillId="0" borderId="19" xfId="0" applyFont="1" applyBorder="1" applyAlignment="1">
      <alignment horizontal="center" wrapText="1"/>
    </xf>
    <xf numFmtId="0" fontId="50" fillId="0" borderId="19" xfId="0" applyFont="1" applyBorder="1" applyAlignment="1">
      <alignment horizontal="center"/>
    </xf>
    <xf numFmtId="164" fontId="54" fillId="0" borderId="19" xfId="1055" applyNumberFormat="1" applyFont="1" applyBorder="1" applyAlignment="1">
      <alignment horizontal="center" wrapText="1"/>
    </xf>
    <xf numFmtId="164" fontId="50" fillId="0" borderId="0" xfId="1054" applyNumberFormat="1" applyFont="1"/>
    <xf numFmtId="165" fontId="0" fillId="0" borderId="0" xfId="1054" applyNumberFormat="1" applyFont="1"/>
    <xf numFmtId="165" fontId="0" fillId="0" borderId="0" xfId="1054" applyNumberFormat="1" applyFont="1" applyFill="1"/>
    <xf numFmtId="10" fontId="49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10" fontId="48" fillId="0" borderId="0" xfId="1054" applyNumberFormat="1" applyFont="1" applyFill="1" applyBorder="1" applyAlignment="1">
      <alignment horizontal="center"/>
    </xf>
    <xf numFmtId="10" fontId="10" fillId="57" borderId="17" xfId="0" applyNumberFormat="1" applyFont="1" applyFill="1" applyBorder="1" applyAlignment="1">
      <alignment horizontal="center"/>
    </xf>
    <xf numFmtId="10" fontId="10" fillId="57" borderId="18" xfId="0" applyNumberFormat="1" applyFont="1" applyFill="1" applyBorder="1" applyAlignment="1">
      <alignment horizontal="center"/>
    </xf>
    <xf numFmtId="164" fontId="50" fillId="0" borderId="0" xfId="1055" applyNumberFormat="1" applyFont="1" applyFill="1"/>
    <xf numFmtId="0" fontId="56" fillId="0" borderId="0" xfId="0" applyFont="1" applyAlignment="1">
      <alignment horizontal="center"/>
    </xf>
    <xf numFmtId="10" fontId="10" fillId="0" borderId="18" xfId="0" applyNumberFormat="1" applyFont="1" applyBorder="1" applyAlignment="1">
      <alignment horizontal="center"/>
    </xf>
    <xf numFmtId="165" fontId="50" fillId="0" borderId="0" xfId="1054" applyNumberFormat="1" applyFont="1" applyFill="1"/>
    <xf numFmtId="10" fontId="50" fillId="0" borderId="0" xfId="1054" applyNumberFormat="1" applyFont="1" applyFill="1"/>
    <xf numFmtId="0" fontId="54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wrapText="1"/>
    </xf>
    <xf numFmtId="10" fontId="50" fillId="0" borderId="0" xfId="1054" applyNumberFormat="1" applyFont="1" applyAlignment="1">
      <alignment horizontal="center"/>
    </xf>
    <xf numFmtId="0" fontId="0" fillId="57" borderId="0" xfId="0" applyFill="1"/>
    <xf numFmtId="164" fontId="0" fillId="57" borderId="0" xfId="1055" applyNumberFormat="1" applyFont="1" applyFill="1"/>
    <xf numFmtId="0" fontId="54" fillId="57" borderId="19" xfId="0" applyFont="1" applyFill="1" applyBorder="1" applyAlignment="1">
      <alignment horizontal="center" wrapText="1"/>
    </xf>
    <xf numFmtId="164" fontId="50" fillId="57" borderId="0" xfId="1054" applyNumberFormat="1" applyFont="1" applyFill="1"/>
    <xf numFmtId="165" fontId="50" fillId="0" borderId="17" xfId="1054" applyNumberFormat="1" applyFont="1" applyFill="1" applyBorder="1"/>
    <xf numFmtId="165" fontId="50" fillId="0" borderId="0" xfId="1054" applyNumberFormat="1" applyFont="1" applyFill="1" applyBorder="1"/>
    <xf numFmtId="165" fontId="48" fillId="0" borderId="0" xfId="0" applyNumberFormat="1" applyFont="1" applyAlignment="1">
      <alignment horizontal="center"/>
    </xf>
    <xf numFmtId="10" fontId="10" fillId="0" borderId="17" xfId="0" applyNumberFormat="1" applyFont="1" applyBorder="1" applyAlignment="1">
      <alignment horizontal="right"/>
    </xf>
    <xf numFmtId="164" fontId="10" fillId="57" borderId="0" xfId="1055" applyNumberFormat="1" applyFont="1" applyFill="1" applyBorder="1" applyAlignment="1">
      <alignment horizontal="center"/>
    </xf>
    <xf numFmtId="0" fontId="49" fillId="59" borderId="0" xfId="0" applyFont="1" applyFill="1" applyAlignment="1">
      <alignment horizontal="center"/>
    </xf>
    <xf numFmtId="0" fontId="49" fillId="60" borderId="0" xfId="0" applyFont="1" applyFill="1" applyAlignment="1">
      <alignment horizontal="center"/>
    </xf>
    <xf numFmtId="0" fontId="56" fillId="58" borderId="0" xfId="0" applyFont="1" applyFill="1" applyAlignment="1">
      <alignment horizontal="center"/>
    </xf>
  </cellXfs>
  <cellStyles count="1063">
    <cellStyle name="20% - Accent1 2" xfId="2" xr:uid="{00000000-0005-0000-0000-000000000000}"/>
    <cellStyle name="20% - Accent1 3" xfId="1007" xr:uid="{00000000-0005-0000-0000-000001000000}"/>
    <cellStyle name="20% - Accent1 4" xfId="546" xr:uid="{00000000-0005-0000-0000-000002000000}"/>
    <cellStyle name="20% - Accent2 2" xfId="3" xr:uid="{00000000-0005-0000-0000-000003000000}"/>
    <cellStyle name="20% - Accent2 3" xfId="1009" xr:uid="{00000000-0005-0000-0000-000004000000}"/>
    <cellStyle name="20% - Accent2 4" xfId="550" xr:uid="{00000000-0005-0000-0000-000005000000}"/>
    <cellStyle name="20% - Accent3 2" xfId="4" xr:uid="{00000000-0005-0000-0000-000006000000}"/>
    <cellStyle name="20% - Accent3 3" xfId="1011" xr:uid="{00000000-0005-0000-0000-000007000000}"/>
    <cellStyle name="20% - Accent3 4" xfId="554" xr:uid="{00000000-0005-0000-0000-000008000000}"/>
    <cellStyle name="20% - Accent4 2" xfId="5" xr:uid="{00000000-0005-0000-0000-000009000000}"/>
    <cellStyle name="20% - Accent4 3" xfId="1013" xr:uid="{00000000-0005-0000-0000-00000A000000}"/>
    <cellStyle name="20% - Accent4 4" xfId="558" xr:uid="{00000000-0005-0000-0000-00000B000000}"/>
    <cellStyle name="20% - Accent5 2" xfId="6" xr:uid="{00000000-0005-0000-0000-00000C000000}"/>
    <cellStyle name="20% - Accent5 3" xfId="1015" xr:uid="{00000000-0005-0000-0000-00000D000000}"/>
    <cellStyle name="20% - Accent5 4" xfId="562" xr:uid="{00000000-0005-0000-0000-00000E000000}"/>
    <cellStyle name="20% - Accent6 2" xfId="7" xr:uid="{00000000-0005-0000-0000-00000F000000}"/>
    <cellStyle name="20% - Accent6 3" xfId="1017" xr:uid="{00000000-0005-0000-0000-000010000000}"/>
    <cellStyle name="20% - Accent6 4" xfId="566" xr:uid="{00000000-0005-0000-0000-000011000000}"/>
    <cellStyle name="40% - Accent1 2" xfId="8" xr:uid="{00000000-0005-0000-0000-000012000000}"/>
    <cellStyle name="40% - Accent1 3" xfId="1008" xr:uid="{00000000-0005-0000-0000-000013000000}"/>
    <cellStyle name="40% - Accent1 4" xfId="547" xr:uid="{00000000-0005-0000-0000-000014000000}"/>
    <cellStyle name="40% - Accent2 2" xfId="9" xr:uid="{00000000-0005-0000-0000-000015000000}"/>
    <cellStyle name="40% - Accent2 3" xfId="1010" xr:uid="{00000000-0005-0000-0000-000016000000}"/>
    <cellStyle name="40% - Accent2 4" xfId="551" xr:uid="{00000000-0005-0000-0000-000017000000}"/>
    <cellStyle name="40% - Accent3 2" xfId="10" xr:uid="{00000000-0005-0000-0000-000018000000}"/>
    <cellStyle name="40% - Accent3 3" xfId="1012" xr:uid="{00000000-0005-0000-0000-000019000000}"/>
    <cellStyle name="40% - Accent3 4" xfId="555" xr:uid="{00000000-0005-0000-0000-00001A000000}"/>
    <cellStyle name="40% - Accent4 2" xfId="11" xr:uid="{00000000-0005-0000-0000-00001B000000}"/>
    <cellStyle name="40% - Accent4 3" xfId="1014" xr:uid="{00000000-0005-0000-0000-00001C000000}"/>
    <cellStyle name="40% - Accent4 4" xfId="559" xr:uid="{00000000-0005-0000-0000-00001D000000}"/>
    <cellStyle name="40% - Accent5 2" xfId="12" xr:uid="{00000000-0005-0000-0000-00001E000000}"/>
    <cellStyle name="40% - Accent5 3" xfId="1016" xr:uid="{00000000-0005-0000-0000-00001F000000}"/>
    <cellStyle name="40% - Accent5 4" xfId="563" xr:uid="{00000000-0005-0000-0000-000020000000}"/>
    <cellStyle name="40% - Accent6 2" xfId="13" xr:uid="{00000000-0005-0000-0000-000021000000}"/>
    <cellStyle name="40% - Accent6 3" xfId="1018" xr:uid="{00000000-0005-0000-0000-000022000000}"/>
    <cellStyle name="40% - Accent6 4" xfId="567" xr:uid="{00000000-0005-0000-0000-000023000000}"/>
    <cellStyle name="60% - Accent1 2" xfId="14" xr:uid="{00000000-0005-0000-0000-000024000000}"/>
    <cellStyle name="60% - Accent1 3" xfId="548" xr:uid="{00000000-0005-0000-0000-000025000000}"/>
    <cellStyle name="60% - Accent2 2" xfId="15" xr:uid="{00000000-0005-0000-0000-000026000000}"/>
    <cellStyle name="60% - Accent2 3" xfId="552" xr:uid="{00000000-0005-0000-0000-000027000000}"/>
    <cellStyle name="60% - Accent3 2" xfId="16" xr:uid="{00000000-0005-0000-0000-000028000000}"/>
    <cellStyle name="60% - Accent3 3" xfId="556" xr:uid="{00000000-0005-0000-0000-000029000000}"/>
    <cellStyle name="60% - Accent4 2" xfId="17" xr:uid="{00000000-0005-0000-0000-00002A000000}"/>
    <cellStyle name="60% - Accent4 3" xfId="560" xr:uid="{00000000-0005-0000-0000-00002B000000}"/>
    <cellStyle name="60% - Accent5 2" xfId="18" xr:uid="{00000000-0005-0000-0000-00002C000000}"/>
    <cellStyle name="60% - Accent5 3" xfId="564" xr:uid="{00000000-0005-0000-0000-00002D000000}"/>
    <cellStyle name="60% - Accent6 2" xfId="19" xr:uid="{00000000-0005-0000-0000-00002E000000}"/>
    <cellStyle name="60% - Accent6 3" xfId="568" xr:uid="{00000000-0005-0000-0000-00002F000000}"/>
    <cellStyle name="Accent1 2" xfId="20" xr:uid="{00000000-0005-0000-0000-000030000000}"/>
    <cellStyle name="Accent1 3" xfId="545" xr:uid="{00000000-0005-0000-0000-000031000000}"/>
    <cellStyle name="Accent2 2" xfId="21" xr:uid="{00000000-0005-0000-0000-000032000000}"/>
    <cellStyle name="Accent2 3" xfId="549" xr:uid="{00000000-0005-0000-0000-000033000000}"/>
    <cellStyle name="Accent3 2" xfId="22" xr:uid="{00000000-0005-0000-0000-000034000000}"/>
    <cellStyle name="Accent3 3" xfId="553" xr:uid="{00000000-0005-0000-0000-000035000000}"/>
    <cellStyle name="Accent4 2" xfId="23" xr:uid="{00000000-0005-0000-0000-000036000000}"/>
    <cellStyle name="Accent4 3" xfId="557" xr:uid="{00000000-0005-0000-0000-000037000000}"/>
    <cellStyle name="Accent5 2" xfId="24" xr:uid="{00000000-0005-0000-0000-000038000000}"/>
    <cellStyle name="Accent5 3" xfId="561" xr:uid="{00000000-0005-0000-0000-000039000000}"/>
    <cellStyle name="Accent6 2" xfId="25" xr:uid="{00000000-0005-0000-0000-00003A000000}"/>
    <cellStyle name="Accent6 3" xfId="565" xr:uid="{00000000-0005-0000-0000-00003B000000}"/>
    <cellStyle name="Bad 2" xfId="26" xr:uid="{00000000-0005-0000-0000-00003C000000}"/>
    <cellStyle name="Bad 3" xfId="535" xr:uid="{00000000-0005-0000-0000-00003D000000}"/>
    <cellStyle name="Calculation 2" xfId="27" xr:uid="{00000000-0005-0000-0000-00003E000000}"/>
    <cellStyle name="Calculation 3" xfId="539" xr:uid="{00000000-0005-0000-0000-00003F000000}"/>
    <cellStyle name="Check Cell 2" xfId="28" xr:uid="{00000000-0005-0000-0000-000040000000}"/>
    <cellStyle name="Check Cell 3" xfId="541" xr:uid="{00000000-0005-0000-0000-000041000000}"/>
    <cellStyle name="Comma" xfId="1055" builtinId="3"/>
    <cellStyle name="Comma [0] 2" xfId="29" xr:uid="{00000000-0005-0000-0000-000043000000}"/>
    <cellStyle name="Comma [0] 2 2" xfId="576" xr:uid="{00000000-0005-0000-0000-000044000000}"/>
    <cellStyle name="Comma [0] 3" xfId="30" xr:uid="{00000000-0005-0000-0000-000045000000}"/>
    <cellStyle name="Comma [0] 3 2" xfId="577" xr:uid="{00000000-0005-0000-0000-000046000000}"/>
    <cellStyle name="Comma [0] 4" xfId="31" xr:uid="{00000000-0005-0000-0000-000047000000}"/>
    <cellStyle name="Comma [0] 4 2" xfId="32" xr:uid="{00000000-0005-0000-0000-000048000000}"/>
    <cellStyle name="Comma [0] 4 2 2" xfId="579" xr:uid="{00000000-0005-0000-0000-000049000000}"/>
    <cellStyle name="Comma [0] 4 3" xfId="578" xr:uid="{00000000-0005-0000-0000-00004A000000}"/>
    <cellStyle name="Comma [0] 5" xfId="33" xr:uid="{00000000-0005-0000-0000-00004B000000}"/>
    <cellStyle name="Comma [0] 5 2" xfId="34" xr:uid="{00000000-0005-0000-0000-00004C000000}"/>
    <cellStyle name="Comma [0] 5 2 2" xfId="581" xr:uid="{00000000-0005-0000-0000-00004D000000}"/>
    <cellStyle name="Comma [0] 5 3" xfId="35" xr:uid="{00000000-0005-0000-0000-00004E000000}"/>
    <cellStyle name="Comma [0] 5 3 2" xfId="582" xr:uid="{00000000-0005-0000-0000-00004F000000}"/>
    <cellStyle name="Comma [0] 5 4" xfId="36" xr:uid="{00000000-0005-0000-0000-000050000000}"/>
    <cellStyle name="Comma [0] 5 4 2" xfId="583" xr:uid="{00000000-0005-0000-0000-000051000000}"/>
    <cellStyle name="Comma [0] 5 5" xfId="580" xr:uid="{00000000-0005-0000-0000-000052000000}"/>
    <cellStyle name="Comma [0] 6" xfId="37" xr:uid="{00000000-0005-0000-0000-000053000000}"/>
    <cellStyle name="Comma [0] 6 2" xfId="38" xr:uid="{00000000-0005-0000-0000-000054000000}"/>
    <cellStyle name="Comma [0] 6 2 2" xfId="585" xr:uid="{00000000-0005-0000-0000-000055000000}"/>
    <cellStyle name="Comma [0] 6 3" xfId="584" xr:uid="{00000000-0005-0000-0000-000056000000}"/>
    <cellStyle name="Comma [0] 7" xfId="39" xr:uid="{00000000-0005-0000-0000-000057000000}"/>
    <cellStyle name="Comma [0] 7 2" xfId="40" xr:uid="{00000000-0005-0000-0000-000058000000}"/>
    <cellStyle name="Comma [0] 7 2 2" xfId="41" xr:uid="{00000000-0005-0000-0000-000059000000}"/>
    <cellStyle name="Comma [0] 7 2 2 2" xfId="588" xr:uid="{00000000-0005-0000-0000-00005A000000}"/>
    <cellStyle name="Comma [0] 7 2 3" xfId="42" xr:uid="{00000000-0005-0000-0000-00005B000000}"/>
    <cellStyle name="Comma [0] 7 2 3 2" xfId="43" xr:uid="{00000000-0005-0000-0000-00005C000000}"/>
    <cellStyle name="Comma [0] 7 2 3 2 2" xfId="909" xr:uid="{00000000-0005-0000-0000-00005D000000}"/>
    <cellStyle name="Comma [0] 7 2 3 3" xfId="589" xr:uid="{00000000-0005-0000-0000-00005E000000}"/>
    <cellStyle name="Comma [0] 7 2 4" xfId="587" xr:uid="{00000000-0005-0000-0000-00005F000000}"/>
    <cellStyle name="Comma [0] 7 3" xfId="44" xr:uid="{00000000-0005-0000-0000-000060000000}"/>
    <cellStyle name="Comma [0] 7 3 2" xfId="590" xr:uid="{00000000-0005-0000-0000-000061000000}"/>
    <cellStyle name="Comma [0] 7 4" xfId="586" xr:uid="{00000000-0005-0000-0000-000062000000}"/>
    <cellStyle name="Comma [0] 8" xfId="45" xr:uid="{00000000-0005-0000-0000-000063000000}"/>
    <cellStyle name="Comma [0] 8 2" xfId="46" xr:uid="{00000000-0005-0000-0000-000064000000}"/>
    <cellStyle name="Comma [0] 8 2 2" xfId="592" xr:uid="{00000000-0005-0000-0000-000065000000}"/>
    <cellStyle name="Comma [0] 8 3" xfId="47" xr:uid="{00000000-0005-0000-0000-000066000000}"/>
    <cellStyle name="Comma [0] 8 3 2" xfId="48" xr:uid="{00000000-0005-0000-0000-000067000000}"/>
    <cellStyle name="Comma [0] 8 3 2 2" xfId="910" xr:uid="{00000000-0005-0000-0000-000068000000}"/>
    <cellStyle name="Comma [0] 8 3 3" xfId="593" xr:uid="{00000000-0005-0000-0000-000069000000}"/>
    <cellStyle name="Comma [0] 8 4" xfId="591" xr:uid="{00000000-0005-0000-0000-00006A000000}"/>
    <cellStyle name="Comma 10" xfId="49" xr:uid="{00000000-0005-0000-0000-00006B000000}"/>
    <cellStyle name="Comma 10 2" xfId="594" xr:uid="{00000000-0005-0000-0000-00006C000000}"/>
    <cellStyle name="Comma 100" xfId="524" xr:uid="{00000000-0005-0000-0000-00006D000000}"/>
    <cellStyle name="Comma 101" xfId="572" xr:uid="{00000000-0005-0000-0000-00006E000000}"/>
    <cellStyle name="Comma 101 2" xfId="1021" xr:uid="{00000000-0005-0000-0000-00006F000000}"/>
    <cellStyle name="Comma 102" xfId="967" xr:uid="{00000000-0005-0000-0000-000070000000}"/>
    <cellStyle name="Comma 102 2" xfId="1040" xr:uid="{00000000-0005-0000-0000-000071000000}"/>
    <cellStyle name="Comma 103" xfId="1058" xr:uid="{00000000-0005-0000-0000-000072000000}"/>
    <cellStyle name="Comma 104" xfId="1062" xr:uid="{00000000-0005-0000-0000-000073000000}"/>
    <cellStyle name="Comma 11" xfId="50" xr:uid="{00000000-0005-0000-0000-000074000000}"/>
    <cellStyle name="Comma 11 2" xfId="595" xr:uid="{00000000-0005-0000-0000-000075000000}"/>
    <cellStyle name="Comma 12" xfId="51" xr:uid="{00000000-0005-0000-0000-000076000000}"/>
    <cellStyle name="Comma 12 2" xfId="596" xr:uid="{00000000-0005-0000-0000-000077000000}"/>
    <cellStyle name="Comma 13" xfId="52" xr:uid="{00000000-0005-0000-0000-000078000000}"/>
    <cellStyle name="Comma 13 2" xfId="597" xr:uid="{00000000-0005-0000-0000-000079000000}"/>
    <cellStyle name="Comma 14" xfId="53" xr:uid="{00000000-0005-0000-0000-00007A000000}"/>
    <cellStyle name="Comma 14 2" xfId="598" xr:uid="{00000000-0005-0000-0000-00007B000000}"/>
    <cellStyle name="Comma 15" xfId="54" xr:uid="{00000000-0005-0000-0000-00007C000000}"/>
    <cellStyle name="Comma 15 2" xfId="599" xr:uid="{00000000-0005-0000-0000-00007D000000}"/>
    <cellStyle name="Comma 16" xfId="55" xr:uid="{00000000-0005-0000-0000-00007E000000}"/>
    <cellStyle name="Comma 16 2" xfId="600" xr:uid="{00000000-0005-0000-0000-00007F000000}"/>
    <cellStyle name="Comma 17" xfId="56" xr:uid="{00000000-0005-0000-0000-000080000000}"/>
    <cellStyle name="Comma 17 2" xfId="601" xr:uid="{00000000-0005-0000-0000-000081000000}"/>
    <cellStyle name="Comma 18" xfId="57" xr:uid="{00000000-0005-0000-0000-000082000000}"/>
    <cellStyle name="Comma 18 2" xfId="602" xr:uid="{00000000-0005-0000-0000-000083000000}"/>
    <cellStyle name="Comma 19" xfId="58" xr:uid="{00000000-0005-0000-0000-000084000000}"/>
    <cellStyle name="Comma 19 2" xfId="603" xr:uid="{00000000-0005-0000-0000-000085000000}"/>
    <cellStyle name="Comma 2" xfId="59" xr:uid="{00000000-0005-0000-0000-000086000000}"/>
    <cellStyle name="Comma 2 2" xfId="60" xr:uid="{00000000-0005-0000-0000-000087000000}"/>
    <cellStyle name="Comma 2 2 2" xfId="911" xr:uid="{00000000-0005-0000-0000-000088000000}"/>
    <cellStyle name="Comma 20" xfId="61" xr:uid="{00000000-0005-0000-0000-000089000000}"/>
    <cellStyle name="Comma 20 2" xfId="604" xr:uid="{00000000-0005-0000-0000-00008A000000}"/>
    <cellStyle name="Comma 21" xfId="62" xr:uid="{00000000-0005-0000-0000-00008B000000}"/>
    <cellStyle name="Comma 21 2" xfId="605" xr:uid="{00000000-0005-0000-0000-00008C000000}"/>
    <cellStyle name="Comma 22" xfId="63" xr:uid="{00000000-0005-0000-0000-00008D000000}"/>
    <cellStyle name="Comma 22 2" xfId="606" xr:uid="{00000000-0005-0000-0000-00008E000000}"/>
    <cellStyle name="Comma 23" xfId="64" xr:uid="{00000000-0005-0000-0000-00008F000000}"/>
    <cellStyle name="Comma 23 2" xfId="607" xr:uid="{00000000-0005-0000-0000-000090000000}"/>
    <cellStyle name="Comma 24" xfId="65" xr:uid="{00000000-0005-0000-0000-000091000000}"/>
    <cellStyle name="Comma 24 2" xfId="608" xr:uid="{00000000-0005-0000-0000-000092000000}"/>
    <cellStyle name="Comma 25" xfId="66" xr:uid="{00000000-0005-0000-0000-000093000000}"/>
    <cellStyle name="Comma 25 2" xfId="67" xr:uid="{00000000-0005-0000-0000-000094000000}"/>
    <cellStyle name="Comma 25 2 2" xfId="610" xr:uid="{00000000-0005-0000-0000-000095000000}"/>
    <cellStyle name="Comma 25 3" xfId="609" xr:uid="{00000000-0005-0000-0000-000096000000}"/>
    <cellStyle name="Comma 26" xfId="68" xr:uid="{00000000-0005-0000-0000-000097000000}"/>
    <cellStyle name="Comma 26 2" xfId="69" xr:uid="{00000000-0005-0000-0000-000098000000}"/>
    <cellStyle name="Comma 26 2 2" xfId="612" xr:uid="{00000000-0005-0000-0000-000099000000}"/>
    <cellStyle name="Comma 26 3" xfId="611" xr:uid="{00000000-0005-0000-0000-00009A000000}"/>
    <cellStyle name="Comma 27" xfId="70" xr:uid="{00000000-0005-0000-0000-00009B000000}"/>
    <cellStyle name="Comma 27 2" xfId="71" xr:uid="{00000000-0005-0000-0000-00009C000000}"/>
    <cellStyle name="Comma 27 2 2" xfId="614" xr:uid="{00000000-0005-0000-0000-00009D000000}"/>
    <cellStyle name="Comma 27 3" xfId="613" xr:uid="{00000000-0005-0000-0000-00009E000000}"/>
    <cellStyle name="Comma 28" xfId="72" xr:uid="{00000000-0005-0000-0000-00009F000000}"/>
    <cellStyle name="Comma 28 2" xfId="73" xr:uid="{00000000-0005-0000-0000-0000A0000000}"/>
    <cellStyle name="Comma 28 2 2" xfId="616" xr:uid="{00000000-0005-0000-0000-0000A1000000}"/>
    <cellStyle name="Comma 28 3" xfId="615" xr:uid="{00000000-0005-0000-0000-0000A2000000}"/>
    <cellStyle name="Comma 29" xfId="74" xr:uid="{00000000-0005-0000-0000-0000A3000000}"/>
    <cellStyle name="Comma 29 2" xfId="617" xr:uid="{00000000-0005-0000-0000-0000A4000000}"/>
    <cellStyle name="Comma 3" xfId="75" xr:uid="{00000000-0005-0000-0000-0000A5000000}"/>
    <cellStyle name="Comma 3 2" xfId="76" xr:uid="{00000000-0005-0000-0000-0000A6000000}"/>
    <cellStyle name="Comma 3 3" xfId="618" xr:uid="{00000000-0005-0000-0000-0000A7000000}"/>
    <cellStyle name="Comma 30" xfId="77" xr:uid="{00000000-0005-0000-0000-0000A8000000}"/>
    <cellStyle name="Comma 30 2" xfId="619" xr:uid="{00000000-0005-0000-0000-0000A9000000}"/>
    <cellStyle name="Comma 31" xfId="78" xr:uid="{00000000-0005-0000-0000-0000AA000000}"/>
    <cellStyle name="Comma 31 2" xfId="620" xr:uid="{00000000-0005-0000-0000-0000AB000000}"/>
    <cellStyle name="Comma 32" xfId="79" xr:uid="{00000000-0005-0000-0000-0000AC000000}"/>
    <cellStyle name="Comma 32 2" xfId="80" xr:uid="{00000000-0005-0000-0000-0000AD000000}"/>
    <cellStyle name="Comma 32 2 2" xfId="622" xr:uid="{00000000-0005-0000-0000-0000AE000000}"/>
    <cellStyle name="Comma 32 3" xfId="81" xr:uid="{00000000-0005-0000-0000-0000AF000000}"/>
    <cellStyle name="Comma 32 3 2" xfId="623" xr:uid="{00000000-0005-0000-0000-0000B0000000}"/>
    <cellStyle name="Comma 32 4" xfId="621" xr:uid="{00000000-0005-0000-0000-0000B1000000}"/>
    <cellStyle name="Comma 33" xfId="82" xr:uid="{00000000-0005-0000-0000-0000B2000000}"/>
    <cellStyle name="Comma 33 2" xfId="83" xr:uid="{00000000-0005-0000-0000-0000B3000000}"/>
    <cellStyle name="Comma 33 2 2" xfId="625" xr:uid="{00000000-0005-0000-0000-0000B4000000}"/>
    <cellStyle name="Comma 33 3" xfId="84" xr:uid="{00000000-0005-0000-0000-0000B5000000}"/>
    <cellStyle name="Comma 33 3 2" xfId="626" xr:uid="{00000000-0005-0000-0000-0000B6000000}"/>
    <cellStyle name="Comma 33 4" xfId="624" xr:uid="{00000000-0005-0000-0000-0000B7000000}"/>
    <cellStyle name="Comma 34" xfId="85" xr:uid="{00000000-0005-0000-0000-0000B8000000}"/>
    <cellStyle name="Comma 34 2" xfId="86" xr:uid="{00000000-0005-0000-0000-0000B9000000}"/>
    <cellStyle name="Comma 34 2 2" xfId="628" xr:uid="{00000000-0005-0000-0000-0000BA000000}"/>
    <cellStyle name="Comma 34 3" xfId="87" xr:uid="{00000000-0005-0000-0000-0000BB000000}"/>
    <cellStyle name="Comma 34 3 2" xfId="629" xr:uid="{00000000-0005-0000-0000-0000BC000000}"/>
    <cellStyle name="Comma 34 4" xfId="88" xr:uid="{00000000-0005-0000-0000-0000BD000000}"/>
    <cellStyle name="Comma 34 4 2" xfId="630" xr:uid="{00000000-0005-0000-0000-0000BE000000}"/>
    <cellStyle name="Comma 34 5" xfId="89" xr:uid="{00000000-0005-0000-0000-0000BF000000}"/>
    <cellStyle name="Comma 34 5 2" xfId="631" xr:uid="{00000000-0005-0000-0000-0000C0000000}"/>
    <cellStyle name="Comma 34 6" xfId="627" xr:uid="{00000000-0005-0000-0000-0000C1000000}"/>
    <cellStyle name="Comma 35" xfId="90" xr:uid="{00000000-0005-0000-0000-0000C2000000}"/>
    <cellStyle name="Comma 35 2" xfId="91" xr:uid="{00000000-0005-0000-0000-0000C3000000}"/>
    <cellStyle name="Comma 35 2 2" xfId="633" xr:uid="{00000000-0005-0000-0000-0000C4000000}"/>
    <cellStyle name="Comma 35 3" xfId="632" xr:uid="{00000000-0005-0000-0000-0000C5000000}"/>
    <cellStyle name="Comma 36" xfId="92" xr:uid="{00000000-0005-0000-0000-0000C6000000}"/>
    <cellStyle name="Comma 36 2" xfId="93" xr:uid="{00000000-0005-0000-0000-0000C7000000}"/>
    <cellStyle name="Comma 36 2 2" xfId="635" xr:uid="{00000000-0005-0000-0000-0000C8000000}"/>
    <cellStyle name="Comma 36 3" xfId="634" xr:uid="{00000000-0005-0000-0000-0000C9000000}"/>
    <cellStyle name="Comma 37" xfId="94" xr:uid="{00000000-0005-0000-0000-0000CA000000}"/>
    <cellStyle name="Comma 37 2" xfId="636" xr:uid="{00000000-0005-0000-0000-0000CB000000}"/>
    <cellStyle name="Comma 38" xfId="95" xr:uid="{00000000-0005-0000-0000-0000CC000000}"/>
    <cellStyle name="Comma 38 2" xfId="637" xr:uid="{00000000-0005-0000-0000-0000CD000000}"/>
    <cellStyle name="Comma 39" xfId="96" xr:uid="{00000000-0005-0000-0000-0000CE000000}"/>
    <cellStyle name="Comma 39 2" xfId="638" xr:uid="{00000000-0005-0000-0000-0000CF000000}"/>
    <cellStyle name="Comma 4" xfId="97" xr:uid="{00000000-0005-0000-0000-0000D0000000}"/>
    <cellStyle name="Comma 4 2" xfId="639" xr:uid="{00000000-0005-0000-0000-0000D1000000}"/>
    <cellStyle name="Comma 40" xfId="98" xr:uid="{00000000-0005-0000-0000-0000D2000000}"/>
    <cellStyle name="Comma 40 2" xfId="640" xr:uid="{00000000-0005-0000-0000-0000D3000000}"/>
    <cellStyle name="Comma 41" xfId="99" xr:uid="{00000000-0005-0000-0000-0000D4000000}"/>
    <cellStyle name="Comma 41 2" xfId="641" xr:uid="{00000000-0005-0000-0000-0000D5000000}"/>
    <cellStyle name="Comma 42" xfId="100" xr:uid="{00000000-0005-0000-0000-0000D6000000}"/>
    <cellStyle name="Comma 42 2" xfId="642" xr:uid="{00000000-0005-0000-0000-0000D7000000}"/>
    <cellStyle name="Comma 43" xfId="101" xr:uid="{00000000-0005-0000-0000-0000D8000000}"/>
    <cellStyle name="Comma 43 2" xfId="643" xr:uid="{00000000-0005-0000-0000-0000D9000000}"/>
    <cellStyle name="Comma 44" xfId="102" xr:uid="{00000000-0005-0000-0000-0000DA000000}"/>
    <cellStyle name="Comma 44 2" xfId="103" xr:uid="{00000000-0005-0000-0000-0000DB000000}"/>
    <cellStyle name="Comma 44 2 2" xfId="644" xr:uid="{00000000-0005-0000-0000-0000DC000000}"/>
    <cellStyle name="Comma 45" xfId="104" xr:uid="{00000000-0005-0000-0000-0000DD000000}"/>
    <cellStyle name="Comma 45 2" xfId="105" xr:uid="{00000000-0005-0000-0000-0000DE000000}"/>
    <cellStyle name="Comma 45 2 2" xfId="645" xr:uid="{00000000-0005-0000-0000-0000DF000000}"/>
    <cellStyle name="Comma 46" xfId="106" xr:uid="{00000000-0005-0000-0000-0000E0000000}"/>
    <cellStyle name="Comma 46 2" xfId="107" xr:uid="{00000000-0005-0000-0000-0000E1000000}"/>
    <cellStyle name="Comma 46 2 2" xfId="646" xr:uid="{00000000-0005-0000-0000-0000E2000000}"/>
    <cellStyle name="Comma 47" xfId="108" xr:uid="{00000000-0005-0000-0000-0000E3000000}"/>
    <cellStyle name="Comma 47 2" xfId="109" xr:uid="{00000000-0005-0000-0000-0000E4000000}"/>
    <cellStyle name="Comma 47 2 2" xfId="647" xr:uid="{00000000-0005-0000-0000-0000E5000000}"/>
    <cellStyle name="Comma 48" xfId="110" xr:uid="{00000000-0005-0000-0000-0000E6000000}"/>
    <cellStyle name="Comma 48 2" xfId="111" xr:uid="{00000000-0005-0000-0000-0000E7000000}"/>
    <cellStyle name="Comma 48 2 2" xfId="648" xr:uid="{00000000-0005-0000-0000-0000E8000000}"/>
    <cellStyle name="Comma 49" xfId="112" xr:uid="{00000000-0005-0000-0000-0000E9000000}"/>
    <cellStyle name="Comma 49 2" xfId="113" xr:uid="{00000000-0005-0000-0000-0000EA000000}"/>
    <cellStyle name="Comma 49 2 2" xfId="649" xr:uid="{00000000-0005-0000-0000-0000EB000000}"/>
    <cellStyle name="Comma 5" xfId="114" xr:uid="{00000000-0005-0000-0000-0000EC000000}"/>
    <cellStyle name="Comma 5 2" xfId="650" xr:uid="{00000000-0005-0000-0000-0000ED000000}"/>
    <cellStyle name="Comma 50" xfId="115" xr:uid="{00000000-0005-0000-0000-0000EE000000}"/>
    <cellStyle name="Comma 50 2" xfId="116" xr:uid="{00000000-0005-0000-0000-0000EF000000}"/>
    <cellStyle name="Comma 50 2 2" xfId="651" xr:uid="{00000000-0005-0000-0000-0000F0000000}"/>
    <cellStyle name="Comma 51" xfId="117" xr:uid="{00000000-0005-0000-0000-0000F1000000}"/>
    <cellStyle name="Comma 51 2" xfId="118" xr:uid="{00000000-0005-0000-0000-0000F2000000}"/>
    <cellStyle name="Comma 51 2 2" xfId="652" xr:uid="{00000000-0005-0000-0000-0000F3000000}"/>
    <cellStyle name="Comma 52" xfId="119" xr:uid="{00000000-0005-0000-0000-0000F4000000}"/>
    <cellStyle name="Comma 52 2" xfId="120" xr:uid="{00000000-0005-0000-0000-0000F5000000}"/>
    <cellStyle name="Comma 52 2 2" xfId="653" xr:uid="{00000000-0005-0000-0000-0000F6000000}"/>
    <cellStyle name="Comma 53" xfId="121" xr:uid="{00000000-0005-0000-0000-0000F7000000}"/>
    <cellStyle name="Comma 53 2" xfId="122" xr:uid="{00000000-0005-0000-0000-0000F8000000}"/>
    <cellStyle name="Comma 53 2 2" xfId="654" xr:uid="{00000000-0005-0000-0000-0000F9000000}"/>
    <cellStyle name="Comma 54" xfId="123" xr:uid="{00000000-0005-0000-0000-0000FA000000}"/>
    <cellStyle name="Comma 54 2" xfId="124" xr:uid="{00000000-0005-0000-0000-0000FB000000}"/>
    <cellStyle name="Comma 54 2 2" xfId="655" xr:uid="{00000000-0005-0000-0000-0000FC000000}"/>
    <cellStyle name="Comma 55" xfId="125" xr:uid="{00000000-0005-0000-0000-0000FD000000}"/>
    <cellStyle name="Comma 55 2" xfId="126" xr:uid="{00000000-0005-0000-0000-0000FE000000}"/>
    <cellStyle name="Comma 55 2 2" xfId="656" xr:uid="{00000000-0005-0000-0000-0000FF000000}"/>
    <cellStyle name="Comma 56" xfId="127" xr:uid="{00000000-0005-0000-0000-000000010000}"/>
    <cellStyle name="Comma 56 2" xfId="128" xr:uid="{00000000-0005-0000-0000-000001010000}"/>
    <cellStyle name="Comma 56 2 2" xfId="657" xr:uid="{00000000-0005-0000-0000-000002010000}"/>
    <cellStyle name="Comma 57" xfId="129" xr:uid="{00000000-0005-0000-0000-000003010000}"/>
    <cellStyle name="Comma 57 2" xfId="130" xr:uid="{00000000-0005-0000-0000-000004010000}"/>
    <cellStyle name="Comma 57 2 2" xfId="658" xr:uid="{00000000-0005-0000-0000-000005010000}"/>
    <cellStyle name="Comma 58" xfId="131" xr:uid="{00000000-0005-0000-0000-000006010000}"/>
    <cellStyle name="Comma 58 2" xfId="132" xr:uid="{00000000-0005-0000-0000-000007010000}"/>
    <cellStyle name="Comma 58 2 2" xfId="659" xr:uid="{00000000-0005-0000-0000-000008010000}"/>
    <cellStyle name="Comma 59" xfId="133" xr:uid="{00000000-0005-0000-0000-000009010000}"/>
    <cellStyle name="Comma 59 2" xfId="134" xr:uid="{00000000-0005-0000-0000-00000A010000}"/>
    <cellStyle name="Comma 59 2 2" xfId="660" xr:uid="{00000000-0005-0000-0000-00000B010000}"/>
    <cellStyle name="Comma 6" xfId="135" xr:uid="{00000000-0005-0000-0000-00000C010000}"/>
    <cellStyle name="Comma 6 2" xfId="661" xr:uid="{00000000-0005-0000-0000-00000D010000}"/>
    <cellStyle name="Comma 60" xfId="136" xr:uid="{00000000-0005-0000-0000-00000E010000}"/>
    <cellStyle name="Comma 60 2" xfId="137" xr:uid="{00000000-0005-0000-0000-00000F010000}"/>
    <cellStyle name="Comma 60 2 2" xfId="662" xr:uid="{00000000-0005-0000-0000-000010010000}"/>
    <cellStyle name="Comma 61" xfId="138" xr:uid="{00000000-0005-0000-0000-000011010000}"/>
    <cellStyle name="Comma 61 2" xfId="139" xr:uid="{00000000-0005-0000-0000-000012010000}"/>
    <cellStyle name="Comma 61 2 2" xfId="663" xr:uid="{00000000-0005-0000-0000-000013010000}"/>
    <cellStyle name="Comma 62" xfId="140" xr:uid="{00000000-0005-0000-0000-000014010000}"/>
    <cellStyle name="Comma 62 2" xfId="141" xr:uid="{00000000-0005-0000-0000-000015010000}"/>
    <cellStyle name="Comma 62 2 2" xfId="664" xr:uid="{00000000-0005-0000-0000-000016010000}"/>
    <cellStyle name="Comma 63" xfId="142" xr:uid="{00000000-0005-0000-0000-000017010000}"/>
    <cellStyle name="Comma 63 2" xfId="143" xr:uid="{00000000-0005-0000-0000-000018010000}"/>
    <cellStyle name="Comma 63 2 2" xfId="665" xr:uid="{00000000-0005-0000-0000-000019010000}"/>
    <cellStyle name="Comma 64" xfId="144" xr:uid="{00000000-0005-0000-0000-00001A010000}"/>
    <cellStyle name="Comma 64 2" xfId="145" xr:uid="{00000000-0005-0000-0000-00001B010000}"/>
    <cellStyle name="Comma 64 2 2" xfId="666" xr:uid="{00000000-0005-0000-0000-00001C010000}"/>
    <cellStyle name="Comma 65" xfId="146" xr:uid="{00000000-0005-0000-0000-00001D010000}"/>
    <cellStyle name="Comma 65 2" xfId="147" xr:uid="{00000000-0005-0000-0000-00001E010000}"/>
    <cellStyle name="Comma 65 2 2" xfId="667" xr:uid="{00000000-0005-0000-0000-00001F010000}"/>
    <cellStyle name="Comma 66" xfId="148" xr:uid="{00000000-0005-0000-0000-000020010000}"/>
    <cellStyle name="Comma 66 2" xfId="149" xr:uid="{00000000-0005-0000-0000-000021010000}"/>
    <cellStyle name="Comma 66 2 2" xfId="150" xr:uid="{00000000-0005-0000-0000-000022010000}"/>
    <cellStyle name="Comma 66 2 2 2" xfId="669" xr:uid="{00000000-0005-0000-0000-000023010000}"/>
    <cellStyle name="Comma 66 2 3" xfId="151" xr:uid="{00000000-0005-0000-0000-000024010000}"/>
    <cellStyle name="Comma 66 2 3 2" xfId="152" xr:uid="{00000000-0005-0000-0000-000025010000}"/>
    <cellStyle name="Comma 66 2 3 2 2" xfId="912" xr:uid="{00000000-0005-0000-0000-000026010000}"/>
    <cellStyle name="Comma 66 2 3 3" xfId="670" xr:uid="{00000000-0005-0000-0000-000027010000}"/>
    <cellStyle name="Comma 66 2 4" xfId="668" xr:uid="{00000000-0005-0000-0000-000028010000}"/>
    <cellStyle name="Comma 66 3" xfId="153" xr:uid="{00000000-0005-0000-0000-000029010000}"/>
    <cellStyle name="Comma 66 3 2" xfId="671" xr:uid="{00000000-0005-0000-0000-00002A010000}"/>
    <cellStyle name="Comma 67" xfId="154" xr:uid="{00000000-0005-0000-0000-00002B010000}"/>
    <cellStyle name="Comma 67 2" xfId="155" xr:uid="{00000000-0005-0000-0000-00002C010000}"/>
    <cellStyle name="Comma 67 2 2" xfId="156" xr:uid="{00000000-0005-0000-0000-00002D010000}"/>
    <cellStyle name="Comma 67 2 2 2" xfId="673" xr:uid="{00000000-0005-0000-0000-00002E010000}"/>
    <cellStyle name="Comma 67 2 3" xfId="157" xr:uid="{00000000-0005-0000-0000-00002F010000}"/>
    <cellStyle name="Comma 67 2 3 2" xfId="158" xr:uid="{00000000-0005-0000-0000-000030010000}"/>
    <cellStyle name="Comma 67 2 3 2 2" xfId="913" xr:uid="{00000000-0005-0000-0000-000031010000}"/>
    <cellStyle name="Comma 67 2 3 3" xfId="674" xr:uid="{00000000-0005-0000-0000-000032010000}"/>
    <cellStyle name="Comma 67 2 4" xfId="672" xr:uid="{00000000-0005-0000-0000-000033010000}"/>
    <cellStyle name="Comma 67 3" xfId="159" xr:uid="{00000000-0005-0000-0000-000034010000}"/>
    <cellStyle name="Comma 67 3 2" xfId="675" xr:uid="{00000000-0005-0000-0000-000035010000}"/>
    <cellStyle name="Comma 68" xfId="160" xr:uid="{00000000-0005-0000-0000-000036010000}"/>
    <cellStyle name="Comma 68 2" xfId="161" xr:uid="{00000000-0005-0000-0000-000037010000}"/>
    <cellStyle name="Comma 69" xfId="162" xr:uid="{00000000-0005-0000-0000-000038010000}"/>
    <cellStyle name="Comma 69 2" xfId="163" xr:uid="{00000000-0005-0000-0000-000039010000}"/>
    <cellStyle name="Comma 7" xfId="164" xr:uid="{00000000-0005-0000-0000-00003A010000}"/>
    <cellStyle name="Comma 7 2" xfId="676" xr:uid="{00000000-0005-0000-0000-00003B010000}"/>
    <cellStyle name="Comma 70" xfId="165" xr:uid="{00000000-0005-0000-0000-00003C010000}"/>
    <cellStyle name="Comma 70 2" xfId="166" xr:uid="{00000000-0005-0000-0000-00003D010000}"/>
    <cellStyle name="Comma 71" xfId="167" xr:uid="{00000000-0005-0000-0000-00003E010000}"/>
    <cellStyle name="Comma 71 2" xfId="168" xr:uid="{00000000-0005-0000-0000-00003F010000}"/>
    <cellStyle name="Comma 72" xfId="169" xr:uid="{00000000-0005-0000-0000-000040010000}"/>
    <cellStyle name="Comma 72 2" xfId="170" xr:uid="{00000000-0005-0000-0000-000041010000}"/>
    <cellStyle name="Comma 73" xfId="171" xr:uid="{00000000-0005-0000-0000-000042010000}"/>
    <cellStyle name="Comma 73 2" xfId="172" xr:uid="{00000000-0005-0000-0000-000043010000}"/>
    <cellStyle name="Comma 73 2 2" xfId="678" xr:uid="{00000000-0005-0000-0000-000044010000}"/>
    <cellStyle name="Comma 73 3" xfId="677" xr:uid="{00000000-0005-0000-0000-000045010000}"/>
    <cellStyle name="Comma 74" xfId="173" xr:uid="{00000000-0005-0000-0000-000046010000}"/>
    <cellStyle name="Comma 74 2" xfId="174" xr:uid="{00000000-0005-0000-0000-000047010000}"/>
    <cellStyle name="Comma 74 2 2" xfId="680" xr:uid="{00000000-0005-0000-0000-000048010000}"/>
    <cellStyle name="Comma 74 3" xfId="679" xr:uid="{00000000-0005-0000-0000-000049010000}"/>
    <cellStyle name="Comma 75" xfId="175" xr:uid="{00000000-0005-0000-0000-00004A010000}"/>
    <cellStyle name="Comma 75 2" xfId="176" xr:uid="{00000000-0005-0000-0000-00004B010000}"/>
    <cellStyle name="Comma 75 2 2" xfId="682" xr:uid="{00000000-0005-0000-0000-00004C010000}"/>
    <cellStyle name="Comma 75 3" xfId="177" xr:uid="{00000000-0005-0000-0000-00004D010000}"/>
    <cellStyle name="Comma 75 3 2" xfId="178" xr:uid="{00000000-0005-0000-0000-00004E010000}"/>
    <cellStyle name="Comma 75 3 2 2" xfId="914" xr:uid="{00000000-0005-0000-0000-00004F010000}"/>
    <cellStyle name="Comma 75 3 3" xfId="683" xr:uid="{00000000-0005-0000-0000-000050010000}"/>
    <cellStyle name="Comma 75 4" xfId="681" xr:uid="{00000000-0005-0000-0000-000051010000}"/>
    <cellStyle name="Comma 76" xfId="179" xr:uid="{00000000-0005-0000-0000-000052010000}"/>
    <cellStyle name="Comma 76 2" xfId="180" xr:uid="{00000000-0005-0000-0000-000053010000}"/>
    <cellStyle name="Comma 76 2 2" xfId="685" xr:uid="{00000000-0005-0000-0000-000054010000}"/>
    <cellStyle name="Comma 76 3" xfId="181" xr:uid="{00000000-0005-0000-0000-000055010000}"/>
    <cellStyle name="Comma 76 3 2" xfId="182" xr:uid="{00000000-0005-0000-0000-000056010000}"/>
    <cellStyle name="Comma 76 3 2 2" xfId="915" xr:uid="{00000000-0005-0000-0000-000057010000}"/>
    <cellStyle name="Comma 76 3 3" xfId="686" xr:uid="{00000000-0005-0000-0000-000058010000}"/>
    <cellStyle name="Comma 76 4" xfId="684" xr:uid="{00000000-0005-0000-0000-000059010000}"/>
    <cellStyle name="Comma 77" xfId="183" xr:uid="{00000000-0005-0000-0000-00005A010000}"/>
    <cellStyle name="Comma 77 2" xfId="687" xr:uid="{00000000-0005-0000-0000-00005B010000}"/>
    <cellStyle name="Comma 78" xfId="184" xr:uid="{00000000-0005-0000-0000-00005C010000}"/>
    <cellStyle name="Comma 78 2" xfId="688" xr:uid="{00000000-0005-0000-0000-00005D010000}"/>
    <cellStyle name="Comma 79" xfId="185" xr:uid="{00000000-0005-0000-0000-00005E010000}"/>
    <cellStyle name="Comma 79 2" xfId="186" xr:uid="{00000000-0005-0000-0000-00005F010000}"/>
    <cellStyle name="Comma 79 2 2" xfId="690" xr:uid="{00000000-0005-0000-0000-000060010000}"/>
    <cellStyle name="Comma 79 3" xfId="187" xr:uid="{00000000-0005-0000-0000-000061010000}"/>
    <cellStyle name="Comma 79 3 2" xfId="188" xr:uid="{00000000-0005-0000-0000-000062010000}"/>
    <cellStyle name="Comma 79 3 2 2" xfId="916" xr:uid="{00000000-0005-0000-0000-000063010000}"/>
    <cellStyle name="Comma 79 3 3" xfId="691" xr:uid="{00000000-0005-0000-0000-000064010000}"/>
    <cellStyle name="Comma 79 4" xfId="689" xr:uid="{00000000-0005-0000-0000-000065010000}"/>
    <cellStyle name="Comma 8" xfId="189" xr:uid="{00000000-0005-0000-0000-000066010000}"/>
    <cellStyle name="Comma 8 2" xfId="692" xr:uid="{00000000-0005-0000-0000-000067010000}"/>
    <cellStyle name="Comma 80" xfId="190" xr:uid="{00000000-0005-0000-0000-000068010000}"/>
    <cellStyle name="Comma 80 2" xfId="191" xr:uid="{00000000-0005-0000-0000-000069010000}"/>
    <cellStyle name="Comma 80 2 2" xfId="694" xr:uid="{00000000-0005-0000-0000-00006A010000}"/>
    <cellStyle name="Comma 80 3" xfId="192" xr:uid="{00000000-0005-0000-0000-00006B010000}"/>
    <cellStyle name="Comma 80 3 2" xfId="193" xr:uid="{00000000-0005-0000-0000-00006C010000}"/>
    <cellStyle name="Comma 80 3 2 2" xfId="917" xr:uid="{00000000-0005-0000-0000-00006D010000}"/>
    <cellStyle name="Comma 80 3 3" xfId="695" xr:uid="{00000000-0005-0000-0000-00006E010000}"/>
    <cellStyle name="Comma 80 4" xfId="693" xr:uid="{00000000-0005-0000-0000-00006F010000}"/>
    <cellStyle name="Comma 81" xfId="194" xr:uid="{00000000-0005-0000-0000-000070010000}"/>
    <cellStyle name="Comma 81 2" xfId="195" xr:uid="{00000000-0005-0000-0000-000071010000}"/>
    <cellStyle name="Comma 81 2 2" xfId="697" xr:uid="{00000000-0005-0000-0000-000072010000}"/>
    <cellStyle name="Comma 81 3" xfId="196" xr:uid="{00000000-0005-0000-0000-000073010000}"/>
    <cellStyle name="Comma 81 3 2" xfId="197" xr:uid="{00000000-0005-0000-0000-000074010000}"/>
    <cellStyle name="Comma 81 3 2 2" xfId="918" xr:uid="{00000000-0005-0000-0000-000075010000}"/>
    <cellStyle name="Comma 81 3 3" xfId="698" xr:uid="{00000000-0005-0000-0000-000076010000}"/>
    <cellStyle name="Comma 81 4" xfId="696" xr:uid="{00000000-0005-0000-0000-000077010000}"/>
    <cellStyle name="Comma 82" xfId="198" xr:uid="{00000000-0005-0000-0000-000078010000}"/>
    <cellStyle name="Comma 82 2" xfId="199" xr:uid="{00000000-0005-0000-0000-000079010000}"/>
    <cellStyle name="Comma 82 2 2" xfId="700" xr:uid="{00000000-0005-0000-0000-00007A010000}"/>
    <cellStyle name="Comma 82 3" xfId="200" xr:uid="{00000000-0005-0000-0000-00007B010000}"/>
    <cellStyle name="Comma 82 3 2" xfId="201" xr:uid="{00000000-0005-0000-0000-00007C010000}"/>
    <cellStyle name="Comma 82 3 2 2" xfId="919" xr:uid="{00000000-0005-0000-0000-00007D010000}"/>
    <cellStyle name="Comma 82 3 3" xfId="701" xr:uid="{00000000-0005-0000-0000-00007E010000}"/>
    <cellStyle name="Comma 82 4" xfId="699" xr:uid="{00000000-0005-0000-0000-00007F010000}"/>
    <cellStyle name="Comma 83" xfId="202" xr:uid="{00000000-0005-0000-0000-000080010000}"/>
    <cellStyle name="Comma 83 2" xfId="203" xr:uid="{00000000-0005-0000-0000-000081010000}"/>
    <cellStyle name="Comma 83 2 2" xfId="703" xr:uid="{00000000-0005-0000-0000-000082010000}"/>
    <cellStyle name="Comma 83 3" xfId="204" xr:uid="{00000000-0005-0000-0000-000083010000}"/>
    <cellStyle name="Comma 83 3 2" xfId="205" xr:uid="{00000000-0005-0000-0000-000084010000}"/>
    <cellStyle name="Comma 83 3 2 2" xfId="920" xr:uid="{00000000-0005-0000-0000-000085010000}"/>
    <cellStyle name="Comma 83 3 3" xfId="704" xr:uid="{00000000-0005-0000-0000-000086010000}"/>
    <cellStyle name="Comma 83 4" xfId="702" xr:uid="{00000000-0005-0000-0000-000087010000}"/>
    <cellStyle name="Comma 84" xfId="206" xr:uid="{00000000-0005-0000-0000-000088010000}"/>
    <cellStyle name="Comma 84 2" xfId="207" xr:uid="{00000000-0005-0000-0000-000089010000}"/>
    <cellStyle name="Comma 84 2 2" xfId="706" xr:uid="{00000000-0005-0000-0000-00008A010000}"/>
    <cellStyle name="Comma 84 3" xfId="208" xr:uid="{00000000-0005-0000-0000-00008B010000}"/>
    <cellStyle name="Comma 84 3 2" xfId="209" xr:uid="{00000000-0005-0000-0000-00008C010000}"/>
    <cellStyle name="Comma 84 3 2 2" xfId="921" xr:uid="{00000000-0005-0000-0000-00008D010000}"/>
    <cellStyle name="Comma 84 3 3" xfId="707" xr:uid="{00000000-0005-0000-0000-00008E010000}"/>
    <cellStyle name="Comma 84 4" xfId="705" xr:uid="{00000000-0005-0000-0000-00008F010000}"/>
    <cellStyle name="Comma 85" xfId="210" xr:uid="{00000000-0005-0000-0000-000090010000}"/>
    <cellStyle name="Comma 85 2" xfId="211" xr:uid="{00000000-0005-0000-0000-000091010000}"/>
    <cellStyle name="Comma 85 2 2" xfId="709" xr:uid="{00000000-0005-0000-0000-000092010000}"/>
    <cellStyle name="Comma 85 3" xfId="212" xr:uid="{00000000-0005-0000-0000-000093010000}"/>
    <cellStyle name="Comma 85 3 2" xfId="213" xr:uid="{00000000-0005-0000-0000-000094010000}"/>
    <cellStyle name="Comma 85 3 2 2" xfId="922" xr:uid="{00000000-0005-0000-0000-000095010000}"/>
    <cellStyle name="Comma 85 3 3" xfId="710" xr:uid="{00000000-0005-0000-0000-000096010000}"/>
    <cellStyle name="Comma 85 4" xfId="708" xr:uid="{00000000-0005-0000-0000-000097010000}"/>
    <cellStyle name="Comma 86" xfId="214" xr:uid="{00000000-0005-0000-0000-000098010000}"/>
    <cellStyle name="Comma 86 2" xfId="215" xr:uid="{00000000-0005-0000-0000-000099010000}"/>
    <cellStyle name="Comma 86 2 2" xfId="712" xr:uid="{00000000-0005-0000-0000-00009A010000}"/>
    <cellStyle name="Comma 86 3" xfId="216" xr:uid="{00000000-0005-0000-0000-00009B010000}"/>
    <cellStyle name="Comma 86 3 2" xfId="217" xr:uid="{00000000-0005-0000-0000-00009C010000}"/>
    <cellStyle name="Comma 86 3 2 2" xfId="923" xr:uid="{00000000-0005-0000-0000-00009D010000}"/>
    <cellStyle name="Comma 86 3 3" xfId="713" xr:uid="{00000000-0005-0000-0000-00009E010000}"/>
    <cellStyle name="Comma 86 4" xfId="711" xr:uid="{00000000-0005-0000-0000-00009F010000}"/>
    <cellStyle name="Comma 87" xfId="218" xr:uid="{00000000-0005-0000-0000-0000A0010000}"/>
    <cellStyle name="Comma 87 2" xfId="219" xr:uid="{00000000-0005-0000-0000-0000A1010000}"/>
    <cellStyle name="Comma 87 2 2" xfId="715" xr:uid="{00000000-0005-0000-0000-0000A2010000}"/>
    <cellStyle name="Comma 87 3" xfId="220" xr:uid="{00000000-0005-0000-0000-0000A3010000}"/>
    <cellStyle name="Comma 87 3 2" xfId="221" xr:uid="{00000000-0005-0000-0000-0000A4010000}"/>
    <cellStyle name="Comma 87 3 2 2" xfId="924" xr:uid="{00000000-0005-0000-0000-0000A5010000}"/>
    <cellStyle name="Comma 87 3 3" xfId="716" xr:uid="{00000000-0005-0000-0000-0000A6010000}"/>
    <cellStyle name="Comma 87 4" xfId="714" xr:uid="{00000000-0005-0000-0000-0000A7010000}"/>
    <cellStyle name="Comma 88" xfId="222" xr:uid="{00000000-0005-0000-0000-0000A8010000}"/>
    <cellStyle name="Comma 88 2" xfId="223" xr:uid="{00000000-0005-0000-0000-0000A9010000}"/>
    <cellStyle name="Comma 88 2 2" xfId="718" xr:uid="{00000000-0005-0000-0000-0000AA010000}"/>
    <cellStyle name="Comma 88 3" xfId="224" xr:uid="{00000000-0005-0000-0000-0000AB010000}"/>
    <cellStyle name="Comma 88 3 2" xfId="225" xr:uid="{00000000-0005-0000-0000-0000AC010000}"/>
    <cellStyle name="Comma 88 3 2 2" xfId="925" xr:uid="{00000000-0005-0000-0000-0000AD010000}"/>
    <cellStyle name="Comma 88 3 3" xfId="719" xr:uid="{00000000-0005-0000-0000-0000AE010000}"/>
    <cellStyle name="Comma 88 4" xfId="717" xr:uid="{00000000-0005-0000-0000-0000AF010000}"/>
    <cellStyle name="Comma 89" xfId="226" xr:uid="{00000000-0005-0000-0000-0000B0010000}"/>
    <cellStyle name="Comma 89 2" xfId="227" xr:uid="{00000000-0005-0000-0000-0000B1010000}"/>
    <cellStyle name="Comma 89 2 2" xfId="721" xr:uid="{00000000-0005-0000-0000-0000B2010000}"/>
    <cellStyle name="Comma 89 3" xfId="228" xr:uid="{00000000-0005-0000-0000-0000B3010000}"/>
    <cellStyle name="Comma 89 3 2" xfId="229" xr:uid="{00000000-0005-0000-0000-0000B4010000}"/>
    <cellStyle name="Comma 89 3 2 2" xfId="926" xr:uid="{00000000-0005-0000-0000-0000B5010000}"/>
    <cellStyle name="Comma 89 3 3" xfId="722" xr:uid="{00000000-0005-0000-0000-0000B6010000}"/>
    <cellStyle name="Comma 89 4" xfId="720" xr:uid="{00000000-0005-0000-0000-0000B7010000}"/>
    <cellStyle name="Comma 9" xfId="230" xr:uid="{00000000-0005-0000-0000-0000B8010000}"/>
    <cellStyle name="Comma 9 2" xfId="723" xr:uid="{00000000-0005-0000-0000-0000B9010000}"/>
    <cellStyle name="Comma 90" xfId="231" xr:uid="{00000000-0005-0000-0000-0000BA010000}"/>
    <cellStyle name="Comma 90 2" xfId="232" xr:uid="{00000000-0005-0000-0000-0000BB010000}"/>
    <cellStyle name="Comma 90 2 2" xfId="725" xr:uid="{00000000-0005-0000-0000-0000BC010000}"/>
    <cellStyle name="Comma 90 3" xfId="233" xr:uid="{00000000-0005-0000-0000-0000BD010000}"/>
    <cellStyle name="Comma 90 3 2" xfId="234" xr:uid="{00000000-0005-0000-0000-0000BE010000}"/>
    <cellStyle name="Comma 90 3 2 2" xfId="927" xr:uid="{00000000-0005-0000-0000-0000BF010000}"/>
    <cellStyle name="Comma 90 3 3" xfId="726" xr:uid="{00000000-0005-0000-0000-0000C0010000}"/>
    <cellStyle name="Comma 90 4" xfId="724" xr:uid="{00000000-0005-0000-0000-0000C1010000}"/>
    <cellStyle name="Comma 91" xfId="235" xr:uid="{00000000-0005-0000-0000-0000C2010000}"/>
    <cellStyle name="Comma 91 2" xfId="236" xr:uid="{00000000-0005-0000-0000-0000C3010000}"/>
    <cellStyle name="Comma 91 2 2" xfId="728" xr:uid="{00000000-0005-0000-0000-0000C4010000}"/>
    <cellStyle name="Comma 91 3" xfId="237" xr:uid="{00000000-0005-0000-0000-0000C5010000}"/>
    <cellStyle name="Comma 91 3 2" xfId="238" xr:uid="{00000000-0005-0000-0000-0000C6010000}"/>
    <cellStyle name="Comma 91 3 2 2" xfId="928" xr:uid="{00000000-0005-0000-0000-0000C7010000}"/>
    <cellStyle name="Comma 91 3 3" xfId="729" xr:uid="{00000000-0005-0000-0000-0000C8010000}"/>
    <cellStyle name="Comma 91 4" xfId="727" xr:uid="{00000000-0005-0000-0000-0000C9010000}"/>
    <cellStyle name="Comma 92" xfId="239" xr:uid="{00000000-0005-0000-0000-0000CA010000}"/>
    <cellStyle name="Comma 92 2" xfId="730" xr:uid="{00000000-0005-0000-0000-0000CB010000}"/>
    <cellStyle name="Comma 93" xfId="240" xr:uid="{00000000-0005-0000-0000-0000CC010000}"/>
    <cellStyle name="Comma 93 2" xfId="731" xr:uid="{00000000-0005-0000-0000-0000CD010000}"/>
    <cellStyle name="Comma 94" xfId="241" xr:uid="{00000000-0005-0000-0000-0000CE010000}"/>
    <cellStyle name="Comma 94 2" xfId="732" xr:uid="{00000000-0005-0000-0000-0000CF010000}"/>
    <cellStyle name="Comma 95" xfId="242" xr:uid="{00000000-0005-0000-0000-0000D0010000}"/>
    <cellStyle name="Comma 95 2" xfId="243" xr:uid="{00000000-0005-0000-0000-0000D1010000}"/>
    <cellStyle name="Comma 95 2 2" xfId="929" xr:uid="{00000000-0005-0000-0000-0000D2010000}"/>
    <cellStyle name="Comma 95 3" xfId="733" xr:uid="{00000000-0005-0000-0000-0000D3010000}"/>
    <cellStyle name="Comma 96" xfId="244" xr:uid="{00000000-0005-0000-0000-0000D4010000}"/>
    <cellStyle name="Comma 96 2" xfId="500" xr:uid="{00000000-0005-0000-0000-0000D5010000}"/>
    <cellStyle name="Comma 96 2 2" xfId="985" xr:uid="{00000000-0005-0000-0000-0000D6010000}"/>
    <cellStyle name="Comma 96 3" xfId="734" xr:uid="{00000000-0005-0000-0000-0000D7010000}"/>
    <cellStyle name="Comma 96 4" xfId="930" xr:uid="{00000000-0005-0000-0000-0000D8010000}"/>
    <cellStyle name="Comma 96 4 2" xfId="1030" xr:uid="{00000000-0005-0000-0000-0000D9010000}"/>
    <cellStyle name="Comma 96 5" xfId="971" xr:uid="{00000000-0005-0000-0000-0000DA010000}"/>
    <cellStyle name="Comma 96 5 2" xfId="1044" xr:uid="{00000000-0005-0000-0000-0000DB010000}"/>
    <cellStyle name="Comma 96 6" xfId="979" xr:uid="{00000000-0005-0000-0000-0000DC010000}"/>
    <cellStyle name="Comma 97" xfId="245" xr:uid="{00000000-0005-0000-0000-0000DD010000}"/>
    <cellStyle name="Comma 97 2" xfId="501" xr:uid="{00000000-0005-0000-0000-0000DE010000}"/>
    <cellStyle name="Comma 97 2 2" xfId="986" xr:uid="{00000000-0005-0000-0000-0000DF010000}"/>
    <cellStyle name="Comma 97 3" xfId="735" xr:uid="{00000000-0005-0000-0000-0000E0010000}"/>
    <cellStyle name="Comma 97 4" xfId="931" xr:uid="{00000000-0005-0000-0000-0000E1010000}"/>
    <cellStyle name="Comma 97 4 2" xfId="1031" xr:uid="{00000000-0005-0000-0000-0000E2010000}"/>
    <cellStyle name="Comma 97 5" xfId="972" xr:uid="{00000000-0005-0000-0000-0000E3010000}"/>
    <cellStyle name="Comma 97 5 2" xfId="1045" xr:uid="{00000000-0005-0000-0000-0000E4010000}"/>
    <cellStyle name="Comma 97 6" xfId="980" xr:uid="{00000000-0005-0000-0000-0000E5010000}"/>
    <cellStyle name="Comma 98" xfId="514" xr:uid="{00000000-0005-0000-0000-0000E6010000}"/>
    <cellStyle name="Comma 98 2" xfId="973" xr:uid="{00000000-0005-0000-0000-0000E7010000}"/>
    <cellStyle name="Comma 98 2 2" xfId="1046" xr:uid="{00000000-0005-0000-0000-0000E8010000}"/>
    <cellStyle name="Comma 98 3" xfId="999" xr:uid="{00000000-0005-0000-0000-0000E9010000}"/>
    <cellStyle name="Comma 99" xfId="521" xr:uid="{00000000-0005-0000-0000-0000EA010000}"/>
    <cellStyle name="Comma 99 2" xfId="1005" xr:uid="{00000000-0005-0000-0000-0000EB010000}"/>
    <cellStyle name="Comma0" xfId="246" xr:uid="{00000000-0005-0000-0000-0000EC010000}"/>
    <cellStyle name="Comma0 2" xfId="247" xr:uid="{00000000-0005-0000-0000-0000ED010000}"/>
    <cellStyle name="Currency [0] 2" xfId="248" xr:uid="{00000000-0005-0000-0000-0000EE010000}"/>
    <cellStyle name="Currency [0] 2 2" xfId="737" xr:uid="{00000000-0005-0000-0000-0000EF010000}"/>
    <cellStyle name="Currency [0] 3" xfId="249" xr:uid="{00000000-0005-0000-0000-0000F0010000}"/>
    <cellStyle name="Currency [0] 3 2" xfId="738" xr:uid="{00000000-0005-0000-0000-0000F1010000}"/>
    <cellStyle name="Currency [0] 4" xfId="250" xr:uid="{00000000-0005-0000-0000-0000F2010000}"/>
    <cellStyle name="Currency [0] 4 2" xfId="251" xr:uid="{00000000-0005-0000-0000-0000F3010000}"/>
    <cellStyle name="Currency [0] 4 2 2" xfId="740" xr:uid="{00000000-0005-0000-0000-0000F4010000}"/>
    <cellStyle name="Currency [0] 4 3" xfId="739" xr:uid="{00000000-0005-0000-0000-0000F5010000}"/>
    <cellStyle name="Currency [0] 5" xfId="252" xr:uid="{00000000-0005-0000-0000-0000F6010000}"/>
    <cellStyle name="Currency [0] 5 2" xfId="253" xr:uid="{00000000-0005-0000-0000-0000F7010000}"/>
    <cellStyle name="Currency [0] 5 2 2" xfId="742" xr:uid="{00000000-0005-0000-0000-0000F8010000}"/>
    <cellStyle name="Currency [0] 5 3" xfId="254" xr:uid="{00000000-0005-0000-0000-0000F9010000}"/>
    <cellStyle name="Currency [0] 5 3 2" xfId="743" xr:uid="{00000000-0005-0000-0000-0000FA010000}"/>
    <cellStyle name="Currency [0] 5 4" xfId="255" xr:uid="{00000000-0005-0000-0000-0000FB010000}"/>
    <cellStyle name="Currency [0] 5 4 2" xfId="744" xr:uid="{00000000-0005-0000-0000-0000FC010000}"/>
    <cellStyle name="Currency [0] 5 5" xfId="741" xr:uid="{00000000-0005-0000-0000-0000FD010000}"/>
    <cellStyle name="Currency [0] 6" xfId="256" xr:uid="{00000000-0005-0000-0000-0000FE010000}"/>
    <cellStyle name="Currency [0] 6 2" xfId="257" xr:uid="{00000000-0005-0000-0000-0000FF010000}"/>
    <cellStyle name="Currency [0] 6 2 2" xfId="746" xr:uid="{00000000-0005-0000-0000-000000020000}"/>
    <cellStyle name="Currency [0] 6 3" xfId="745" xr:uid="{00000000-0005-0000-0000-000001020000}"/>
    <cellStyle name="Currency [0] 7" xfId="258" xr:uid="{00000000-0005-0000-0000-000002020000}"/>
    <cellStyle name="Currency [0] 7 2" xfId="259" xr:uid="{00000000-0005-0000-0000-000003020000}"/>
    <cellStyle name="Currency [0] 7 2 2" xfId="260" xr:uid="{00000000-0005-0000-0000-000004020000}"/>
    <cellStyle name="Currency [0] 7 2 2 2" xfId="749" xr:uid="{00000000-0005-0000-0000-000005020000}"/>
    <cellStyle name="Currency [0] 7 2 3" xfId="261" xr:uid="{00000000-0005-0000-0000-000006020000}"/>
    <cellStyle name="Currency [0] 7 2 3 2" xfId="262" xr:uid="{00000000-0005-0000-0000-000007020000}"/>
    <cellStyle name="Currency [0] 7 2 3 2 2" xfId="932" xr:uid="{00000000-0005-0000-0000-000008020000}"/>
    <cellStyle name="Currency [0] 7 2 3 3" xfId="750" xr:uid="{00000000-0005-0000-0000-000009020000}"/>
    <cellStyle name="Currency [0] 7 2 4" xfId="748" xr:uid="{00000000-0005-0000-0000-00000A020000}"/>
    <cellStyle name="Currency [0] 7 3" xfId="263" xr:uid="{00000000-0005-0000-0000-00000B020000}"/>
    <cellStyle name="Currency [0] 7 3 2" xfId="751" xr:uid="{00000000-0005-0000-0000-00000C020000}"/>
    <cellStyle name="Currency [0] 7 4" xfId="747" xr:uid="{00000000-0005-0000-0000-00000D020000}"/>
    <cellStyle name="Currency [0] 8" xfId="264" xr:uid="{00000000-0005-0000-0000-00000E020000}"/>
    <cellStyle name="Currency [0] 8 2" xfId="265" xr:uid="{00000000-0005-0000-0000-00000F020000}"/>
    <cellStyle name="Currency [0] 8 2 2" xfId="933" xr:uid="{00000000-0005-0000-0000-000010020000}"/>
    <cellStyle name="Currency [0] 8 3" xfId="752" xr:uid="{00000000-0005-0000-0000-000011020000}"/>
    <cellStyle name="Currency [0] 9" xfId="502" xr:uid="{00000000-0005-0000-0000-000012020000}"/>
    <cellStyle name="Currency [0] 9 2" xfId="753" xr:uid="{00000000-0005-0000-0000-000013020000}"/>
    <cellStyle name="Currency 10" xfId="266" xr:uid="{00000000-0005-0000-0000-000014020000}"/>
    <cellStyle name="Currency 10 2" xfId="754" xr:uid="{00000000-0005-0000-0000-000015020000}"/>
    <cellStyle name="Currency 11" xfId="267" xr:uid="{00000000-0005-0000-0000-000016020000}"/>
    <cellStyle name="Currency 11 2" xfId="755" xr:uid="{00000000-0005-0000-0000-000017020000}"/>
    <cellStyle name="Currency 12" xfId="268" xr:uid="{00000000-0005-0000-0000-000018020000}"/>
    <cellStyle name="Currency 12 2" xfId="756" xr:uid="{00000000-0005-0000-0000-000019020000}"/>
    <cellStyle name="Currency 13" xfId="269" xr:uid="{00000000-0005-0000-0000-00001A020000}"/>
    <cellStyle name="Currency 13 2" xfId="757" xr:uid="{00000000-0005-0000-0000-00001B020000}"/>
    <cellStyle name="Currency 14" xfId="270" xr:uid="{00000000-0005-0000-0000-00001C020000}"/>
    <cellStyle name="Currency 14 2" xfId="758" xr:uid="{00000000-0005-0000-0000-00001D020000}"/>
    <cellStyle name="Currency 15" xfId="271" xr:uid="{00000000-0005-0000-0000-00001E020000}"/>
    <cellStyle name="Currency 15 2" xfId="759" xr:uid="{00000000-0005-0000-0000-00001F020000}"/>
    <cellStyle name="Currency 16" xfId="272" xr:uid="{00000000-0005-0000-0000-000020020000}"/>
    <cellStyle name="Currency 16 2" xfId="760" xr:uid="{00000000-0005-0000-0000-000021020000}"/>
    <cellStyle name="Currency 17" xfId="273" xr:uid="{00000000-0005-0000-0000-000022020000}"/>
    <cellStyle name="Currency 17 2" xfId="761" xr:uid="{00000000-0005-0000-0000-000023020000}"/>
    <cellStyle name="Currency 18" xfId="274" xr:uid="{00000000-0005-0000-0000-000024020000}"/>
    <cellStyle name="Currency 18 2" xfId="762" xr:uid="{00000000-0005-0000-0000-000025020000}"/>
    <cellStyle name="Currency 19" xfId="275" xr:uid="{00000000-0005-0000-0000-000026020000}"/>
    <cellStyle name="Currency 19 2" xfId="763" xr:uid="{00000000-0005-0000-0000-000027020000}"/>
    <cellStyle name="Currency 2" xfId="276" xr:uid="{00000000-0005-0000-0000-000028020000}"/>
    <cellStyle name="Currency 2 2" xfId="277" xr:uid="{00000000-0005-0000-0000-000029020000}"/>
    <cellStyle name="Currency 2 2 2" xfId="934" xr:uid="{00000000-0005-0000-0000-00002A020000}"/>
    <cellStyle name="Currency 2 3" xfId="764" xr:uid="{00000000-0005-0000-0000-00002B020000}"/>
    <cellStyle name="Currency 20" xfId="278" xr:uid="{00000000-0005-0000-0000-00002C020000}"/>
    <cellStyle name="Currency 20 2" xfId="765" xr:uid="{00000000-0005-0000-0000-00002D020000}"/>
    <cellStyle name="Currency 21" xfId="279" xr:uid="{00000000-0005-0000-0000-00002E020000}"/>
    <cellStyle name="Currency 21 2" xfId="766" xr:uid="{00000000-0005-0000-0000-00002F020000}"/>
    <cellStyle name="Currency 22" xfId="280" xr:uid="{00000000-0005-0000-0000-000030020000}"/>
    <cellStyle name="Currency 22 2" xfId="767" xr:uid="{00000000-0005-0000-0000-000031020000}"/>
    <cellStyle name="Currency 23" xfId="281" xr:uid="{00000000-0005-0000-0000-000032020000}"/>
    <cellStyle name="Currency 23 2" xfId="768" xr:uid="{00000000-0005-0000-0000-000033020000}"/>
    <cellStyle name="Currency 24" xfId="282" xr:uid="{00000000-0005-0000-0000-000034020000}"/>
    <cellStyle name="Currency 24 2" xfId="283" xr:uid="{00000000-0005-0000-0000-000035020000}"/>
    <cellStyle name="Currency 24 2 2" xfId="770" xr:uid="{00000000-0005-0000-0000-000036020000}"/>
    <cellStyle name="Currency 24 3" xfId="769" xr:uid="{00000000-0005-0000-0000-000037020000}"/>
    <cellStyle name="Currency 25" xfId="284" xr:uid="{00000000-0005-0000-0000-000038020000}"/>
    <cellStyle name="Currency 25 2" xfId="285" xr:uid="{00000000-0005-0000-0000-000039020000}"/>
    <cellStyle name="Currency 25 2 2" xfId="772" xr:uid="{00000000-0005-0000-0000-00003A020000}"/>
    <cellStyle name="Currency 25 3" xfId="771" xr:uid="{00000000-0005-0000-0000-00003B020000}"/>
    <cellStyle name="Currency 26" xfId="286" xr:uid="{00000000-0005-0000-0000-00003C020000}"/>
    <cellStyle name="Currency 26 2" xfId="287" xr:uid="{00000000-0005-0000-0000-00003D020000}"/>
    <cellStyle name="Currency 26 2 2" xfId="774" xr:uid="{00000000-0005-0000-0000-00003E020000}"/>
    <cellStyle name="Currency 26 3" xfId="773" xr:uid="{00000000-0005-0000-0000-00003F020000}"/>
    <cellStyle name="Currency 27" xfId="288" xr:uid="{00000000-0005-0000-0000-000040020000}"/>
    <cellStyle name="Currency 27 2" xfId="289" xr:uid="{00000000-0005-0000-0000-000041020000}"/>
    <cellStyle name="Currency 27 2 2" xfId="776" xr:uid="{00000000-0005-0000-0000-000042020000}"/>
    <cellStyle name="Currency 27 3" xfId="290" xr:uid="{00000000-0005-0000-0000-000043020000}"/>
    <cellStyle name="Currency 27 3 2" xfId="777" xr:uid="{00000000-0005-0000-0000-000044020000}"/>
    <cellStyle name="Currency 27 4" xfId="775" xr:uid="{00000000-0005-0000-0000-000045020000}"/>
    <cellStyle name="Currency 28" xfId="291" xr:uid="{00000000-0005-0000-0000-000046020000}"/>
    <cellStyle name="Currency 28 2" xfId="292" xr:uid="{00000000-0005-0000-0000-000047020000}"/>
    <cellStyle name="Currency 28 2 2" xfId="779" xr:uid="{00000000-0005-0000-0000-000048020000}"/>
    <cellStyle name="Currency 28 3" xfId="293" xr:uid="{00000000-0005-0000-0000-000049020000}"/>
    <cellStyle name="Currency 28 3 2" xfId="780" xr:uid="{00000000-0005-0000-0000-00004A020000}"/>
    <cellStyle name="Currency 28 4" xfId="294" xr:uid="{00000000-0005-0000-0000-00004B020000}"/>
    <cellStyle name="Currency 28 4 2" xfId="781" xr:uid="{00000000-0005-0000-0000-00004C020000}"/>
    <cellStyle name="Currency 28 5" xfId="778" xr:uid="{00000000-0005-0000-0000-00004D020000}"/>
    <cellStyle name="Currency 29" xfId="295" xr:uid="{00000000-0005-0000-0000-00004E020000}"/>
    <cellStyle name="Currency 29 2" xfId="296" xr:uid="{00000000-0005-0000-0000-00004F020000}"/>
    <cellStyle name="Currency 29 2 2" xfId="783" xr:uid="{00000000-0005-0000-0000-000050020000}"/>
    <cellStyle name="Currency 29 3" xfId="297" xr:uid="{00000000-0005-0000-0000-000051020000}"/>
    <cellStyle name="Currency 29 3 2" xfId="784" xr:uid="{00000000-0005-0000-0000-000052020000}"/>
    <cellStyle name="Currency 29 4" xfId="298" xr:uid="{00000000-0005-0000-0000-000053020000}"/>
    <cellStyle name="Currency 29 4 2" xfId="785" xr:uid="{00000000-0005-0000-0000-000054020000}"/>
    <cellStyle name="Currency 29 5" xfId="782" xr:uid="{00000000-0005-0000-0000-000055020000}"/>
    <cellStyle name="Currency 3" xfId="299" xr:uid="{00000000-0005-0000-0000-000056020000}"/>
    <cellStyle name="Currency 3 2" xfId="786" xr:uid="{00000000-0005-0000-0000-000057020000}"/>
    <cellStyle name="Currency 30" xfId="300" xr:uid="{00000000-0005-0000-0000-000058020000}"/>
    <cellStyle name="Currency 30 2" xfId="301" xr:uid="{00000000-0005-0000-0000-000059020000}"/>
    <cellStyle name="Currency 30 2 2" xfId="788" xr:uid="{00000000-0005-0000-0000-00005A020000}"/>
    <cellStyle name="Currency 30 3" xfId="787" xr:uid="{00000000-0005-0000-0000-00005B020000}"/>
    <cellStyle name="Currency 31" xfId="302" xr:uid="{00000000-0005-0000-0000-00005C020000}"/>
    <cellStyle name="Currency 31 2" xfId="789" xr:uid="{00000000-0005-0000-0000-00005D020000}"/>
    <cellStyle name="Currency 32" xfId="303" xr:uid="{00000000-0005-0000-0000-00005E020000}"/>
    <cellStyle name="Currency 32 2" xfId="304" xr:uid="{00000000-0005-0000-0000-00005F020000}"/>
    <cellStyle name="Currency 32 2 2" xfId="791" xr:uid="{00000000-0005-0000-0000-000060020000}"/>
    <cellStyle name="Currency 32 3" xfId="790" xr:uid="{00000000-0005-0000-0000-000061020000}"/>
    <cellStyle name="Currency 33" xfId="305" xr:uid="{00000000-0005-0000-0000-000062020000}"/>
    <cellStyle name="Currency 33 2" xfId="306" xr:uid="{00000000-0005-0000-0000-000063020000}"/>
    <cellStyle name="Currency 33 2 2" xfId="793" xr:uid="{00000000-0005-0000-0000-000064020000}"/>
    <cellStyle name="Currency 33 3" xfId="792" xr:uid="{00000000-0005-0000-0000-000065020000}"/>
    <cellStyle name="Currency 34" xfId="307" xr:uid="{00000000-0005-0000-0000-000066020000}"/>
    <cellStyle name="Currency 34 2" xfId="308" xr:uid="{00000000-0005-0000-0000-000067020000}"/>
    <cellStyle name="Currency 34 2 2" xfId="795" xr:uid="{00000000-0005-0000-0000-000068020000}"/>
    <cellStyle name="Currency 34 3" xfId="794" xr:uid="{00000000-0005-0000-0000-000069020000}"/>
    <cellStyle name="Currency 35" xfId="309" xr:uid="{00000000-0005-0000-0000-00006A020000}"/>
    <cellStyle name="Currency 35 2" xfId="310" xr:uid="{00000000-0005-0000-0000-00006B020000}"/>
    <cellStyle name="Currency 35 2 2" xfId="797" xr:uid="{00000000-0005-0000-0000-00006C020000}"/>
    <cellStyle name="Currency 35 3" xfId="796" xr:uid="{00000000-0005-0000-0000-00006D020000}"/>
    <cellStyle name="Currency 36" xfId="311" xr:uid="{00000000-0005-0000-0000-00006E020000}"/>
    <cellStyle name="Currency 36 2" xfId="798" xr:uid="{00000000-0005-0000-0000-00006F020000}"/>
    <cellStyle name="Currency 37" xfId="312" xr:uid="{00000000-0005-0000-0000-000070020000}"/>
    <cellStyle name="Currency 37 2" xfId="799" xr:uid="{00000000-0005-0000-0000-000071020000}"/>
    <cellStyle name="Currency 38" xfId="313" xr:uid="{00000000-0005-0000-0000-000072020000}"/>
    <cellStyle name="Currency 38 2" xfId="800" xr:uid="{00000000-0005-0000-0000-000073020000}"/>
    <cellStyle name="Currency 39" xfId="314" xr:uid="{00000000-0005-0000-0000-000074020000}"/>
    <cellStyle name="Currency 39 2" xfId="801" xr:uid="{00000000-0005-0000-0000-000075020000}"/>
    <cellStyle name="Currency 4" xfId="315" xr:uid="{00000000-0005-0000-0000-000076020000}"/>
    <cellStyle name="Currency 4 2" xfId="802" xr:uid="{00000000-0005-0000-0000-000077020000}"/>
    <cellStyle name="Currency 40" xfId="316" xr:uid="{00000000-0005-0000-0000-000078020000}"/>
    <cellStyle name="Currency 40 2" xfId="317" xr:uid="{00000000-0005-0000-0000-000079020000}"/>
    <cellStyle name="Currency 40 2 2" xfId="803" xr:uid="{00000000-0005-0000-0000-00007A020000}"/>
    <cellStyle name="Currency 41" xfId="318" xr:uid="{00000000-0005-0000-0000-00007B020000}"/>
    <cellStyle name="Currency 41 2" xfId="319" xr:uid="{00000000-0005-0000-0000-00007C020000}"/>
    <cellStyle name="Currency 41 2 2" xfId="804" xr:uid="{00000000-0005-0000-0000-00007D020000}"/>
    <cellStyle name="Currency 42" xfId="320" xr:uid="{00000000-0005-0000-0000-00007E020000}"/>
    <cellStyle name="Currency 42 2" xfId="321" xr:uid="{00000000-0005-0000-0000-00007F020000}"/>
    <cellStyle name="Currency 42 2 2" xfId="805" xr:uid="{00000000-0005-0000-0000-000080020000}"/>
    <cellStyle name="Currency 43" xfId="322" xr:uid="{00000000-0005-0000-0000-000081020000}"/>
    <cellStyle name="Currency 43 2" xfId="323" xr:uid="{00000000-0005-0000-0000-000082020000}"/>
    <cellStyle name="Currency 43 2 2" xfId="806" xr:uid="{00000000-0005-0000-0000-000083020000}"/>
    <cellStyle name="Currency 44" xfId="324" xr:uid="{00000000-0005-0000-0000-000084020000}"/>
    <cellStyle name="Currency 44 2" xfId="325" xr:uid="{00000000-0005-0000-0000-000085020000}"/>
    <cellStyle name="Currency 44 2 2" xfId="807" xr:uid="{00000000-0005-0000-0000-000086020000}"/>
    <cellStyle name="Currency 45" xfId="326" xr:uid="{00000000-0005-0000-0000-000087020000}"/>
    <cellStyle name="Currency 45 2" xfId="327" xr:uid="{00000000-0005-0000-0000-000088020000}"/>
    <cellStyle name="Currency 45 2 2" xfId="808" xr:uid="{00000000-0005-0000-0000-000089020000}"/>
    <cellStyle name="Currency 46" xfId="328" xr:uid="{00000000-0005-0000-0000-00008A020000}"/>
    <cellStyle name="Currency 46 2" xfId="329" xr:uid="{00000000-0005-0000-0000-00008B020000}"/>
    <cellStyle name="Currency 46 2 2" xfId="809" xr:uid="{00000000-0005-0000-0000-00008C020000}"/>
    <cellStyle name="Currency 47" xfId="330" xr:uid="{00000000-0005-0000-0000-00008D020000}"/>
    <cellStyle name="Currency 47 2" xfId="331" xr:uid="{00000000-0005-0000-0000-00008E020000}"/>
    <cellStyle name="Currency 47 2 2" xfId="810" xr:uid="{00000000-0005-0000-0000-00008F020000}"/>
    <cellStyle name="Currency 48" xfId="332" xr:uid="{00000000-0005-0000-0000-000090020000}"/>
    <cellStyle name="Currency 48 2" xfId="333" xr:uid="{00000000-0005-0000-0000-000091020000}"/>
    <cellStyle name="Currency 48 2 2" xfId="811" xr:uid="{00000000-0005-0000-0000-000092020000}"/>
    <cellStyle name="Currency 49" xfId="334" xr:uid="{00000000-0005-0000-0000-000093020000}"/>
    <cellStyle name="Currency 49 2" xfId="335" xr:uid="{00000000-0005-0000-0000-000094020000}"/>
    <cellStyle name="Currency 49 2 2" xfId="812" xr:uid="{00000000-0005-0000-0000-000095020000}"/>
    <cellStyle name="Currency 5" xfId="336" xr:uid="{00000000-0005-0000-0000-000096020000}"/>
    <cellStyle name="Currency 5 2" xfId="813" xr:uid="{00000000-0005-0000-0000-000097020000}"/>
    <cellStyle name="Currency 50" xfId="337" xr:uid="{00000000-0005-0000-0000-000098020000}"/>
    <cellStyle name="Currency 50 2" xfId="338" xr:uid="{00000000-0005-0000-0000-000099020000}"/>
    <cellStyle name="Currency 50 2 2" xfId="814" xr:uid="{00000000-0005-0000-0000-00009A020000}"/>
    <cellStyle name="Currency 51" xfId="339" xr:uid="{00000000-0005-0000-0000-00009B020000}"/>
    <cellStyle name="Currency 51 2" xfId="340" xr:uid="{00000000-0005-0000-0000-00009C020000}"/>
    <cellStyle name="Currency 51 2 2" xfId="815" xr:uid="{00000000-0005-0000-0000-00009D020000}"/>
    <cellStyle name="Currency 52" xfId="341" xr:uid="{00000000-0005-0000-0000-00009E020000}"/>
    <cellStyle name="Currency 52 2" xfId="342" xr:uid="{00000000-0005-0000-0000-00009F020000}"/>
    <cellStyle name="Currency 52 2 2" xfId="816" xr:uid="{00000000-0005-0000-0000-0000A0020000}"/>
    <cellStyle name="Currency 53" xfId="343" xr:uid="{00000000-0005-0000-0000-0000A1020000}"/>
    <cellStyle name="Currency 53 2" xfId="344" xr:uid="{00000000-0005-0000-0000-0000A2020000}"/>
    <cellStyle name="Currency 53 2 2" xfId="345" xr:uid="{00000000-0005-0000-0000-0000A3020000}"/>
    <cellStyle name="Currency 53 2 2 2" xfId="818" xr:uid="{00000000-0005-0000-0000-0000A4020000}"/>
    <cellStyle name="Currency 53 2 3" xfId="346" xr:uid="{00000000-0005-0000-0000-0000A5020000}"/>
    <cellStyle name="Currency 53 2 3 2" xfId="347" xr:uid="{00000000-0005-0000-0000-0000A6020000}"/>
    <cellStyle name="Currency 53 2 3 2 2" xfId="935" xr:uid="{00000000-0005-0000-0000-0000A7020000}"/>
    <cellStyle name="Currency 53 2 3 3" xfId="819" xr:uid="{00000000-0005-0000-0000-0000A8020000}"/>
    <cellStyle name="Currency 53 2 4" xfId="817" xr:uid="{00000000-0005-0000-0000-0000A9020000}"/>
    <cellStyle name="Currency 53 3" xfId="348" xr:uid="{00000000-0005-0000-0000-0000AA020000}"/>
    <cellStyle name="Currency 53 3 2" xfId="820" xr:uid="{00000000-0005-0000-0000-0000AB020000}"/>
    <cellStyle name="Currency 54" xfId="349" xr:uid="{00000000-0005-0000-0000-0000AC020000}"/>
    <cellStyle name="Currency 54 2" xfId="350" xr:uid="{00000000-0005-0000-0000-0000AD020000}"/>
    <cellStyle name="Currency 54 2 2" xfId="351" xr:uid="{00000000-0005-0000-0000-0000AE020000}"/>
    <cellStyle name="Currency 54 2 2 2" xfId="822" xr:uid="{00000000-0005-0000-0000-0000AF020000}"/>
    <cellStyle name="Currency 54 2 3" xfId="352" xr:uid="{00000000-0005-0000-0000-0000B0020000}"/>
    <cellStyle name="Currency 54 2 3 2" xfId="353" xr:uid="{00000000-0005-0000-0000-0000B1020000}"/>
    <cellStyle name="Currency 54 2 3 2 2" xfId="936" xr:uid="{00000000-0005-0000-0000-0000B2020000}"/>
    <cellStyle name="Currency 54 2 3 3" xfId="823" xr:uid="{00000000-0005-0000-0000-0000B3020000}"/>
    <cellStyle name="Currency 54 2 4" xfId="821" xr:uid="{00000000-0005-0000-0000-0000B4020000}"/>
    <cellStyle name="Currency 54 3" xfId="354" xr:uid="{00000000-0005-0000-0000-0000B5020000}"/>
    <cellStyle name="Currency 54 3 2" xfId="824" xr:uid="{00000000-0005-0000-0000-0000B6020000}"/>
    <cellStyle name="Currency 55" xfId="355" xr:uid="{00000000-0005-0000-0000-0000B7020000}"/>
    <cellStyle name="Currency 56" xfId="356" xr:uid="{00000000-0005-0000-0000-0000B8020000}"/>
    <cellStyle name="Currency 57" xfId="357" xr:uid="{00000000-0005-0000-0000-0000B9020000}"/>
    <cellStyle name="Currency 58" xfId="358" xr:uid="{00000000-0005-0000-0000-0000BA020000}"/>
    <cellStyle name="Currency 59" xfId="359" xr:uid="{00000000-0005-0000-0000-0000BB020000}"/>
    <cellStyle name="Currency 6" xfId="360" xr:uid="{00000000-0005-0000-0000-0000BC020000}"/>
    <cellStyle name="Currency 6 2" xfId="825" xr:uid="{00000000-0005-0000-0000-0000BD020000}"/>
    <cellStyle name="Currency 60" xfId="361" xr:uid="{00000000-0005-0000-0000-0000BE020000}"/>
    <cellStyle name="Currency 61" xfId="362" xr:uid="{00000000-0005-0000-0000-0000BF020000}"/>
    <cellStyle name="Currency 62" xfId="363" xr:uid="{00000000-0005-0000-0000-0000C0020000}"/>
    <cellStyle name="Currency 63" xfId="364" xr:uid="{00000000-0005-0000-0000-0000C1020000}"/>
    <cellStyle name="Currency 64" xfId="365" xr:uid="{00000000-0005-0000-0000-0000C2020000}"/>
    <cellStyle name="Currency 64 2" xfId="366" xr:uid="{00000000-0005-0000-0000-0000C3020000}"/>
    <cellStyle name="Currency 64 2 2" xfId="827" xr:uid="{00000000-0005-0000-0000-0000C4020000}"/>
    <cellStyle name="Currency 64 3" xfId="367" xr:uid="{00000000-0005-0000-0000-0000C5020000}"/>
    <cellStyle name="Currency 64 3 2" xfId="368" xr:uid="{00000000-0005-0000-0000-0000C6020000}"/>
    <cellStyle name="Currency 64 3 2 2" xfId="937" xr:uid="{00000000-0005-0000-0000-0000C7020000}"/>
    <cellStyle name="Currency 64 3 3" xfId="828" xr:uid="{00000000-0005-0000-0000-0000C8020000}"/>
    <cellStyle name="Currency 64 4" xfId="826" xr:uid="{00000000-0005-0000-0000-0000C9020000}"/>
    <cellStyle name="Currency 65" xfId="369" xr:uid="{00000000-0005-0000-0000-0000CA020000}"/>
    <cellStyle name="Currency 65 2" xfId="370" xr:uid="{00000000-0005-0000-0000-0000CB020000}"/>
    <cellStyle name="Currency 65 2 2" xfId="830" xr:uid="{00000000-0005-0000-0000-0000CC020000}"/>
    <cellStyle name="Currency 65 3" xfId="371" xr:uid="{00000000-0005-0000-0000-0000CD020000}"/>
    <cellStyle name="Currency 65 3 2" xfId="372" xr:uid="{00000000-0005-0000-0000-0000CE020000}"/>
    <cellStyle name="Currency 65 3 2 2" xfId="938" xr:uid="{00000000-0005-0000-0000-0000CF020000}"/>
    <cellStyle name="Currency 65 3 3" xfId="831" xr:uid="{00000000-0005-0000-0000-0000D0020000}"/>
    <cellStyle name="Currency 65 4" xfId="829" xr:uid="{00000000-0005-0000-0000-0000D1020000}"/>
    <cellStyle name="Currency 66" xfId="373" xr:uid="{00000000-0005-0000-0000-0000D2020000}"/>
    <cellStyle name="Currency 66 2" xfId="832" xr:uid="{00000000-0005-0000-0000-0000D3020000}"/>
    <cellStyle name="Currency 67" xfId="374" xr:uid="{00000000-0005-0000-0000-0000D4020000}"/>
    <cellStyle name="Currency 67 2" xfId="833" xr:uid="{00000000-0005-0000-0000-0000D5020000}"/>
    <cellStyle name="Currency 68" xfId="375" xr:uid="{00000000-0005-0000-0000-0000D6020000}"/>
    <cellStyle name="Currency 68 2" xfId="376" xr:uid="{00000000-0005-0000-0000-0000D7020000}"/>
    <cellStyle name="Currency 68 2 2" xfId="835" xr:uid="{00000000-0005-0000-0000-0000D8020000}"/>
    <cellStyle name="Currency 68 3" xfId="377" xr:uid="{00000000-0005-0000-0000-0000D9020000}"/>
    <cellStyle name="Currency 68 3 2" xfId="378" xr:uid="{00000000-0005-0000-0000-0000DA020000}"/>
    <cellStyle name="Currency 68 3 2 2" xfId="939" xr:uid="{00000000-0005-0000-0000-0000DB020000}"/>
    <cellStyle name="Currency 68 3 3" xfId="836" xr:uid="{00000000-0005-0000-0000-0000DC020000}"/>
    <cellStyle name="Currency 68 4" xfId="834" xr:uid="{00000000-0005-0000-0000-0000DD020000}"/>
    <cellStyle name="Currency 69" xfId="379" xr:uid="{00000000-0005-0000-0000-0000DE020000}"/>
    <cellStyle name="Currency 69 2" xfId="380" xr:uid="{00000000-0005-0000-0000-0000DF020000}"/>
    <cellStyle name="Currency 69 2 2" xfId="838" xr:uid="{00000000-0005-0000-0000-0000E0020000}"/>
    <cellStyle name="Currency 69 3" xfId="381" xr:uid="{00000000-0005-0000-0000-0000E1020000}"/>
    <cellStyle name="Currency 69 3 2" xfId="382" xr:uid="{00000000-0005-0000-0000-0000E2020000}"/>
    <cellStyle name="Currency 69 3 2 2" xfId="940" xr:uid="{00000000-0005-0000-0000-0000E3020000}"/>
    <cellStyle name="Currency 69 3 3" xfId="839" xr:uid="{00000000-0005-0000-0000-0000E4020000}"/>
    <cellStyle name="Currency 69 4" xfId="837" xr:uid="{00000000-0005-0000-0000-0000E5020000}"/>
    <cellStyle name="Currency 7" xfId="383" xr:uid="{00000000-0005-0000-0000-0000E6020000}"/>
    <cellStyle name="Currency 7 2" xfId="840" xr:uid="{00000000-0005-0000-0000-0000E7020000}"/>
    <cellStyle name="Currency 70" xfId="384" xr:uid="{00000000-0005-0000-0000-0000E8020000}"/>
    <cellStyle name="Currency 70 2" xfId="385" xr:uid="{00000000-0005-0000-0000-0000E9020000}"/>
    <cellStyle name="Currency 70 2 2" xfId="842" xr:uid="{00000000-0005-0000-0000-0000EA020000}"/>
    <cellStyle name="Currency 70 3" xfId="386" xr:uid="{00000000-0005-0000-0000-0000EB020000}"/>
    <cellStyle name="Currency 70 3 2" xfId="387" xr:uid="{00000000-0005-0000-0000-0000EC020000}"/>
    <cellStyle name="Currency 70 3 2 2" xfId="941" xr:uid="{00000000-0005-0000-0000-0000ED020000}"/>
    <cellStyle name="Currency 70 3 3" xfId="843" xr:uid="{00000000-0005-0000-0000-0000EE020000}"/>
    <cellStyle name="Currency 70 4" xfId="841" xr:uid="{00000000-0005-0000-0000-0000EF020000}"/>
    <cellStyle name="Currency 71" xfId="388" xr:uid="{00000000-0005-0000-0000-0000F0020000}"/>
    <cellStyle name="Currency 71 2" xfId="389" xr:uid="{00000000-0005-0000-0000-0000F1020000}"/>
    <cellStyle name="Currency 71 2 2" xfId="845" xr:uid="{00000000-0005-0000-0000-0000F2020000}"/>
    <cellStyle name="Currency 71 3" xfId="390" xr:uid="{00000000-0005-0000-0000-0000F3020000}"/>
    <cellStyle name="Currency 71 3 2" xfId="391" xr:uid="{00000000-0005-0000-0000-0000F4020000}"/>
    <cellStyle name="Currency 71 3 2 2" xfId="942" xr:uid="{00000000-0005-0000-0000-0000F5020000}"/>
    <cellStyle name="Currency 71 3 3" xfId="846" xr:uid="{00000000-0005-0000-0000-0000F6020000}"/>
    <cellStyle name="Currency 71 4" xfId="844" xr:uid="{00000000-0005-0000-0000-0000F7020000}"/>
    <cellStyle name="Currency 72" xfId="392" xr:uid="{00000000-0005-0000-0000-0000F8020000}"/>
    <cellStyle name="Currency 72 2" xfId="393" xr:uid="{00000000-0005-0000-0000-0000F9020000}"/>
    <cellStyle name="Currency 72 2 2" xfId="848" xr:uid="{00000000-0005-0000-0000-0000FA020000}"/>
    <cellStyle name="Currency 72 3" xfId="394" xr:uid="{00000000-0005-0000-0000-0000FB020000}"/>
    <cellStyle name="Currency 72 3 2" xfId="395" xr:uid="{00000000-0005-0000-0000-0000FC020000}"/>
    <cellStyle name="Currency 72 3 2 2" xfId="943" xr:uid="{00000000-0005-0000-0000-0000FD020000}"/>
    <cellStyle name="Currency 72 3 3" xfId="849" xr:uid="{00000000-0005-0000-0000-0000FE020000}"/>
    <cellStyle name="Currency 72 4" xfId="847" xr:uid="{00000000-0005-0000-0000-0000FF020000}"/>
    <cellStyle name="Currency 73" xfId="396" xr:uid="{00000000-0005-0000-0000-000000030000}"/>
    <cellStyle name="Currency 73 2" xfId="397" xr:uid="{00000000-0005-0000-0000-000001030000}"/>
    <cellStyle name="Currency 73 2 2" xfId="851" xr:uid="{00000000-0005-0000-0000-000002030000}"/>
    <cellStyle name="Currency 73 3" xfId="398" xr:uid="{00000000-0005-0000-0000-000003030000}"/>
    <cellStyle name="Currency 73 3 2" xfId="399" xr:uid="{00000000-0005-0000-0000-000004030000}"/>
    <cellStyle name="Currency 73 3 2 2" xfId="944" xr:uid="{00000000-0005-0000-0000-000005030000}"/>
    <cellStyle name="Currency 73 3 3" xfId="852" xr:uid="{00000000-0005-0000-0000-000006030000}"/>
    <cellStyle name="Currency 73 4" xfId="850" xr:uid="{00000000-0005-0000-0000-000007030000}"/>
    <cellStyle name="Currency 74" xfId="400" xr:uid="{00000000-0005-0000-0000-000008030000}"/>
    <cellStyle name="Currency 74 2" xfId="401" xr:uid="{00000000-0005-0000-0000-000009030000}"/>
    <cellStyle name="Currency 74 2 2" xfId="854" xr:uid="{00000000-0005-0000-0000-00000A030000}"/>
    <cellStyle name="Currency 74 3" xfId="402" xr:uid="{00000000-0005-0000-0000-00000B030000}"/>
    <cellStyle name="Currency 74 3 2" xfId="403" xr:uid="{00000000-0005-0000-0000-00000C030000}"/>
    <cellStyle name="Currency 74 3 2 2" xfId="945" xr:uid="{00000000-0005-0000-0000-00000D030000}"/>
    <cellStyle name="Currency 74 3 3" xfId="855" xr:uid="{00000000-0005-0000-0000-00000E030000}"/>
    <cellStyle name="Currency 74 4" xfId="853" xr:uid="{00000000-0005-0000-0000-00000F030000}"/>
    <cellStyle name="Currency 75" xfId="404" xr:uid="{00000000-0005-0000-0000-000010030000}"/>
    <cellStyle name="Currency 75 2" xfId="405" xr:uid="{00000000-0005-0000-0000-000011030000}"/>
    <cellStyle name="Currency 75 2 2" xfId="857" xr:uid="{00000000-0005-0000-0000-000012030000}"/>
    <cellStyle name="Currency 75 3" xfId="406" xr:uid="{00000000-0005-0000-0000-000013030000}"/>
    <cellStyle name="Currency 75 3 2" xfId="407" xr:uid="{00000000-0005-0000-0000-000014030000}"/>
    <cellStyle name="Currency 75 3 2 2" xfId="946" xr:uid="{00000000-0005-0000-0000-000015030000}"/>
    <cellStyle name="Currency 75 3 3" xfId="858" xr:uid="{00000000-0005-0000-0000-000016030000}"/>
    <cellStyle name="Currency 75 4" xfId="856" xr:uid="{00000000-0005-0000-0000-000017030000}"/>
    <cellStyle name="Currency 76" xfId="408" xr:uid="{00000000-0005-0000-0000-000018030000}"/>
    <cellStyle name="Currency 76 2" xfId="409" xr:uid="{00000000-0005-0000-0000-000019030000}"/>
    <cellStyle name="Currency 76 2 2" xfId="860" xr:uid="{00000000-0005-0000-0000-00001A030000}"/>
    <cellStyle name="Currency 76 3" xfId="410" xr:uid="{00000000-0005-0000-0000-00001B030000}"/>
    <cellStyle name="Currency 76 3 2" xfId="411" xr:uid="{00000000-0005-0000-0000-00001C030000}"/>
    <cellStyle name="Currency 76 3 2 2" xfId="947" xr:uid="{00000000-0005-0000-0000-00001D030000}"/>
    <cellStyle name="Currency 76 3 3" xfId="861" xr:uid="{00000000-0005-0000-0000-00001E030000}"/>
    <cellStyle name="Currency 76 4" xfId="859" xr:uid="{00000000-0005-0000-0000-00001F030000}"/>
    <cellStyle name="Currency 77" xfId="412" xr:uid="{00000000-0005-0000-0000-000020030000}"/>
    <cellStyle name="Currency 77 2" xfId="413" xr:uid="{00000000-0005-0000-0000-000021030000}"/>
    <cellStyle name="Currency 77 2 2" xfId="863" xr:uid="{00000000-0005-0000-0000-000022030000}"/>
    <cellStyle name="Currency 77 3" xfId="414" xr:uid="{00000000-0005-0000-0000-000023030000}"/>
    <cellStyle name="Currency 77 3 2" xfId="415" xr:uid="{00000000-0005-0000-0000-000024030000}"/>
    <cellStyle name="Currency 77 3 2 2" xfId="948" xr:uid="{00000000-0005-0000-0000-000025030000}"/>
    <cellStyle name="Currency 77 3 3" xfId="864" xr:uid="{00000000-0005-0000-0000-000026030000}"/>
    <cellStyle name="Currency 77 4" xfId="862" xr:uid="{00000000-0005-0000-0000-000027030000}"/>
    <cellStyle name="Currency 78" xfId="416" xr:uid="{00000000-0005-0000-0000-000028030000}"/>
    <cellStyle name="Currency 78 2" xfId="417" xr:uid="{00000000-0005-0000-0000-000029030000}"/>
    <cellStyle name="Currency 78 2 2" xfId="866" xr:uid="{00000000-0005-0000-0000-00002A030000}"/>
    <cellStyle name="Currency 78 3" xfId="418" xr:uid="{00000000-0005-0000-0000-00002B030000}"/>
    <cellStyle name="Currency 78 3 2" xfId="419" xr:uid="{00000000-0005-0000-0000-00002C030000}"/>
    <cellStyle name="Currency 78 3 2 2" xfId="949" xr:uid="{00000000-0005-0000-0000-00002D030000}"/>
    <cellStyle name="Currency 78 3 3" xfId="867" xr:uid="{00000000-0005-0000-0000-00002E030000}"/>
    <cellStyle name="Currency 78 4" xfId="865" xr:uid="{00000000-0005-0000-0000-00002F030000}"/>
    <cellStyle name="Currency 79" xfId="420" xr:uid="{00000000-0005-0000-0000-000030030000}"/>
    <cellStyle name="Currency 79 2" xfId="421" xr:uid="{00000000-0005-0000-0000-000031030000}"/>
    <cellStyle name="Currency 79 2 2" xfId="869" xr:uid="{00000000-0005-0000-0000-000032030000}"/>
    <cellStyle name="Currency 79 3" xfId="422" xr:uid="{00000000-0005-0000-0000-000033030000}"/>
    <cellStyle name="Currency 79 3 2" xfId="423" xr:uid="{00000000-0005-0000-0000-000034030000}"/>
    <cellStyle name="Currency 79 3 2 2" xfId="950" xr:uid="{00000000-0005-0000-0000-000035030000}"/>
    <cellStyle name="Currency 79 3 3" xfId="870" xr:uid="{00000000-0005-0000-0000-000036030000}"/>
    <cellStyle name="Currency 79 4" xfId="868" xr:uid="{00000000-0005-0000-0000-000037030000}"/>
    <cellStyle name="Currency 8" xfId="424" xr:uid="{00000000-0005-0000-0000-000038030000}"/>
    <cellStyle name="Currency 8 2" xfId="871" xr:uid="{00000000-0005-0000-0000-000039030000}"/>
    <cellStyle name="Currency 80" xfId="425" xr:uid="{00000000-0005-0000-0000-00003A030000}"/>
    <cellStyle name="Currency 80 2" xfId="426" xr:uid="{00000000-0005-0000-0000-00003B030000}"/>
    <cellStyle name="Currency 80 2 2" xfId="873" xr:uid="{00000000-0005-0000-0000-00003C030000}"/>
    <cellStyle name="Currency 80 3" xfId="427" xr:uid="{00000000-0005-0000-0000-00003D030000}"/>
    <cellStyle name="Currency 80 3 2" xfId="428" xr:uid="{00000000-0005-0000-0000-00003E030000}"/>
    <cellStyle name="Currency 80 3 2 2" xfId="951" xr:uid="{00000000-0005-0000-0000-00003F030000}"/>
    <cellStyle name="Currency 80 3 3" xfId="874" xr:uid="{00000000-0005-0000-0000-000040030000}"/>
    <cellStyle name="Currency 80 4" xfId="872" xr:uid="{00000000-0005-0000-0000-000041030000}"/>
    <cellStyle name="Currency 81" xfId="429" xr:uid="{00000000-0005-0000-0000-000042030000}"/>
    <cellStyle name="Currency 81 2" xfId="875" xr:uid="{00000000-0005-0000-0000-000043030000}"/>
    <cellStyle name="Currency 82" xfId="430" xr:uid="{00000000-0005-0000-0000-000044030000}"/>
    <cellStyle name="Currency 82 2" xfId="876" xr:uid="{00000000-0005-0000-0000-000045030000}"/>
    <cellStyle name="Currency 83" xfId="431" xr:uid="{00000000-0005-0000-0000-000046030000}"/>
    <cellStyle name="Currency 83 2" xfId="877" xr:uid="{00000000-0005-0000-0000-000047030000}"/>
    <cellStyle name="Currency 84" xfId="432" xr:uid="{00000000-0005-0000-0000-000048030000}"/>
    <cellStyle name="Currency 84 2" xfId="433" xr:uid="{00000000-0005-0000-0000-000049030000}"/>
    <cellStyle name="Currency 84 2 2" xfId="952" xr:uid="{00000000-0005-0000-0000-00004A030000}"/>
    <cellStyle name="Currency 84 3" xfId="878" xr:uid="{00000000-0005-0000-0000-00004B030000}"/>
    <cellStyle name="Currency 85" xfId="434" xr:uid="{00000000-0005-0000-0000-00004C030000}"/>
    <cellStyle name="Currency 85 2" xfId="503" xr:uid="{00000000-0005-0000-0000-00004D030000}"/>
    <cellStyle name="Currency 85 2 2" xfId="987" xr:uid="{00000000-0005-0000-0000-00004E030000}"/>
    <cellStyle name="Currency 85 3" xfId="879" xr:uid="{00000000-0005-0000-0000-00004F030000}"/>
    <cellStyle name="Currency 85 4" xfId="953" xr:uid="{00000000-0005-0000-0000-000050030000}"/>
    <cellStyle name="Currency 85 4 2" xfId="1032" xr:uid="{00000000-0005-0000-0000-000051030000}"/>
    <cellStyle name="Currency 85 5" xfId="974" xr:uid="{00000000-0005-0000-0000-000052030000}"/>
    <cellStyle name="Currency 85 5 2" xfId="1047" xr:uid="{00000000-0005-0000-0000-000053030000}"/>
    <cellStyle name="Currency 85 6" xfId="981" xr:uid="{00000000-0005-0000-0000-000054030000}"/>
    <cellStyle name="Currency 86" xfId="435" xr:uid="{00000000-0005-0000-0000-000055030000}"/>
    <cellStyle name="Currency 86 2" xfId="504" xr:uid="{00000000-0005-0000-0000-000056030000}"/>
    <cellStyle name="Currency 86 2 2" xfId="988" xr:uid="{00000000-0005-0000-0000-000057030000}"/>
    <cellStyle name="Currency 86 3" xfId="880" xr:uid="{00000000-0005-0000-0000-000058030000}"/>
    <cellStyle name="Currency 86 4" xfId="954" xr:uid="{00000000-0005-0000-0000-000059030000}"/>
    <cellStyle name="Currency 86 4 2" xfId="1033" xr:uid="{00000000-0005-0000-0000-00005A030000}"/>
    <cellStyle name="Currency 86 5" xfId="975" xr:uid="{00000000-0005-0000-0000-00005B030000}"/>
    <cellStyle name="Currency 86 5 2" xfId="1048" xr:uid="{00000000-0005-0000-0000-00005C030000}"/>
    <cellStyle name="Currency 86 6" xfId="982" xr:uid="{00000000-0005-0000-0000-00005D030000}"/>
    <cellStyle name="Currency 87" xfId="505" xr:uid="{00000000-0005-0000-0000-00005E030000}"/>
    <cellStyle name="Currency 87 2" xfId="989" xr:uid="{00000000-0005-0000-0000-00005F030000}"/>
    <cellStyle name="Currency 88" xfId="506" xr:uid="{00000000-0005-0000-0000-000060030000}"/>
    <cellStyle name="Currency 88 2" xfId="990" xr:uid="{00000000-0005-0000-0000-000061030000}"/>
    <cellStyle name="Currency 89" xfId="512" xr:uid="{00000000-0005-0000-0000-000062030000}"/>
    <cellStyle name="Currency 89 2" xfId="996" xr:uid="{00000000-0005-0000-0000-000063030000}"/>
    <cellStyle name="Currency 9" xfId="436" xr:uid="{00000000-0005-0000-0000-000064030000}"/>
    <cellStyle name="Currency 9 2" xfId="881" xr:uid="{00000000-0005-0000-0000-000065030000}"/>
    <cellStyle name="Currency 90" xfId="515" xr:uid="{00000000-0005-0000-0000-000066030000}"/>
    <cellStyle name="Currency 90 2" xfId="1000" xr:uid="{00000000-0005-0000-0000-000067030000}"/>
    <cellStyle name="Currency 91" xfId="520" xr:uid="{00000000-0005-0000-0000-000068030000}"/>
    <cellStyle name="Currency 91 2" xfId="1004" xr:uid="{00000000-0005-0000-0000-000069030000}"/>
    <cellStyle name="Currency 92" xfId="525" xr:uid="{00000000-0005-0000-0000-00006A030000}"/>
    <cellStyle name="Currency 93" xfId="736" xr:uid="{00000000-0005-0000-0000-00006B030000}"/>
    <cellStyle name="Currency 93 2" xfId="1025" xr:uid="{00000000-0005-0000-0000-00006C030000}"/>
    <cellStyle name="Currency 94" xfId="907" xr:uid="{00000000-0005-0000-0000-00006D030000}"/>
    <cellStyle name="Currency 94 2" xfId="1028" xr:uid="{00000000-0005-0000-0000-00006E030000}"/>
    <cellStyle name="Currency 95" xfId="964" xr:uid="{00000000-0005-0000-0000-00006F030000}"/>
    <cellStyle name="Currency 95 2" xfId="1037" xr:uid="{00000000-0005-0000-0000-000070030000}"/>
    <cellStyle name="Currency 96" xfId="969" xr:uid="{00000000-0005-0000-0000-000071030000}"/>
    <cellStyle name="Currency 96 2" xfId="1042" xr:uid="{00000000-0005-0000-0000-000072030000}"/>
    <cellStyle name="Currency 97" xfId="970" xr:uid="{00000000-0005-0000-0000-000073030000}"/>
    <cellStyle name="Currency 97 2" xfId="1043" xr:uid="{00000000-0005-0000-0000-000074030000}"/>
    <cellStyle name="Currency0" xfId="437" xr:uid="{00000000-0005-0000-0000-000075030000}"/>
    <cellStyle name="Currency0 2" xfId="438" xr:uid="{00000000-0005-0000-0000-000076030000}"/>
    <cellStyle name="Date" xfId="439" xr:uid="{00000000-0005-0000-0000-000077030000}"/>
    <cellStyle name="Date 2" xfId="440" xr:uid="{00000000-0005-0000-0000-000078030000}"/>
    <cellStyle name="ds" xfId="441" xr:uid="{00000000-0005-0000-0000-000079030000}"/>
    <cellStyle name="Explanatory Text 2" xfId="442" xr:uid="{00000000-0005-0000-0000-00007A030000}"/>
    <cellStyle name="Explanatory Text 3" xfId="543" xr:uid="{00000000-0005-0000-0000-00007B030000}"/>
    <cellStyle name="F3" xfId="443" xr:uid="{00000000-0005-0000-0000-00007C030000}"/>
    <cellStyle name="F4" xfId="444" xr:uid="{00000000-0005-0000-0000-00007D030000}"/>
    <cellStyle name="F5" xfId="445" xr:uid="{00000000-0005-0000-0000-00007E030000}"/>
    <cellStyle name="Fixed" xfId="446" xr:uid="{00000000-0005-0000-0000-00007F030000}"/>
    <cellStyle name="Fixed 2" xfId="447" xr:uid="{00000000-0005-0000-0000-000080030000}"/>
    <cellStyle name="Good 2" xfId="448" xr:uid="{00000000-0005-0000-0000-000081030000}"/>
    <cellStyle name="Good 3" xfId="534" xr:uid="{00000000-0005-0000-0000-000082030000}"/>
    <cellStyle name="Heading 1 2" xfId="449" xr:uid="{00000000-0005-0000-0000-000083030000}"/>
    <cellStyle name="Heading 1 3" xfId="530" xr:uid="{00000000-0005-0000-0000-000084030000}"/>
    <cellStyle name="Heading 2 2" xfId="450" xr:uid="{00000000-0005-0000-0000-000085030000}"/>
    <cellStyle name="Heading 2 2 2" xfId="451" xr:uid="{00000000-0005-0000-0000-000086030000}"/>
    <cellStyle name="Heading 2 3" xfId="531" xr:uid="{00000000-0005-0000-0000-000087030000}"/>
    <cellStyle name="Heading 3 2" xfId="452" xr:uid="{00000000-0005-0000-0000-000088030000}"/>
    <cellStyle name="Heading 3 3" xfId="532" xr:uid="{00000000-0005-0000-0000-000089030000}"/>
    <cellStyle name="Heading 4 2" xfId="453" xr:uid="{00000000-0005-0000-0000-00008A030000}"/>
    <cellStyle name="Heading 4 3" xfId="533" xr:uid="{00000000-0005-0000-0000-00008B030000}"/>
    <cellStyle name="Hyperlink 2" xfId="1052" xr:uid="{00000000-0005-0000-0000-00008C030000}"/>
    <cellStyle name="Input 2" xfId="454" xr:uid="{00000000-0005-0000-0000-00008D030000}"/>
    <cellStyle name="Input 3" xfId="537" xr:uid="{00000000-0005-0000-0000-00008E030000}"/>
    <cellStyle name="Linked Cell 2" xfId="455" xr:uid="{00000000-0005-0000-0000-00008F030000}"/>
    <cellStyle name="Linked Cell 3" xfId="540" xr:uid="{00000000-0005-0000-0000-000090030000}"/>
    <cellStyle name="Neutral 2" xfId="456" xr:uid="{00000000-0005-0000-0000-000091030000}"/>
    <cellStyle name="Neutral 3" xfId="536" xr:uid="{00000000-0005-0000-0000-000092030000}"/>
    <cellStyle name="Normal" xfId="0" builtinId="0"/>
    <cellStyle name="Normal 10" xfId="513" xr:uid="{00000000-0005-0000-0000-000094030000}"/>
    <cellStyle name="Normal 10 2" xfId="527" xr:uid="{00000000-0005-0000-0000-000095030000}"/>
    <cellStyle name="Normal 10 3" xfId="998" xr:uid="{00000000-0005-0000-0000-000096030000}"/>
    <cellStyle name="Normal 11" xfId="516" xr:uid="{00000000-0005-0000-0000-000097030000}"/>
    <cellStyle name="Normal 11 2" xfId="1001" xr:uid="{00000000-0005-0000-0000-000098030000}"/>
    <cellStyle name="Normal 12" xfId="517" xr:uid="{00000000-0005-0000-0000-000099030000}"/>
    <cellStyle name="Normal 13" xfId="519" xr:uid="{00000000-0005-0000-0000-00009A030000}"/>
    <cellStyle name="Normal 13 2" xfId="1003" xr:uid="{00000000-0005-0000-0000-00009B030000}"/>
    <cellStyle name="Normal 14" xfId="523" xr:uid="{00000000-0005-0000-0000-00009C030000}"/>
    <cellStyle name="Normal 15" xfId="569" xr:uid="{00000000-0005-0000-0000-00009D030000}"/>
    <cellStyle name="Normal 15 2" xfId="1019" xr:uid="{00000000-0005-0000-0000-00009E030000}"/>
    <cellStyle name="Normal 16" xfId="573" xr:uid="{00000000-0005-0000-0000-00009F030000}"/>
    <cellStyle name="Normal 16 2" xfId="1022" xr:uid="{00000000-0005-0000-0000-0000A0030000}"/>
    <cellStyle name="Normal 17" xfId="574" xr:uid="{00000000-0005-0000-0000-0000A1030000}"/>
    <cellStyle name="Normal 17 2" xfId="1023" xr:uid="{00000000-0005-0000-0000-0000A2030000}"/>
    <cellStyle name="Normal 18" xfId="575" xr:uid="{00000000-0005-0000-0000-0000A3030000}"/>
    <cellStyle name="Normal 18 2" xfId="1024" xr:uid="{00000000-0005-0000-0000-0000A4030000}"/>
    <cellStyle name="Normal 19" xfId="906" xr:uid="{00000000-0005-0000-0000-0000A5030000}"/>
    <cellStyle name="Normal 19 2" xfId="1027" xr:uid="{00000000-0005-0000-0000-0000A6030000}"/>
    <cellStyle name="Normal 2" xfId="457" xr:uid="{00000000-0005-0000-0000-0000A7030000}"/>
    <cellStyle name="Normal 2 2" xfId="458" xr:uid="{00000000-0005-0000-0000-0000A8030000}"/>
    <cellStyle name="Normal 2 2 2" xfId="459" xr:uid="{00000000-0005-0000-0000-0000A9030000}"/>
    <cellStyle name="Normal 2 2 2 2" xfId="955" xr:uid="{00000000-0005-0000-0000-0000AA030000}"/>
    <cellStyle name="Normal 2 3" xfId="460" xr:uid="{00000000-0005-0000-0000-0000AB030000}"/>
    <cellStyle name="Normal 2 3 2" xfId="528" xr:uid="{00000000-0005-0000-0000-0000AC030000}"/>
    <cellStyle name="Normal 2 4" xfId="461" xr:uid="{00000000-0005-0000-0000-0000AD030000}"/>
    <cellStyle name="Normal 2 4 2" xfId="956" xr:uid="{00000000-0005-0000-0000-0000AE030000}"/>
    <cellStyle name="Normal 2 5" xfId="882" xr:uid="{00000000-0005-0000-0000-0000AF030000}"/>
    <cellStyle name="Normal 2 6" xfId="965" xr:uid="{00000000-0005-0000-0000-0000B0030000}"/>
    <cellStyle name="Normal 2 6 2" xfId="1038" xr:uid="{00000000-0005-0000-0000-0000B1030000}"/>
    <cellStyle name="Normal 20" xfId="963" xr:uid="{00000000-0005-0000-0000-0000B2030000}"/>
    <cellStyle name="Normal 20 2" xfId="1036" xr:uid="{00000000-0005-0000-0000-0000B3030000}"/>
    <cellStyle name="Normal 21" xfId="968" xr:uid="{00000000-0005-0000-0000-0000B4030000}"/>
    <cellStyle name="Normal 21 2" xfId="1041" xr:uid="{00000000-0005-0000-0000-0000B5030000}"/>
    <cellStyle name="Normal 22" xfId="978" xr:uid="{00000000-0005-0000-0000-0000B6030000}"/>
    <cellStyle name="Normal 22 2" xfId="1051" xr:uid="{00000000-0005-0000-0000-0000B7030000}"/>
    <cellStyle name="Normal 23" xfId="1056" xr:uid="{00000000-0005-0000-0000-0000B8030000}"/>
    <cellStyle name="Normal 24" xfId="1053" xr:uid="{00000000-0005-0000-0000-0000B9030000}"/>
    <cellStyle name="Normal 25" xfId="1057" xr:uid="{00000000-0005-0000-0000-0000BA030000}"/>
    <cellStyle name="Normal 26" xfId="1060" xr:uid="{00000000-0005-0000-0000-0000BB030000}"/>
    <cellStyle name="Normal 3" xfId="462" xr:uid="{00000000-0005-0000-0000-0000BC030000}"/>
    <cellStyle name="Normal 3 2" xfId="463" xr:uid="{00000000-0005-0000-0000-0000BD030000}"/>
    <cellStyle name="Normal 3 2 2" xfId="518" xr:uid="{00000000-0005-0000-0000-0000BE030000}"/>
    <cellStyle name="Normal 3 2 2 2" xfId="1002" xr:uid="{00000000-0005-0000-0000-0000BF030000}"/>
    <cellStyle name="Normal 3 2 3" xfId="957" xr:uid="{00000000-0005-0000-0000-0000C0030000}"/>
    <cellStyle name="Normal 3 2 3 2" xfId="1034" xr:uid="{00000000-0005-0000-0000-0000C1030000}"/>
    <cellStyle name="Normal 3 2 4" xfId="976" xr:uid="{00000000-0005-0000-0000-0000C2030000}"/>
    <cellStyle name="Normal 3 2 4 2" xfId="1049" xr:uid="{00000000-0005-0000-0000-0000C3030000}"/>
    <cellStyle name="Normal 3 2 5" xfId="983" xr:uid="{00000000-0005-0000-0000-0000C4030000}"/>
    <cellStyle name="Normal 4" xfId="464" xr:uid="{00000000-0005-0000-0000-0000C5030000}"/>
    <cellStyle name="Normal 4 2" xfId="883" xr:uid="{00000000-0005-0000-0000-0000C6030000}"/>
    <cellStyle name="Normal 5" xfId="465" xr:uid="{00000000-0005-0000-0000-0000C7030000}"/>
    <cellStyle name="Normal 6" xfId="466" xr:uid="{00000000-0005-0000-0000-0000C8030000}"/>
    <cellStyle name="Normal 7" xfId="467" xr:uid="{00000000-0005-0000-0000-0000C9030000}"/>
    <cellStyle name="Normal 7 2" xfId="507" xr:uid="{00000000-0005-0000-0000-0000CA030000}"/>
    <cellStyle name="Normal 7 2 2" xfId="991" xr:uid="{00000000-0005-0000-0000-0000CB030000}"/>
    <cellStyle name="Normal 7 3" xfId="884" xr:uid="{00000000-0005-0000-0000-0000CC030000}"/>
    <cellStyle name="Normal 8" xfId="508" xr:uid="{00000000-0005-0000-0000-0000CD030000}"/>
    <cellStyle name="Normal 8 2" xfId="992" xr:uid="{00000000-0005-0000-0000-0000CE030000}"/>
    <cellStyle name="Normal 9" xfId="511" xr:uid="{00000000-0005-0000-0000-0000CF030000}"/>
    <cellStyle name="Normal 9 2" xfId="995" xr:uid="{00000000-0005-0000-0000-0000D0030000}"/>
    <cellStyle name="Note 2" xfId="468" xr:uid="{00000000-0005-0000-0000-0000D1030000}"/>
    <cellStyle name="Note 2 2" xfId="885" xr:uid="{00000000-0005-0000-0000-0000D2030000}"/>
    <cellStyle name="Note 3" xfId="570" xr:uid="{00000000-0005-0000-0000-0000D3030000}"/>
    <cellStyle name="Note 3 2" xfId="1020" xr:uid="{00000000-0005-0000-0000-0000D4030000}"/>
    <cellStyle name="NUM" xfId="469" xr:uid="{00000000-0005-0000-0000-0000D5030000}"/>
    <cellStyle name="NUM 2" xfId="470" xr:uid="{00000000-0005-0000-0000-0000D6030000}"/>
    <cellStyle name="Output 2" xfId="471" xr:uid="{00000000-0005-0000-0000-0000D7030000}"/>
    <cellStyle name="Output 3" xfId="538" xr:uid="{00000000-0005-0000-0000-0000D8030000}"/>
    <cellStyle name="Percent" xfId="1054" builtinId="5"/>
    <cellStyle name="Percent 10" xfId="472" xr:uid="{00000000-0005-0000-0000-0000DA030000}"/>
    <cellStyle name="Percent 10 2" xfId="509" xr:uid="{00000000-0005-0000-0000-0000DB030000}"/>
    <cellStyle name="Percent 10 2 2" xfId="993" xr:uid="{00000000-0005-0000-0000-0000DC030000}"/>
    <cellStyle name="Percent 10 3" xfId="887" xr:uid="{00000000-0005-0000-0000-0000DD030000}"/>
    <cellStyle name="Percent 10 4" xfId="958" xr:uid="{00000000-0005-0000-0000-0000DE030000}"/>
    <cellStyle name="Percent 10 4 2" xfId="1035" xr:uid="{00000000-0005-0000-0000-0000DF030000}"/>
    <cellStyle name="Percent 10 5" xfId="977" xr:uid="{00000000-0005-0000-0000-0000E0030000}"/>
    <cellStyle name="Percent 10 5 2" xfId="1050" xr:uid="{00000000-0005-0000-0000-0000E1030000}"/>
    <cellStyle name="Percent 10 6" xfId="984" xr:uid="{00000000-0005-0000-0000-0000E2030000}"/>
    <cellStyle name="Percent 11" xfId="510" xr:uid="{00000000-0005-0000-0000-0000E3030000}"/>
    <cellStyle name="Percent 11 2" xfId="994" xr:uid="{00000000-0005-0000-0000-0000E4030000}"/>
    <cellStyle name="Percent 12" xfId="1" xr:uid="{00000000-0005-0000-0000-0000E5030000}"/>
    <cellStyle name="Percent 12 2" xfId="997" xr:uid="{00000000-0005-0000-0000-0000E6030000}"/>
    <cellStyle name="Percent 13" xfId="522" xr:uid="{00000000-0005-0000-0000-0000E7030000}"/>
    <cellStyle name="Percent 13 2" xfId="1006" xr:uid="{00000000-0005-0000-0000-0000E8030000}"/>
    <cellStyle name="Percent 14" xfId="886" xr:uid="{00000000-0005-0000-0000-0000E9030000}"/>
    <cellStyle name="Percent 14 2" xfId="1026" xr:uid="{00000000-0005-0000-0000-0000EA030000}"/>
    <cellStyle name="Percent 15" xfId="908" xr:uid="{00000000-0005-0000-0000-0000EB030000}"/>
    <cellStyle name="Percent 15 2" xfId="1029" xr:uid="{00000000-0005-0000-0000-0000EC030000}"/>
    <cellStyle name="Percent 16" xfId="966" xr:uid="{00000000-0005-0000-0000-0000ED030000}"/>
    <cellStyle name="Percent 16 2" xfId="1039" xr:uid="{00000000-0005-0000-0000-0000EE030000}"/>
    <cellStyle name="Percent 17" xfId="1059" xr:uid="{00000000-0005-0000-0000-0000EF030000}"/>
    <cellStyle name="Percent 18" xfId="1061" xr:uid="{00000000-0005-0000-0000-0000F0030000}"/>
    <cellStyle name="Percent 2" xfId="473" xr:uid="{00000000-0005-0000-0000-0000F1030000}"/>
    <cellStyle name="Percent 2 2" xfId="888" xr:uid="{00000000-0005-0000-0000-0000F2030000}"/>
    <cellStyle name="Percent 3" xfId="474" xr:uid="{00000000-0005-0000-0000-0000F3030000}"/>
    <cellStyle name="Percent 3 2" xfId="475" xr:uid="{00000000-0005-0000-0000-0000F4030000}"/>
    <cellStyle name="Percent 3 2 2" xfId="959" xr:uid="{00000000-0005-0000-0000-0000F5030000}"/>
    <cellStyle name="Percent 3 3" xfId="526" xr:uid="{00000000-0005-0000-0000-0000F6030000}"/>
    <cellStyle name="Percent 3 4" xfId="889" xr:uid="{00000000-0005-0000-0000-0000F7030000}"/>
    <cellStyle name="Percent 4" xfId="476" xr:uid="{00000000-0005-0000-0000-0000F8030000}"/>
    <cellStyle name="Percent 4 2" xfId="477" xr:uid="{00000000-0005-0000-0000-0000F9030000}"/>
    <cellStyle name="Percent 4 2 2" xfId="891" xr:uid="{00000000-0005-0000-0000-0000FA030000}"/>
    <cellStyle name="Percent 4 3" xfId="890" xr:uid="{00000000-0005-0000-0000-0000FB030000}"/>
    <cellStyle name="Percent 5" xfId="478" xr:uid="{00000000-0005-0000-0000-0000FC030000}"/>
    <cellStyle name="Percent 5 2" xfId="479" xr:uid="{00000000-0005-0000-0000-0000FD030000}"/>
    <cellStyle name="Percent 5 2 2" xfId="893" xr:uid="{00000000-0005-0000-0000-0000FE030000}"/>
    <cellStyle name="Percent 5 3" xfId="480" xr:uid="{00000000-0005-0000-0000-0000FF030000}"/>
    <cellStyle name="Percent 5 3 2" xfId="894" xr:uid="{00000000-0005-0000-0000-000000040000}"/>
    <cellStyle name="Percent 5 4" xfId="481" xr:uid="{00000000-0005-0000-0000-000001040000}"/>
    <cellStyle name="Percent 5 4 2" xfId="895" xr:uid="{00000000-0005-0000-0000-000002040000}"/>
    <cellStyle name="Percent 5 5" xfId="892" xr:uid="{00000000-0005-0000-0000-000003040000}"/>
    <cellStyle name="Percent 6" xfId="482" xr:uid="{00000000-0005-0000-0000-000004040000}"/>
    <cellStyle name="Percent 6 2" xfId="483" xr:uid="{00000000-0005-0000-0000-000005040000}"/>
    <cellStyle name="Percent 6 2 2" xfId="897" xr:uid="{00000000-0005-0000-0000-000006040000}"/>
    <cellStyle name="Percent 6 3" xfId="896" xr:uid="{00000000-0005-0000-0000-000007040000}"/>
    <cellStyle name="Percent 7" xfId="484" xr:uid="{00000000-0005-0000-0000-000008040000}"/>
    <cellStyle name="Percent 7 2" xfId="485" xr:uid="{00000000-0005-0000-0000-000009040000}"/>
    <cellStyle name="Percent 7 2 2" xfId="486" xr:uid="{00000000-0005-0000-0000-00000A040000}"/>
    <cellStyle name="Percent 7 2 2 2" xfId="899" xr:uid="{00000000-0005-0000-0000-00000B040000}"/>
    <cellStyle name="Percent 7 2 3" xfId="487" xr:uid="{00000000-0005-0000-0000-00000C040000}"/>
    <cellStyle name="Percent 7 2 3 2" xfId="488" xr:uid="{00000000-0005-0000-0000-00000D040000}"/>
    <cellStyle name="Percent 7 2 3 2 2" xfId="960" xr:uid="{00000000-0005-0000-0000-00000E040000}"/>
    <cellStyle name="Percent 7 2 3 3" xfId="900" xr:uid="{00000000-0005-0000-0000-00000F040000}"/>
    <cellStyle name="Percent 7 2 4" xfId="898" xr:uid="{00000000-0005-0000-0000-000010040000}"/>
    <cellStyle name="Percent 7 3" xfId="489" xr:uid="{00000000-0005-0000-0000-000011040000}"/>
    <cellStyle name="Percent 7 3 2" xfId="901" xr:uid="{00000000-0005-0000-0000-000012040000}"/>
    <cellStyle name="Percent 8" xfId="490" xr:uid="{00000000-0005-0000-0000-000013040000}"/>
    <cellStyle name="Percent 8 2" xfId="491" xr:uid="{00000000-0005-0000-0000-000014040000}"/>
    <cellStyle name="Percent 8 2 2" xfId="903" xr:uid="{00000000-0005-0000-0000-000015040000}"/>
    <cellStyle name="Percent 8 3" xfId="492" xr:uid="{00000000-0005-0000-0000-000016040000}"/>
    <cellStyle name="Percent 8 3 2" xfId="493" xr:uid="{00000000-0005-0000-0000-000017040000}"/>
    <cellStyle name="Percent 8 3 2 2" xfId="961" xr:uid="{00000000-0005-0000-0000-000018040000}"/>
    <cellStyle name="Percent 8 3 3" xfId="904" xr:uid="{00000000-0005-0000-0000-000019040000}"/>
    <cellStyle name="Percent 8 4" xfId="902" xr:uid="{00000000-0005-0000-0000-00001A040000}"/>
    <cellStyle name="Percent 9" xfId="494" xr:uid="{00000000-0005-0000-0000-00001B040000}"/>
    <cellStyle name="Percent 9 2" xfId="495" xr:uid="{00000000-0005-0000-0000-00001C040000}"/>
    <cellStyle name="Percent 9 2 2" xfId="962" xr:uid="{00000000-0005-0000-0000-00001D040000}"/>
    <cellStyle name="Percent 9 3" xfId="905" xr:uid="{00000000-0005-0000-0000-00001E040000}"/>
    <cellStyle name="Title 2" xfId="496" xr:uid="{00000000-0005-0000-0000-00001F040000}"/>
    <cellStyle name="Title 3" xfId="571" xr:uid="{00000000-0005-0000-0000-000020040000}"/>
    <cellStyle name="Title 4" xfId="529" xr:uid="{00000000-0005-0000-0000-000021040000}"/>
    <cellStyle name="Total 2" xfId="497" xr:uid="{00000000-0005-0000-0000-000022040000}"/>
    <cellStyle name="Total 2 2" xfId="498" xr:uid="{00000000-0005-0000-0000-000023040000}"/>
    <cellStyle name="Total 3" xfId="544" xr:uid="{00000000-0005-0000-0000-000024040000}"/>
    <cellStyle name="Warning Text 2" xfId="499" xr:uid="{00000000-0005-0000-0000-000025040000}"/>
    <cellStyle name="Warning Text 3" xfId="542" xr:uid="{00000000-0005-0000-0000-000026040000}"/>
  </cellStyles>
  <dxfs count="10"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650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65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justment%20Methodologies\ROC\FY%202023\Data%20Variables\TCOC\TCOC%20stats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justment%20Methodologies\ROC\FY%202023\Data%20Variables\TCOC\2021%20CO%20Top%20Half%20Ave%20BM%20-%20with%20BM%20values%202023%2005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re"/>
      <sheetName val="Commercial"/>
      <sheetName val="CO Comparison"/>
      <sheetName val="MC Comparison"/>
    </sheetNames>
    <sheetDataSet>
      <sheetData sheetId="0">
        <row r="1">
          <cell r="A1" t="str">
            <v>Medicare Benchmarks</v>
          </cell>
          <cell r="C1"/>
          <cell r="D1"/>
          <cell r="E1"/>
          <cell r="F1"/>
          <cell r="G1"/>
          <cell r="H1"/>
          <cell r="I1"/>
        </row>
        <row r="2">
          <cell r="K2">
            <v>944.70737847625003</v>
          </cell>
          <cell r="AA2">
            <v>1100.6783979631334</v>
          </cell>
        </row>
        <row r="3">
          <cell r="J3">
            <v>2018</v>
          </cell>
          <cell r="K3"/>
          <cell r="L3"/>
          <cell r="M3"/>
          <cell r="N3"/>
          <cell r="O3"/>
          <cell r="P3"/>
          <cell r="R3">
            <v>2019</v>
          </cell>
          <cell r="S3"/>
          <cell r="T3"/>
          <cell r="U3"/>
          <cell r="V3"/>
          <cell r="W3"/>
          <cell r="X3"/>
          <cell r="Z3">
            <v>2021</v>
          </cell>
          <cell r="AA3"/>
          <cell r="AB3"/>
          <cell r="AC3"/>
          <cell r="AD3"/>
          <cell r="AE3"/>
          <cell r="AF3"/>
          <cell r="AG3"/>
          <cell r="AH3"/>
        </row>
        <row r="4">
          <cell r="J4"/>
          <cell r="K4" t="str">
            <v>PMPY TCOC</v>
          </cell>
          <cell r="L4"/>
          <cell r="M4"/>
          <cell r="N4"/>
          <cell r="O4"/>
          <cell r="P4"/>
          <cell r="R4"/>
          <cell r="S4" t="str">
            <v>PMPY TCOC</v>
          </cell>
          <cell r="T4"/>
          <cell r="U4"/>
          <cell r="V4"/>
          <cell r="W4"/>
          <cell r="X4"/>
          <cell r="Z4"/>
          <cell r="AA4" t="str">
            <v>PMPY TCOC</v>
          </cell>
          <cell r="AB4"/>
          <cell r="AC4"/>
          <cell r="AD4"/>
          <cell r="AE4"/>
          <cell r="AF4"/>
          <cell r="AG4"/>
          <cell r="AH4"/>
        </row>
        <row r="5">
          <cell r="A5" t="str">
            <v>CCN</v>
          </cell>
          <cell r="B5" t="str">
            <v>Facility</v>
          </cell>
          <cell r="C5" t="str">
            <v>Cumulative Growth Risk Adjusted</v>
          </cell>
          <cell r="D5" t="str">
            <v>Cumulative Growth Demo Adjusted</v>
          </cell>
          <cell r="E5" t="str">
            <v>Quintile Risk Adjusted</v>
          </cell>
          <cell r="F5" t="str">
            <v>Quintile Adjustment, Risk Adjusted</v>
          </cell>
          <cell r="G5" t="str">
            <v>Quintile Demo adjusted</v>
          </cell>
          <cell r="H5" t="str">
            <v>Quintile Adjustment, Demo Adjusted</v>
          </cell>
          <cell r="J5" t="str">
            <v>Attributed Benes</v>
          </cell>
          <cell r="K5" t="str">
            <v>MD Risk Adjusted</v>
          </cell>
          <cell r="L5" t="str">
            <v>Benchmark Risk Adjusted</v>
          </cell>
          <cell r="M5" t="str">
            <v>MD Demo Adjusted</v>
          </cell>
          <cell r="N5" t="str">
            <v>Benchmark Demo Adj</v>
          </cell>
          <cell r="O5" t="str">
            <v>Above (Below) Risk Adj. BM</v>
          </cell>
          <cell r="P5" t="str">
            <v>MD Above (Below) Demo Adj. BM</v>
          </cell>
          <cell r="Q5"/>
          <cell r="R5" t="str">
            <v>Attributed Benes</v>
          </cell>
          <cell r="S5" t="str">
            <v>MD Risk Adjusted</v>
          </cell>
          <cell r="T5" t="str">
            <v>Benchmark Risk Adjusted</v>
          </cell>
          <cell r="U5" t="str">
            <v>MD Demo Adjusted</v>
          </cell>
          <cell r="V5" t="str">
            <v>Benchmark Demo Adj</v>
          </cell>
          <cell r="W5" t="str">
            <v>Above (Below) Risk Adj. BM</v>
          </cell>
          <cell r="X5" t="str">
            <v>MD Above (Below) Demo Adj. BM</v>
          </cell>
          <cell r="Y5"/>
          <cell r="Z5" t="str">
            <v>Attributed Benes</v>
          </cell>
          <cell r="AA5" t="str">
            <v>MD Risk Adjusted</v>
          </cell>
          <cell r="AB5" t="str">
            <v>Benchmark Risk Adjusted</v>
          </cell>
          <cell r="AC5" t="str">
            <v>MD Demo Adjusted</v>
          </cell>
          <cell r="AD5" t="str">
            <v>Benchmark Demo Adj</v>
          </cell>
          <cell r="AE5" t="str">
            <v>Above (Below) Risk Adj. BM</v>
          </cell>
          <cell r="AF5" t="str">
            <v>MD Above (Below) Demo Adj. BM</v>
          </cell>
          <cell r="AG5" t="str">
            <v>Attributed 2018 TCOC $</v>
          </cell>
          <cell r="AH5" t="str">
            <v>Attributed 2018 TCOC PMPY</v>
          </cell>
          <cell r="AI5" t="str">
            <v>Attributed 2021 TCOC $</v>
          </cell>
          <cell r="AJ5" t="str">
            <v>Attributed 2021 TCOC PMPY</v>
          </cell>
          <cell r="AK5" t="str">
            <v>PMPY Growth</v>
          </cell>
        </row>
        <row r="6">
          <cell r="A6">
            <v>210001</v>
          </cell>
          <cell r="B6" t="str">
            <v>Meritus Medical Center</v>
          </cell>
          <cell r="C6">
            <v>0.16509982142666679</v>
          </cell>
          <cell r="D6">
            <v>0.16576064303214055</v>
          </cell>
          <cell r="E6">
            <v>2</v>
          </cell>
          <cell r="F6">
            <v>-2.5000000000000001E-3</v>
          </cell>
          <cell r="G6">
            <v>3</v>
          </cell>
          <cell r="H6">
            <v>-4.9999999999999992E-3</v>
          </cell>
          <cell r="J6">
            <v>24374.083333333299</v>
          </cell>
          <cell r="K6">
            <v>11336.488541715</v>
          </cell>
          <cell r="L6">
            <v>10230.8630857392</v>
          </cell>
          <cell r="M6">
            <v>11953.594484372899</v>
          </cell>
          <cell r="N6">
            <v>10654.6665440468</v>
          </cell>
          <cell r="O6">
            <v>0.10806766220114228</v>
          </cell>
          <cell r="P6">
            <v>0.12191164640923113</v>
          </cell>
          <cell r="R6">
            <v>24648.916666666701</v>
          </cell>
          <cell r="S6">
            <v>11155.9412348567</v>
          </cell>
          <cell r="T6">
            <v>10448.519761403501</v>
          </cell>
          <cell r="U6">
            <v>11769.618718321</v>
          </cell>
          <cell r="V6">
            <v>10790.753230427001</v>
          </cell>
          <cell r="W6">
            <v>6.7705425228403282E-2</v>
          </cell>
          <cell r="X6">
            <v>9.0713360503311691E-2</v>
          </cell>
          <cell r="Z6">
            <v>24531.416666666701</v>
          </cell>
          <cell r="AA6">
            <v>13208.1407755576</v>
          </cell>
          <cell r="AB6">
            <v>11659.1376300743</v>
          </cell>
          <cell r="AC6">
            <v>13935.029992648</v>
          </cell>
          <cell r="AD6">
            <v>12036.4729156422</v>
          </cell>
          <cell r="AE6">
            <v>0.13285743719910359</v>
          </cell>
          <cell r="AF6">
            <v>0.15773367250621217</v>
          </cell>
          <cell r="AG6">
            <v>276316516.42313951</v>
          </cell>
          <cell r="AH6">
            <v>11336.488541715</v>
          </cell>
          <cell r="AI6">
            <v>324014404.75719374</v>
          </cell>
          <cell r="AJ6">
            <v>13208.1407755576</v>
          </cell>
          <cell r="AK6">
            <v>0.16509982142666679</v>
          </cell>
          <cell r="AL6">
            <v>286015163.17736554</v>
          </cell>
          <cell r="AM6">
            <v>11659.137630074298</v>
          </cell>
        </row>
        <row r="7">
          <cell r="A7">
            <v>210002</v>
          </cell>
          <cell r="B7" t="str">
            <v>University of Maryland Medical Center</v>
          </cell>
          <cell r="C7">
            <v>0.23696474357733521</v>
          </cell>
          <cell r="D7">
            <v>0.2279606500238085</v>
          </cell>
          <cell r="E7">
            <v>5</v>
          </cell>
          <cell r="F7">
            <v>-0.01</v>
          </cell>
          <cell r="G7">
            <v>4</v>
          </cell>
          <cell r="H7">
            <v>-7.4999999999999997E-3</v>
          </cell>
          <cell r="J7">
            <v>5655.4766666666701</v>
          </cell>
          <cell r="K7">
            <v>14175.030618680499</v>
          </cell>
          <cell r="L7">
            <v>11535.784878738499</v>
          </cell>
          <cell r="M7">
            <v>13766.801769305501</v>
          </cell>
          <cell r="N7">
            <v>11719.150760111699</v>
          </cell>
          <cell r="O7">
            <v>0.22878770432052442</v>
          </cell>
          <cell r="P7">
            <v>0.17472691077269542</v>
          </cell>
          <cell r="R7">
            <v>6267.2974999999997</v>
          </cell>
          <cell r="S7">
            <v>14744.6595815982</v>
          </cell>
          <cell r="T7">
            <v>11910.974990095199</v>
          </cell>
          <cell r="U7">
            <v>14231.4912603058</v>
          </cell>
          <cell r="V7">
            <v>11979.323297347901</v>
          </cell>
          <cell r="W7">
            <v>0.23790534308563371</v>
          </cell>
          <cell r="X7">
            <v>0.188004606525354</v>
          </cell>
          <cell r="Z7">
            <v>5293.915</v>
          </cell>
          <cell r="AA7">
            <v>17534.013114436999</v>
          </cell>
          <cell r="AB7">
            <v>13592.6487533699</v>
          </cell>
          <cell r="AC7">
            <v>16905.090849385298</v>
          </cell>
          <cell r="AD7">
            <v>13665.7250722109</v>
          </cell>
          <cell r="AE7">
            <v>0.28996293750987667</v>
          </cell>
          <cell r="AF7">
            <v>0.23704309577847527</v>
          </cell>
          <cell r="AG7">
            <v>80166554.913233176</v>
          </cell>
          <cell r="AH7">
            <v>14175.030618680499</v>
          </cell>
          <cell r="AI7">
            <v>92823575.036714748</v>
          </cell>
          <cell r="AJ7">
            <v>17534.013114436999</v>
          </cell>
          <cell r="AK7">
            <v>0.23696474357733521</v>
          </cell>
          <cell r="AL7">
            <v>71958327.125196218</v>
          </cell>
        </row>
        <row r="8">
          <cell r="A8">
            <v>210003</v>
          </cell>
          <cell r="B8" t="str">
            <v>Prince Georges Hospital Center</v>
          </cell>
          <cell r="C8">
            <v>0.15007764237029897</v>
          </cell>
          <cell r="D8">
            <v>0.1421034646846977</v>
          </cell>
          <cell r="E8">
            <v>2</v>
          </cell>
          <cell r="F8">
            <v>-2.5000000000000001E-3</v>
          </cell>
          <cell r="G8">
            <v>3</v>
          </cell>
          <cell r="H8">
            <v>-4.9999999999999992E-3</v>
          </cell>
          <cell r="J8">
            <v>10384.090833333301</v>
          </cell>
          <cell r="K8">
            <v>12439.4019911627</v>
          </cell>
          <cell r="L8">
            <v>11665.179029971599</v>
          </cell>
          <cell r="M8">
            <v>12797.687088237701</v>
          </cell>
          <cell r="N8">
            <v>11304.8887897975</v>
          </cell>
          <cell r="O8">
            <v>6.6370431109704642E-2</v>
          </cell>
          <cell r="P8">
            <v>0.13204891496035143</v>
          </cell>
          <cell r="R8">
            <v>10615.368333333299</v>
          </cell>
          <cell r="S8">
            <v>12879.399777279599</v>
          </cell>
          <cell r="T8">
            <v>12219.0536002018</v>
          </cell>
          <cell r="U8">
            <v>13161.288878113901</v>
          </cell>
          <cell r="V8">
            <v>11657.302949065799</v>
          </cell>
          <cell r="W8">
            <v>5.4042334102445855E-2</v>
          </cell>
          <cell r="X8">
            <v>0.12901662894234289</v>
          </cell>
          <cell r="Z8">
            <v>10430.9216666667</v>
          </cell>
          <cell r="AA8">
            <v>14306.278114492799</v>
          </cell>
          <cell r="AB8">
            <v>14468.682185534</v>
          </cell>
          <cell r="AC8">
            <v>14616.2827634269</v>
          </cell>
          <cell r="AD8">
            <v>13778.1155005371</v>
          </cell>
          <cell r="AE8">
            <v>-1.1224524041558825E-2</v>
          </cell>
          <cell r="AF8">
            <v>6.0833229541233491E-2</v>
          </cell>
          <cell r="AG8">
            <v>129171880.1885806</v>
          </cell>
          <cell r="AH8">
            <v>12439.4019911627</v>
          </cell>
          <cell r="AI8">
            <v>149227666.35382256</v>
          </cell>
          <cell r="AJ8">
            <v>14306.278114492799</v>
          </cell>
          <cell r="AK8">
            <v>0.15007764237029897</v>
          </cell>
          <cell r="AL8">
            <v>150921690.49720111</v>
          </cell>
        </row>
        <row r="9">
          <cell r="A9">
            <v>210004</v>
          </cell>
          <cell r="B9" t="str">
            <v>Holy Cross Hospital</v>
          </cell>
          <cell r="C9">
            <v>0.16070827193166304</v>
          </cell>
          <cell r="D9">
            <v>0.15409867182296511</v>
          </cell>
          <cell r="E9">
            <v>1</v>
          </cell>
          <cell r="F9">
            <v>0</v>
          </cell>
          <cell r="G9">
            <v>2</v>
          </cell>
          <cell r="H9">
            <v>-2.5000000000000001E-3</v>
          </cell>
          <cell r="J9">
            <v>26782.5</v>
          </cell>
          <cell r="K9">
            <v>11430.597345070901</v>
          </cell>
          <cell r="L9">
            <v>11628.0879866918</v>
          </cell>
          <cell r="M9">
            <v>11247.500393087101</v>
          </cell>
          <cell r="N9">
            <v>11128.1341194542</v>
          </cell>
          <cell r="O9">
            <v>-1.6983930793000979E-2</v>
          </cell>
          <cell r="P9">
            <v>1.0726530822829039E-2</v>
          </cell>
          <cell r="R9">
            <v>27121.096666666701</v>
          </cell>
          <cell r="S9">
            <v>11883.467466477799</v>
          </cell>
          <cell r="T9">
            <v>12144.458302225201</v>
          </cell>
          <cell r="U9">
            <v>11629.574492961799</v>
          </cell>
          <cell r="V9">
            <v>11440.897075742199</v>
          </cell>
          <cell r="W9">
            <v>-2.1490529198785358E-2</v>
          </cell>
          <cell r="X9">
            <v>1.6491488033717916E-2</v>
          </cell>
          <cell r="Z9">
            <v>26910.6108333333</v>
          </cell>
          <cell r="AA9">
            <v>13267.588891543901</v>
          </cell>
          <cell r="AB9">
            <v>14103.2567462925</v>
          </cell>
          <cell r="AC9">
            <v>12980.7252649901</v>
          </cell>
          <cell r="AD9">
            <v>13265.5524230515</v>
          </cell>
          <cell r="AE9">
            <v>-5.9253537660248656E-2</v>
          </cell>
          <cell r="AF9">
            <v>-2.1471187100090661E-2</v>
          </cell>
          <cell r="AG9">
            <v>306139973.39436138</v>
          </cell>
          <cell r="AH9">
            <v>11430.597345070901</v>
          </cell>
          <cell r="AI9">
            <v>357038921.35699385</v>
          </cell>
          <cell r="AJ9">
            <v>13267.588891543901</v>
          </cell>
          <cell r="AK9">
            <v>0.16070827193166304</v>
          </cell>
          <cell r="AL9">
            <v>379527253.78205991</v>
          </cell>
        </row>
        <row r="10">
          <cell r="A10">
            <v>210005</v>
          </cell>
          <cell r="B10" t="str">
            <v>Frederick Memorial Hospital</v>
          </cell>
          <cell r="C10">
            <v>9.1011090708198461E-2</v>
          </cell>
          <cell r="D10">
            <v>7.2571798070568017E-2</v>
          </cell>
          <cell r="E10">
            <v>2</v>
          </cell>
          <cell r="F10">
            <v>-2.5000000000000001E-3</v>
          </cell>
          <cell r="G10">
            <v>2</v>
          </cell>
          <cell r="H10">
            <v>-2.5000000000000001E-3</v>
          </cell>
          <cell r="J10">
            <v>32496.833333333299</v>
          </cell>
          <cell r="K10">
            <v>11780.97540944</v>
          </cell>
          <cell r="L10">
            <v>11027.3419357393</v>
          </cell>
          <cell r="M10">
            <v>11661.099907415801</v>
          </cell>
          <cell r="N10">
            <v>10923.542365369</v>
          </cell>
          <cell r="O10">
            <v>6.8342260364503193E-2</v>
          </cell>
          <cell r="P10">
            <v>6.7519996478897282E-2</v>
          </cell>
          <cell r="R10">
            <v>33238.833333333299</v>
          </cell>
          <cell r="S10">
            <v>11808.6229475004</v>
          </cell>
          <cell r="T10">
            <v>11510.8083398008</v>
          </cell>
          <cell r="U10">
            <v>11507.7815402223</v>
          </cell>
          <cell r="V10">
            <v>11293.2369342564</v>
          </cell>
          <cell r="W10">
            <v>2.5872605894222911E-2</v>
          </cell>
          <cell r="X10">
            <v>1.8997618416656925E-2</v>
          </cell>
          <cell r="Z10">
            <v>34224.416666666701</v>
          </cell>
          <cell r="AA10">
            <v>12853.174831059599</v>
          </cell>
          <cell r="AB10">
            <v>12477.973519687899</v>
          </cell>
          <cell r="AC10">
            <v>12507.3668951775</v>
          </cell>
          <cell r="AD10">
            <v>12229.264216948301</v>
          </cell>
          <cell r="AE10">
            <v>3.0069090207612836E-2</v>
          </cell>
          <cell r="AF10">
            <v>2.2740753106289313E-2</v>
          </cell>
          <cell r="AG10">
            <v>382844394.38466972</v>
          </cell>
          <cell r="AH10">
            <v>11780.97540944</v>
          </cell>
          <cell r="AI10">
            <v>439892410.90769708</v>
          </cell>
          <cell r="AJ10">
            <v>12853.174831059599</v>
          </cell>
          <cell r="AK10">
            <v>9.1011090708198461E-2</v>
          </cell>
          <cell r="AL10">
            <v>427051364.89343226</v>
          </cell>
        </row>
        <row r="11">
          <cell r="A11">
            <v>210006</v>
          </cell>
          <cell r="B11" t="str">
            <v>Harford Memorial Hospital</v>
          </cell>
          <cell r="C11">
            <v>0.10001784260615709</v>
          </cell>
          <cell r="D11">
            <v>8.9507408096196617E-2</v>
          </cell>
          <cell r="E11">
            <v>4</v>
          </cell>
          <cell r="F11">
            <v>-7.4999999999999997E-3</v>
          </cell>
          <cell r="G11">
            <v>4</v>
          </cell>
          <cell r="H11">
            <v>-7.4999999999999997E-3</v>
          </cell>
          <cell r="J11">
            <v>7114.4241666666703</v>
          </cell>
          <cell r="K11">
            <v>12352.820523922601</v>
          </cell>
          <cell r="L11">
            <v>10621.7886375738</v>
          </cell>
          <cell r="M11">
            <v>12666.1719877818</v>
          </cell>
          <cell r="N11">
            <v>10787.058543217399</v>
          </cell>
          <cell r="O11">
            <v>0.16296990510858045</v>
          </cell>
          <cell r="P11">
            <v>0.17420072738419812</v>
          </cell>
          <cell r="R11">
            <v>7395.11916666667</v>
          </cell>
          <cell r="S11">
            <v>12833.786984443899</v>
          </cell>
          <cell r="T11">
            <v>11068.3243265646</v>
          </cell>
          <cell r="U11">
            <v>13031.8441921467</v>
          </cell>
          <cell r="V11">
            <v>11127.493618748</v>
          </cell>
          <cell r="W11">
            <v>0.15950586609050577</v>
          </cell>
          <cell r="X11">
            <v>0.17113921954447875</v>
          </cell>
          <cell r="Z11">
            <v>7017.6216666666696</v>
          </cell>
          <cell r="AA11">
            <v>13588.322982826399</v>
          </cell>
          <cell r="AB11">
            <v>12010.0655088739</v>
          </cell>
          <cell r="AC11">
            <v>13799.8882129088</v>
          </cell>
          <cell r="AD11">
            <v>12066.503396914</v>
          </cell>
          <cell r="AE11">
            <v>0.13141122942138561</v>
          </cell>
          <cell r="AF11">
            <v>0.14365261907091598</v>
          </cell>
          <cell r="AG11">
            <v>87883204.861890987</v>
          </cell>
          <cell r="AH11">
            <v>12352.820523922601</v>
          </cell>
          <cell r="AI11">
            <v>95357709.777947202</v>
          </cell>
          <cell r="AJ11">
            <v>13588.322982826399</v>
          </cell>
          <cell r="AK11">
            <v>0.10001784260615709</v>
          </cell>
          <cell r="AL11">
            <v>84282095.933159545</v>
          </cell>
        </row>
        <row r="12">
          <cell r="A12">
            <v>210008</v>
          </cell>
          <cell r="B12" t="str">
            <v>Mercy Medical Center</v>
          </cell>
          <cell r="C12">
            <v>0.22151266105470691</v>
          </cell>
          <cell r="D12">
            <v>0.21390456377438682</v>
          </cell>
          <cell r="E12">
            <v>5</v>
          </cell>
          <cell r="F12">
            <v>-0.01</v>
          </cell>
          <cell r="G12">
            <v>4</v>
          </cell>
          <cell r="H12">
            <v>-7.4999999999999997E-3</v>
          </cell>
          <cell r="J12">
            <v>10000.6291666667</v>
          </cell>
          <cell r="K12">
            <v>13933.4896165314</v>
          </cell>
          <cell r="L12">
            <v>11462.3545813615</v>
          </cell>
          <cell r="M12">
            <v>13778.7176301365</v>
          </cell>
          <cell r="N12">
            <v>11609.595167101699</v>
          </cell>
          <cell r="O12">
            <v>0.21558703472566787</v>
          </cell>
          <cell r="P12">
            <v>0.18683876843367275</v>
          </cell>
          <cell r="R12">
            <v>10431.3375</v>
          </cell>
          <cell r="S12">
            <v>14336.4409735637</v>
          </cell>
          <cell r="T12">
            <v>11851.860480313901</v>
          </cell>
          <cell r="U12">
            <v>14086.749414617299</v>
          </cell>
          <cell r="V12">
            <v>11879.977936675399</v>
          </cell>
          <cell r="W12">
            <v>0.20963632649715391</v>
          </cell>
          <cell r="X12">
            <v>0.1857555198927805</v>
          </cell>
          <cell r="Z12">
            <v>9038.5825000000004</v>
          </cell>
          <cell r="AA12">
            <v>17019.9339792674</v>
          </cell>
          <cell r="AB12">
            <v>13406.615696192801</v>
          </cell>
          <cell r="AC12">
            <v>16726.048214181301</v>
          </cell>
          <cell r="AD12">
            <v>13429.4874114309</v>
          </cell>
          <cell r="AE12">
            <v>0.26951755498598406</v>
          </cell>
          <cell r="AF12">
            <v>0.24547182641866416</v>
          </cell>
          <cell r="AG12">
            <v>139343662.65253153</v>
          </cell>
          <cell r="AH12">
            <v>13933.4896165314</v>
          </cell>
          <cell r="AI12">
            <v>153836077.41616169</v>
          </cell>
          <cell r="AJ12">
            <v>17019.9339792674</v>
          </cell>
          <cell r="AK12">
            <v>0.22151266105470691</v>
          </cell>
          <cell r="AL12">
            <v>121176802.01583357</v>
          </cell>
        </row>
        <row r="13">
          <cell r="A13">
            <v>210009</v>
          </cell>
          <cell r="B13" t="str">
            <v>Johns Hopkins Hospital</v>
          </cell>
          <cell r="C13">
            <v>0.23513137622802271</v>
          </cell>
          <cell r="D13">
            <v>0.22570496237771187</v>
          </cell>
          <cell r="E13">
            <v>5</v>
          </cell>
          <cell r="F13">
            <v>-0.01</v>
          </cell>
          <cell r="G13">
            <v>4</v>
          </cell>
          <cell r="H13">
            <v>-7.4999999999999997E-3</v>
          </cell>
          <cell r="J13">
            <v>6600.57</v>
          </cell>
          <cell r="K13">
            <v>13812.001759058099</v>
          </cell>
          <cell r="L13">
            <v>11479.939226447699</v>
          </cell>
          <cell r="M13">
            <v>13405.9951717818</v>
          </cell>
          <cell r="N13">
            <v>11641.5787330886</v>
          </cell>
          <cell r="O13">
            <v>0.20314241100142327</v>
          </cell>
          <cell r="P13">
            <v>0.15156161197263041</v>
          </cell>
          <cell r="R13">
            <v>6692.7658333333302</v>
          </cell>
          <cell r="S13">
            <v>14069.943775825501</v>
          </cell>
          <cell r="T13">
            <v>11865.4006547842</v>
          </cell>
          <cell r="U13">
            <v>13552.5653931613</v>
          </cell>
          <cell r="V13">
            <v>11908.5058401796</v>
          </cell>
          <cell r="W13">
            <v>0.18579592760337316</v>
          </cell>
          <cell r="X13">
            <v>0.13805758464127393</v>
          </cell>
          <cell r="Z13">
            <v>5893.49416666667</v>
          </cell>
          <cell r="AA13">
            <v>17059.636741129299</v>
          </cell>
          <cell r="AB13">
            <v>13444.7167824893</v>
          </cell>
          <cell r="AC13">
            <v>16431.794807664599</v>
          </cell>
          <cell r="AD13">
            <v>13486.2883054918</v>
          </cell>
          <cell r="AE13">
            <v>0.26887289759410571</v>
          </cell>
          <cell r="AF13">
            <v>0.21840749919111158</v>
          </cell>
          <cell r="AG13">
            <v>91167084.450786114</v>
          </cell>
          <cell r="AH13">
            <v>13812.001759058099</v>
          </cell>
          <cell r="AI13">
            <v>100540869.61929792</v>
          </cell>
          <cell r="AJ13">
            <v>17059.636741129299</v>
          </cell>
          <cell r="AK13">
            <v>0.23513137622802271</v>
          </cell>
          <cell r="AL13">
            <v>79236359.930086166</v>
          </cell>
        </row>
        <row r="14">
          <cell r="A14">
            <v>210011</v>
          </cell>
          <cell r="B14" t="str">
            <v>St. Agnes Hospital</v>
          </cell>
          <cell r="C14">
            <v>0.15581498997905019</v>
          </cell>
          <cell r="D14">
            <v>0.15968945046406513</v>
          </cell>
          <cell r="E14">
            <v>3</v>
          </cell>
          <cell r="F14">
            <v>-4.9999999999999992E-3</v>
          </cell>
          <cell r="G14">
            <v>3</v>
          </cell>
          <cell r="H14">
            <v>-4.9999999999999992E-3</v>
          </cell>
          <cell r="J14">
            <v>19238.8675</v>
          </cell>
          <cell r="K14">
            <v>12730.4703299336</v>
          </cell>
          <cell r="L14">
            <v>11144.2907566962</v>
          </cell>
          <cell r="M14">
            <v>12682.716751337</v>
          </cell>
          <cell r="N14">
            <v>11170.463315122201</v>
          </cell>
          <cell r="O14">
            <v>0.1423311368903688</v>
          </cell>
          <cell r="P14">
            <v>0.13537965199416235</v>
          </cell>
          <cell r="R14">
            <v>19845.155833333301</v>
          </cell>
          <cell r="S14">
            <v>13035.125176219</v>
          </cell>
          <cell r="T14">
            <v>11575.765236408601</v>
          </cell>
          <cell r="U14">
            <v>13052.1752726794</v>
          </cell>
          <cell r="V14">
            <v>11473.8568133107</v>
          </cell>
          <cell r="W14">
            <v>0.12607027786123015</v>
          </cell>
          <cell r="X14">
            <v>0.13755779639307586</v>
          </cell>
          <cell r="Z14">
            <v>18292.1191666667</v>
          </cell>
          <cell r="AA14">
            <v>14714.0684368208</v>
          </cell>
          <cell r="AB14">
            <v>12653.7261400072</v>
          </cell>
          <cell r="AC14">
            <v>14708.0128197494</v>
          </cell>
          <cell r="AD14">
            <v>12524.218794287101</v>
          </cell>
          <cell r="AE14">
            <v>0.16282494768868361</v>
          </cell>
          <cell r="AF14">
            <v>0.17436568789890772</v>
          </cell>
          <cell r="AG14">
            <v>244919831.89027381</v>
          </cell>
          <cell r="AH14">
            <v>12730.4703299336</v>
          </cell>
          <cell r="AI14">
            <v>269151493.27281529</v>
          </cell>
          <cell r="AJ14">
            <v>14714.0684368208</v>
          </cell>
          <cell r="AK14">
            <v>0.15581498997905019</v>
          </cell>
          <cell r="AL14">
            <v>231463466.45537713</v>
          </cell>
        </row>
        <row r="15">
          <cell r="A15">
            <v>210012</v>
          </cell>
          <cell r="B15" t="str">
            <v>Sinai Hospital</v>
          </cell>
          <cell r="C15">
            <v>0.18375184806671974</v>
          </cell>
          <cell r="D15">
            <v>0.17773411889732871</v>
          </cell>
          <cell r="E15">
            <v>5</v>
          </cell>
          <cell r="F15">
            <v>-0.01</v>
          </cell>
          <cell r="G15">
            <v>5</v>
          </cell>
          <cell r="H15">
            <v>-0.01</v>
          </cell>
          <cell r="J15">
            <v>26445.7483333333</v>
          </cell>
          <cell r="K15">
            <v>13742.9225343082</v>
          </cell>
          <cell r="L15">
            <v>11297.096115938401</v>
          </cell>
          <cell r="M15">
            <v>13951.580971171499</v>
          </cell>
          <cell r="N15">
            <v>11388.1152116623</v>
          </cell>
          <cell r="O15">
            <v>0.21650045226393422</v>
          </cell>
          <cell r="P15">
            <v>0.22510009003807885</v>
          </cell>
          <cell r="R15">
            <v>27001.785</v>
          </cell>
          <cell r="S15">
            <v>14354.7840441191</v>
          </cell>
          <cell r="T15">
            <v>11715.2383769317</v>
          </cell>
          <cell r="U15">
            <v>14494.4273608242</v>
          </cell>
          <cell r="V15">
            <v>11680.6458381218</v>
          </cell>
          <cell r="W15">
            <v>0.22530874594791772</v>
          </cell>
          <cell r="X15">
            <v>0.24089263228229552</v>
          </cell>
          <cell r="Z15">
            <v>24156.4025</v>
          </cell>
          <cell r="AA15">
            <v>16268.2099478251</v>
          </cell>
          <cell r="AB15">
            <v>13009.000396552099</v>
          </cell>
          <cell r="AC15">
            <v>16431.252922307402</v>
          </cell>
          <cell r="AD15">
            <v>12958.5596738228</v>
          </cell>
          <cell r="AE15">
            <v>0.25053497209030917</v>
          </cell>
          <cell r="AF15">
            <v>0.26798450876447988</v>
          </cell>
          <cell r="AG15">
            <v>363441870.70680976</v>
          </cell>
          <cell r="AH15">
            <v>13742.922534308202</v>
          </cell>
          <cell r="AI15">
            <v>392981427.45416713</v>
          </cell>
          <cell r="AJ15">
            <v>16268.2099478251</v>
          </cell>
          <cell r="AK15">
            <v>0.18375184806671974</v>
          </cell>
          <cell r="AL15">
            <v>314250649.70177209</v>
          </cell>
        </row>
        <row r="16">
          <cell r="A16">
            <v>210015</v>
          </cell>
          <cell r="B16" t="str">
            <v>MedStar Franklin Square Hospital Center</v>
          </cell>
          <cell r="C16">
            <v>0.12508679943625611</v>
          </cell>
          <cell r="D16">
            <v>0.1150091869144263</v>
          </cell>
          <cell r="E16">
            <v>4</v>
          </cell>
          <cell r="F16">
            <v>-7.4999999999999997E-3</v>
          </cell>
          <cell r="G16">
            <v>5</v>
          </cell>
          <cell r="H16">
            <v>-0.01</v>
          </cell>
          <cell r="J16">
            <v>18767.805</v>
          </cell>
          <cell r="K16">
            <v>13111.081006235599</v>
          </cell>
          <cell r="L16">
            <v>11212.485613499201</v>
          </cell>
          <cell r="M16">
            <v>13668.0138378069</v>
          </cell>
          <cell r="N16">
            <v>11272.6919635499</v>
          </cell>
          <cell r="O16">
            <v>0.16932868038203752</v>
          </cell>
          <cell r="P16">
            <v>0.21248889635255197</v>
          </cell>
          <cell r="R16">
            <v>19034.991666666701</v>
          </cell>
          <cell r="S16">
            <v>13563.9304289273</v>
          </cell>
          <cell r="T16">
            <v>11643.478877595</v>
          </cell>
          <cell r="U16">
            <v>14019.434083280001</v>
          </cell>
          <cell r="V16">
            <v>11573.6910840624</v>
          </cell>
          <cell r="W16">
            <v>0.16493795123618371</v>
          </cell>
          <cell r="X16">
            <v>0.21131918775553982</v>
          </cell>
          <cell r="Z16">
            <v>17822.6616666667</v>
          </cell>
          <cell r="AA16">
            <v>14751.104166455099</v>
          </cell>
          <cell r="AB16">
            <v>12810.2354198953</v>
          </cell>
          <cell r="AC16">
            <v>15239.9609960282</v>
          </cell>
          <cell r="AD16">
            <v>12720.6318591811</v>
          </cell>
          <cell r="AE16">
            <v>0.15150921766398451</v>
          </cell>
          <cell r="AF16">
            <v>0.19805062867445367</v>
          </cell>
          <cell r="AG16">
            <v>246066211.66423351</v>
          </cell>
          <cell r="AH16">
            <v>13111.081006235599</v>
          </cell>
          <cell r="AI16">
            <v>262903938.76848674</v>
          </cell>
          <cell r="AJ16">
            <v>14751.104166455099</v>
          </cell>
          <cell r="AK16">
            <v>0.12508679943625611</v>
          </cell>
          <cell r="AL16">
            <v>228312491.75914395</v>
          </cell>
        </row>
        <row r="17">
          <cell r="A17">
            <v>210016</v>
          </cell>
          <cell r="B17" t="str">
            <v>Washington Adventist Hospital</v>
          </cell>
          <cell r="C17">
            <v>0.17639356671868156</v>
          </cell>
          <cell r="D17">
            <v>0.16968286546651168</v>
          </cell>
          <cell r="E17">
            <v>1</v>
          </cell>
          <cell r="F17">
            <v>0</v>
          </cell>
          <cell r="G17">
            <v>2</v>
          </cell>
          <cell r="H17">
            <v>-2.5000000000000001E-3</v>
          </cell>
          <cell r="J17">
            <v>20982.79</v>
          </cell>
          <cell r="K17">
            <v>11740.059191250401</v>
          </cell>
          <cell r="L17">
            <v>11651.1631639056</v>
          </cell>
          <cell r="M17">
            <v>11910.7661278703</v>
          </cell>
          <cell r="N17">
            <v>11237.825899539001</v>
          </cell>
          <cell r="O17">
            <v>7.6297985097482091E-3</v>
          </cell>
          <cell r="P17">
            <v>5.9881709713878406E-2</v>
          </cell>
          <cell r="R17">
            <v>21332.0275</v>
          </cell>
          <cell r="S17">
            <v>12267.2172133369</v>
          </cell>
          <cell r="T17">
            <v>12191.083228603</v>
          </cell>
          <cell r="U17">
            <v>12372.0286834775</v>
          </cell>
          <cell r="V17">
            <v>11575.4857449144</v>
          </cell>
          <cell r="W17">
            <v>6.2450549558445978E-3</v>
          </cell>
          <cell r="X17">
            <v>6.8812916893189913E-2</v>
          </cell>
          <cell r="Z17">
            <v>20946.266666666699</v>
          </cell>
          <cell r="AA17">
            <v>13810.9301054835</v>
          </cell>
          <cell r="AB17">
            <v>14330.6338898346</v>
          </cell>
          <cell r="AC17">
            <v>13931.8190543488</v>
          </cell>
          <cell r="AD17">
            <v>13582.7740555733</v>
          </cell>
          <cell r="AE17">
            <v>-3.6265233509297223E-2</v>
          </cell>
          <cell r="AF17">
            <v>2.5697622396382291E-2</v>
          </cell>
          <cell r="AG17">
            <v>246339196.59757701</v>
          </cell>
          <cell r="AH17">
            <v>11740.059191250401</v>
          </cell>
          <cell r="AI17">
            <v>289287424.90415263</v>
          </cell>
          <cell r="AJ17">
            <v>13810.9301054835</v>
          </cell>
          <cell r="AK17">
            <v>0.17639356671868156</v>
          </cell>
          <cell r="AL17">
            <v>300173278.95884663</v>
          </cell>
        </row>
        <row r="18">
          <cell r="A18">
            <v>210017</v>
          </cell>
          <cell r="B18" t="str">
            <v>Garrett County Memorial Hospital</v>
          </cell>
          <cell r="C18">
            <v>9.6703479167963069E-2</v>
          </cell>
          <cell r="D18">
            <v>8.8477902159786348E-2</v>
          </cell>
          <cell r="E18">
            <v>2</v>
          </cell>
          <cell r="F18">
            <v>-2.5000000000000001E-3</v>
          </cell>
          <cell r="G18">
            <v>2</v>
          </cell>
          <cell r="H18">
            <v>-2.5000000000000001E-3</v>
          </cell>
          <cell r="J18">
            <v>4746.9166666666697</v>
          </cell>
          <cell r="K18">
            <v>9921.9439881810395</v>
          </cell>
          <cell r="L18">
            <v>9787.86968906539</v>
          </cell>
          <cell r="M18">
            <v>11149.150621151901</v>
          </cell>
          <cell r="N18">
            <v>10792.262012212101</v>
          </cell>
          <cell r="O18">
            <v>1.3698006141768637E-2</v>
          </cell>
          <cell r="P18">
            <v>3.3068934810511319E-2</v>
          </cell>
          <cell r="R18">
            <v>4758.5</v>
          </cell>
          <cell r="S18">
            <v>9809.03094272208</v>
          </cell>
          <cell r="T18">
            <v>10359.135437065101</v>
          </cell>
          <cell r="U18">
            <v>10939.1107246751</v>
          </cell>
          <cell r="V18">
            <v>11360.4395729929</v>
          </cell>
          <cell r="W18">
            <v>-5.3103320994794645E-2</v>
          </cell>
          <cell r="X18">
            <v>-3.7087371981575634E-2</v>
          </cell>
          <cell r="Z18">
            <v>4679.1666666666697</v>
          </cell>
          <cell r="AA18">
            <v>10881.4304919478</v>
          </cell>
          <cell r="AB18">
            <v>11661.124190771499</v>
          </cell>
          <cell r="AC18">
            <v>12135.6040789749</v>
          </cell>
          <cell r="AD18">
            <v>12784.3189850034</v>
          </cell>
          <cell r="AE18">
            <v>-6.6862652868472261E-2</v>
          </cell>
          <cell r="AF18">
            <v>-5.074301625213451E-2</v>
          </cell>
          <cell r="AG18">
            <v>47098641.283229746</v>
          </cell>
          <cell r="AH18">
            <v>9921.9439881810395</v>
          </cell>
          <cell r="AI18">
            <v>50916026.843572445</v>
          </cell>
          <cell r="AJ18">
            <v>10881.4304919478</v>
          </cell>
          <cell r="AK18">
            <v>9.6703479167963069E-2</v>
          </cell>
          <cell r="AL18">
            <v>54564343.609318346</v>
          </cell>
        </row>
        <row r="19">
          <cell r="A19">
            <v>210018</v>
          </cell>
          <cell r="B19" t="str">
            <v>MedStar Montgomery Medical Center</v>
          </cell>
          <cell r="C19">
            <v>0.10455079488576113</v>
          </cell>
          <cell r="D19">
            <v>9.2144322836174908E-2</v>
          </cell>
          <cell r="E19">
            <v>1</v>
          </cell>
          <cell r="F19">
            <v>0</v>
          </cell>
          <cell r="G19">
            <v>1</v>
          </cell>
          <cell r="H19">
            <v>0</v>
          </cell>
          <cell r="J19">
            <v>14407.698333333299</v>
          </cell>
          <cell r="K19">
            <v>11665.8539691228</v>
          </cell>
          <cell r="L19">
            <v>11619.551788786701</v>
          </cell>
          <cell r="M19">
            <v>11030.4961729837</v>
          </cell>
          <cell r="N19">
            <v>11086.567121587999</v>
          </cell>
          <cell r="O19">
            <v>3.9848508081681278E-3</v>
          </cell>
          <cell r="P19">
            <v>-5.0575573114167716E-3</v>
          </cell>
          <cell r="R19">
            <v>14720.381666666701</v>
          </cell>
          <cell r="S19">
            <v>11994.219428308499</v>
          </cell>
          <cell r="T19">
            <v>12126.733637675999</v>
          </cell>
          <cell r="U19">
            <v>11234.698173664099</v>
          </cell>
          <cell r="V19">
            <v>11389.036192035999</v>
          </cell>
          <cell r="W19">
            <v>-1.0927444547458198E-2</v>
          </cell>
          <cell r="X19">
            <v>-1.3551455607790919E-2</v>
          </cell>
          <cell r="Z19">
            <v>14956.0333333333</v>
          </cell>
          <cell r="AA19">
            <v>12885.528274615799</v>
          </cell>
          <cell r="AB19">
            <v>14015.755018407501</v>
          </cell>
          <cell r="AC19">
            <v>12046.8937733903</v>
          </cell>
          <cell r="AD19">
            <v>13143.996638840001</v>
          </cell>
          <cell r="AE19">
            <v>-8.0639733093745281E-2</v>
          </cell>
          <cell r="AF19">
            <v>-8.3467981284155557E-2</v>
          </cell>
          <cell r="AG19">
            <v>168078104.78784022</v>
          </cell>
          <cell r="AH19">
            <v>11665.8539691228</v>
          </cell>
          <cell r="AI19">
            <v>192716390.39276263</v>
          </cell>
          <cell r="AJ19">
            <v>12885.528274615801</v>
          </cell>
          <cell r="AK19">
            <v>0.10455079488576113</v>
          </cell>
          <cell r="AL19">
            <v>209620099.24713606</v>
          </cell>
        </row>
        <row r="20">
          <cell r="A20">
            <v>210019</v>
          </cell>
          <cell r="B20" t="str">
            <v>Peninsula Regional Medical Center</v>
          </cell>
          <cell r="C20">
            <v>7.4222110646790185E-2</v>
          </cell>
          <cell r="D20">
            <v>7.7640927490683964E-2</v>
          </cell>
          <cell r="E20">
            <v>4</v>
          </cell>
          <cell r="F20">
            <v>-7.4999999999999997E-3</v>
          </cell>
          <cell r="G20">
            <v>4</v>
          </cell>
          <cell r="H20">
            <v>-7.4999999999999997E-3</v>
          </cell>
          <cell r="J20">
            <v>26984.096666666701</v>
          </cell>
          <cell r="K20">
            <v>11868.626662549599</v>
          </cell>
          <cell r="L20">
            <v>9866.6759076759208</v>
          </cell>
          <cell r="M20">
            <v>12160.046251955</v>
          </cell>
          <cell r="N20">
            <v>10354.267304286301</v>
          </cell>
          <cell r="O20">
            <v>0.20290022431123256</v>
          </cell>
          <cell r="P20">
            <v>0.17439949101190111</v>
          </cell>
          <cell r="R20">
            <v>27594.866666666701</v>
          </cell>
          <cell r="S20">
            <v>11953.641099641</v>
          </cell>
          <cell r="T20">
            <v>10132.319334618</v>
          </cell>
          <cell r="U20">
            <v>12280.3014660635</v>
          </cell>
          <cell r="V20">
            <v>10583.927266070001</v>
          </cell>
          <cell r="W20">
            <v>0.17975368766756961</v>
          </cell>
          <cell r="X20">
            <v>0.160278331223207</v>
          </cell>
          <cell r="Z20">
            <v>28049.6675</v>
          </cell>
          <cell r="AA20">
            <v>12749.5411839228</v>
          </cell>
          <cell r="AB20">
            <v>11146.1809018847</v>
          </cell>
          <cell r="AC20">
            <v>13104.1635212864</v>
          </cell>
          <cell r="AD20">
            <v>11644.639032201199</v>
          </cell>
          <cell r="AE20">
            <v>0.14384839938915661</v>
          </cell>
          <cell r="AF20">
            <v>0.12533874901996911</v>
          </cell>
          <cell r="AG20">
            <v>320264169.16281617</v>
          </cell>
          <cell r="AH20">
            <v>11868.626662549599</v>
          </cell>
          <cell r="AI20">
            <v>357620390.98659086</v>
          </cell>
          <cell r="AJ20">
            <v>12749.5411839228</v>
          </cell>
          <cell r="AK20">
            <v>7.4222110646790185E-2</v>
          </cell>
          <cell r="AL20">
            <v>312646668.19271594</v>
          </cell>
        </row>
        <row r="21">
          <cell r="A21">
            <v>210022</v>
          </cell>
          <cell r="B21" t="str">
            <v>Suburban Hospital</v>
          </cell>
          <cell r="C21">
            <v>0.16345102064984829</v>
          </cell>
          <cell r="D21">
            <v>0.15354518590174004</v>
          </cell>
          <cell r="E21">
            <v>1</v>
          </cell>
          <cell r="F21">
            <v>0</v>
          </cell>
          <cell r="G21">
            <v>1</v>
          </cell>
          <cell r="H21">
            <v>0</v>
          </cell>
          <cell r="J21">
            <v>34304.639999999999</v>
          </cell>
          <cell r="K21">
            <v>10990.3467052995</v>
          </cell>
          <cell r="L21">
            <v>11619.429650100699</v>
          </cell>
          <cell r="M21">
            <v>9453.0060497470204</v>
          </cell>
          <cell r="N21">
            <v>11086.763693291001</v>
          </cell>
          <cell r="O21">
            <v>-5.4140604465533926E-2</v>
          </cell>
          <cell r="P21">
            <v>-0.1473610955136192</v>
          </cell>
          <cell r="R21">
            <v>34743.730000000003</v>
          </cell>
          <cell r="S21">
            <v>11196.0492544274</v>
          </cell>
          <cell r="T21">
            <v>12126.543570607</v>
          </cell>
          <cell r="U21">
            <v>9548.5600517299699</v>
          </cell>
          <cell r="V21">
            <v>11389.3422193815</v>
          </cell>
          <cell r="W21">
            <v>-7.6732030917283311E-2</v>
          </cell>
          <cell r="X21">
            <v>-0.16162322039274846</v>
          </cell>
          <cell r="Z21">
            <v>35016.520833333299</v>
          </cell>
          <cell r="AA21">
            <v>12786.730091576401</v>
          </cell>
          <cell r="AB21">
            <v>14015.195393227101</v>
          </cell>
          <cell r="AC21">
            <v>10904.469620985699</v>
          </cell>
          <cell r="AD21">
            <v>13143.9438479898</v>
          </cell>
          <cell r="AE21">
            <v>-8.7652384942443318E-2</v>
          </cell>
          <cell r="AF21">
            <v>-0.17038069036993031</v>
          </cell>
          <cell r="AG21">
            <v>377019887.20048547</v>
          </cell>
          <cell r="AH21">
            <v>10990.3467052995</v>
          </cell>
          <cell r="AI21">
            <v>447746800.64189482</v>
          </cell>
          <cell r="AJ21">
            <v>12786.730091576401</v>
          </cell>
          <cell r="AK21">
            <v>0.16345102064984829</v>
          </cell>
          <cell r="AL21">
            <v>490763381.47017366</v>
          </cell>
        </row>
        <row r="22">
          <cell r="A22">
            <v>210023</v>
          </cell>
          <cell r="B22" t="str">
            <v>Anne Arundel Medical Center</v>
          </cell>
          <cell r="C22">
            <v>0.11818544406108789</v>
          </cell>
          <cell r="D22">
            <v>0.1091506785426013</v>
          </cell>
          <cell r="E22">
            <v>2</v>
          </cell>
          <cell r="F22">
            <v>-2.5000000000000001E-3</v>
          </cell>
          <cell r="G22">
            <v>1</v>
          </cell>
          <cell r="H22">
            <v>0</v>
          </cell>
          <cell r="J22">
            <v>41979.166666666701</v>
          </cell>
          <cell r="K22">
            <v>11347.1664770801</v>
          </cell>
          <cell r="L22">
            <v>11190.960756427001</v>
          </cell>
          <cell r="M22">
            <v>10790.9960127045</v>
          </cell>
          <cell r="N22">
            <v>11037.464310855999</v>
          </cell>
          <cell r="O22">
            <v>1.3958204666510765E-2</v>
          </cell>
          <cell r="P22">
            <v>-2.2330155841055244E-2</v>
          </cell>
          <cell r="R22">
            <v>43077.583333333299</v>
          </cell>
          <cell r="S22">
            <v>11783.2807056935</v>
          </cell>
          <cell r="T22">
            <v>11636.5850041622</v>
          </cell>
          <cell r="U22">
            <v>11109.7251446026</v>
          </cell>
          <cell r="V22">
            <v>11334.6247998127</v>
          </cell>
          <cell r="W22">
            <v>1.2606422028355269E-2</v>
          </cell>
          <cell r="X22">
            <v>-1.9841826190295841E-2</v>
          </cell>
          <cell r="Z22">
            <v>43554.25</v>
          </cell>
          <cell r="AA22">
            <v>12688.236386008901</v>
          </cell>
          <cell r="AB22">
            <v>12913.0589965456</v>
          </cell>
          <cell r="AC22">
            <v>11968.8405496417</v>
          </cell>
          <cell r="AD22">
            <v>12564.908613597399</v>
          </cell>
          <cell r="AE22">
            <v>-1.7410484269981374E-2</v>
          </cell>
          <cell r="AF22">
            <v>-4.7439108575023869E-2</v>
          </cell>
          <cell r="AG22">
            <v>476344592.73575872</v>
          </cell>
          <cell r="AH22">
            <v>11347.1664770801</v>
          </cell>
          <cell r="AI22">
            <v>552626619.61532819</v>
          </cell>
          <cell r="AJ22">
            <v>12688.236386008901</v>
          </cell>
          <cell r="AK22">
            <v>0.11818544406108789</v>
          </cell>
          <cell r="AL22">
            <v>562418599.80029619</v>
          </cell>
        </row>
        <row r="23">
          <cell r="A23">
            <v>210024</v>
          </cell>
          <cell r="B23" t="str">
            <v>MedStar Union Memorial Hospital</v>
          </cell>
          <cell r="C23">
            <v>0.20752780522530401</v>
          </cell>
          <cell r="D23">
            <v>0.19582893898469589</v>
          </cell>
          <cell r="E23">
            <v>4</v>
          </cell>
          <cell r="F23">
            <v>-7.4999999999999997E-3</v>
          </cell>
          <cell r="G23">
            <v>4</v>
          </cell>
          <cell r="H23">
            <v>-7.4999999999999997E-3</v>
          </cell>
          <cell r="J23">
            <v>11955.35</v>
          </cell>
          <cell r="K23">
            <v>13711.333494278901</v>
          </cell>
          <cell r="L23">
            <v>11503.463123105201</v>
          </cell>
          <cell r="M23">
            <v>13726.144931381499</v>
          </cell>
          <cell r="N23">
            <v>11673.857210501499</v>
          </cell>
          <cell r="O23">
            <v>0.19193092962927816</v>
          </cell>
          <cell r="P23">
            <v>0.1758020236048301</v>
          </cell>
          <cell r="R23">
            <v>12156.8808333333</v>
          </cell>
          <cell r="S23">
            <v>14136.864872215499</v>
          </cell>
          <cell r="T23">
            <v>11885.7997117754</v>
          </cell>
          <cell r="U23">
            <v>14006.429794903999</v>
          </cell>
          <cell r="V23">
            <v>11938.838803938999</v>
          </cell>
          <cell r="W23">
            <v>0.18939114027051485</v>
          </cell>
          <cell r="X23">
            <v>0.17318191701213315</v>
          </cell>
          <cell r="Z23">
            <v>10616.2325</v>
          </cell>
          <cell r="AA23">
            <v>16556.8164410588</v>
          </cell>
          <cell r="AB23">
            <v>13510.4014813959</v>
          </cell>
          <cell r="AC23">
            <v>16414.121329644098</v>
          </cell>
          <cell r="AD23">
            <v>13566.5473966106</v>
          </cell>
          <cell r="AE23">
            <v>0.22548663441703609</v>
          </cell>
          <cell r="AF23">
            <v>0.20989672978586449</v>
          </cell>
          <cell r="AG23">
            <v>163923790.89082727</v>
          </cell>
          <cell r="AH23">
            <v>13711.333494278901</v>
          </cell>
          <cell r="AI23">
            <v>175771012.79810277</v>
          </cell>
          <cell r="AJ23">
            <v>16556.8164410588</v>
          </cell>
          <cell r="AK23">
            <v>0.20752780522530401</v>
          </cell>
          <cell r="AL23">
            <v>143429563.29484332</v>
          </cell>
        </row>
        <row r="24">
          <cell r="A24">
            <v>210027</v>
          </cell>
          <cell r="B24" t="str">
            <v>Western Maryland Regional Medical Center</v>
          </cell>
          <cell r="C24">
            <v>0.1467766272484019</v>
          </cell>
          <cell r="D24">
            <v>0.13656179182584238</v>
          </cell>
          <cell r="E24">
            <v>4</v>
          </cell>
          <cell r="F24">
            <v>-7.4999999999999997E-3</v>
          </cell>
          <cell r="G24">
            <v>5</v>
          </cell>
          <cell r="H24">
            <v>-0.01</v>
          </cell>
          <cell r="J24">
            <v>16086.916666666701</v>
          </cell>
          <cell r="K24">
            <v>12004.2321643413</v>
          </cell>
          <cell r="L24">
            <v>10038.4318946984</v>
          </cell>
          <cell r="M24">
            <v>12997.875477858999</v>
          </cell>
          <cell r="N24">
            <v>10725.336039043301</v>
          </cell>
          <cell r="O24">
            <v>0.19582742506636897</v>
          </cell>
          <cell r="P24">
            <v>0.21188515031538424</v>
          </cell>
          <cell r="R24">
            <v>15959.5</v>
          </cell>
          <cell r="S24">
            <v>12147.000874892899</v>
          </cell>
          <cell r="T24">
            <v>10511.496796028099</v>
          </cell>
          <cell r="U24">
            <v>13040.8738727088</v>
          </cell>
          <cell r="V24">
            <v>11165.6891760585</v>
          </cell>
          <cell r="W24">
            <v>0.15559193049298137</v>
          </cell>
          <cell r="X24">
            <v>0.16794168878272875</v>
          </cell>
          <cell r="Z24">
            <v>15797.75</v>
          </cell>
          <cell r="AA24">
            <v>13766.172874130099</v>
          </cell>
          <cell r="AB24">
            <v>12290.716201974999</v>
          </cell>
          <cell r="AC24">
            <v>14772.8886430446</v>
          </cell>
          <cell r="AD24">
            <v>13054.337727194899</v>
          </cell>
          <cell r="AE24">
            <v>0.12004643569249507</v>
          </cell>
          <cell r="AF24">
            <v>0.13164596716918098</v>
          </cell>
          <cell r="AG24">
            <v>193111082.47507852</v>
          </cell>
          <cell r="AH24">
            <v>12004.2321643413</v>
          </cell>
          <cell r="AI24">
            <v>217474557.52228877</v>
          </cell>
          <cell r="AJ24">
            <v>13766.172874130099</v>
          </cell>
          <cell r="AK24">
            <v>0.1467766272484019</v>
          </cell>
          <cell r="AL24">
            <v>194165661.87975055</v>
          </cell>
        </row>
        <row r="25">
          <cell r="A25">
            <v>210028</v>
          </cell>
          <cell r="B25" t="str">
            <v>MedStar St. Mary's Hospital</v>
          </cell>
          <cell r="C25">
            <v>0.1244688460254928</v>
          </cell>
          <cell r="D25">
            <v>0.1275205795878489</v>
          </cell>
          <cell r="E25">
            <v>3</v>
          </cell>
          <cell r="F25">
            <v>-4.9999999999999992E-3</v>
          </cell>
          <cell r="G25">
            <v>2</v>
          </cell>
          <cell r="H25">
            <v>-2.5000000000000001E-3</v>
          </cell>
          <cell r="J25">
            <v>14299.25</v>
          </cell>
          <cell r="K25">
            <v>11392.574832022399</v>
          </cell>
          <cell r="L25">
            <v>10135.2678629864</v>
          </cell>
          <cell r="M25">
            <v>11169.953627888201</v>
          </cell>
          <cell r="N25">
            <v>10692.1433118237</v>
          </cell>
          <cell r="O25">
            <v>0.12405266304086893</v>
          </cell>
          <cell r="P25">
            <v>4.4687982767320777E-2</v>
          </cell>
          <cell r="R25">
            <v>14675</v>
          </cell>
          <cell r="S25">
            <v>11259.353631088999</v>
          </cell>
          <cell r="T25">
            <v>10753.5950935649</v>
          </cell>
          <cell r="U25">
            <v>11066.841360864501</v>
          </cell>
          <cell r="V25">
            <v>11298.271630593799</v>
          </cell>
          <cell r="W25">
            <v>4.7031577172433447E-2</v>
          </cell>
          <cell r="X25">
            <v>-2.0483687885731516E-2</v>
          </cell>
          <cell r="Z25">
            <v>15259.75</v>
          </cell>
          <cell r="AA25">
            <v>12810.5954746233</v>
          </cell>
          <cell r="AB25">
            <v>11746.788511226599</v>
          </cell>
          <cell r="AC25">
            <v>12594.352588485899</v>
          </cell>
          <cell r="AD25">
            <v>12345.1898684557</v>
          </cell>
          <cell r="AE25">
            <v>9.0561514951937871E-2</v>
          </cell>
          <cell r="AF25">
            <v>2.0182979985334804E-2</v>
          </cell>
          <cell r="AG25">
            <v>162905275.6667963</v>
          </cell>
          <cell r="AH25">
            <v>11392.574832022399</v>
          </cell>
          <cell r="AI25">
            <v>195486484.29388291</v>
          </cell>
          <cell r="AJ25">
            <v>12810.5954746233</v>
          </cell>
          <cell r="AK25">
            <v>0.1244688460254928</v>
          </cell>
          <cell r="AL25">
            <v>179253055.98419011</v>
          </cell>
        </row>
        <row r="26">
          <cell r="A26">
            <v>210029</v>
          </cell>
          <cell r="B26" t="str">
            <v>Johns Hopkins Bayview Medical Center</v>
          </cell>
          <cell r="C26">
            <v>0.22388541703389575</v>
          </cell>
          <cell r="D26">
            <v>0.21180671310074706</v>
          </cell>
          <cell r="E26">
            <v>4</v>
          </cell>
          <cell r="F26">
            <v>-7.4999999999999997E-3</v>
          </cell>
          <cell r="G26">
            <v>4</v>
          </cell>
          <cell r="H26">
            <v>-7.4999999999999997E-3</v>
          </cell>
          <cell r="J26">
            <v>9563.18</v>
          </cell>
          <cell r="K26">
            <v>13189.226264918099</v>
          </cell>
          <cell r="L26">
            <v>11275.4820129904</v>
          </cell>
          <cell r="M26">
            <v>13378.295299539801</v>
          </cell>
          <cell r="N26">
            <v>11358.5048893521</v>
          </cell>
          <cell r="O26">
            <v>0.16972615891035869</v>
          </cell>
          <cell r="P26">
            <v>0.17782185506484494</v>
          </cell>
          <cell r="R26">
            <v>9569.0566666666691</v>
          </cell>
          <cell r="S26">
            <v>13700.6269526211</v>
          </cell>
          <cell r="T26">
            <v>11695.4485451578</v>
          </cell>
          <cell r="U26">
            <v>13754.4873895358</v>
          </cell>
          <cell r="V26">
            <v>11650.7362197808</v>
          </cell>
          <cell r="W26">
            <v>0.17144946597995103</v>
          </cell>
          <cell r="X26">
            <v>0.18056808857994899</v>
          </cell>
          <cell r="Z26">
            <v>8557.5558333333302</v>
          </cell>
          <cell r="AA26">
            <v>16142.1016875937</v>
          </cell>
          <cell r="AB26">
            <v>12960.4542069404</v>
          </cell>
          <cell r="AC26">
            <v>16211.908053826501</v>
          </cell>
          <cell r="AD26">
            <v>12899.838380883</v>
          </cell>
          <cell r="AE26">
            <v>0.24548888718340667</v>
          </cell>
          <cell r="AF26">
            <v>0.2567528038065845</v>
          </cell>
          <cell r="AG26">
            <v>126130944.83213948</v>
          </cell>
          <cell r="AH26">
            <v>13189.226264918099</v>
          </cell>
          <cell r="AI26">
            <v>138136936.45892727</v>
          </cell>
          <cell r="AJ26">
            <v>16142.101687593702</v>
          </cell>
          <cell r="AK26">
            <v>0.22388541703389597</v>
          </cell>
          <cell r="AL26">
            <v>110909810.50125232</v>
          </cell>
        </row>
        <row r="27">
          <cell r="A27">
            <v>210030</v>
          </cell>
          <cell r="B27" t="str">
            <v>University of Maryland Shore Medical Center at Chestertown</v>
          </cell>
          <cell r="C27">
            <v>9.9041843915201877E-2</v>
          </cell>
          <cell r="D27">
            <v>9.5643364484382598E-2</v>
          </cell>
          <cell r="E27">
            <v>3</v>
          </cell>
          <cell r="F27">
            <v>-4.9999999999999992E-3</v>
          </cell>
          <cell r="G27">
            <v>3</v>
          </cell>
          <cell r="H27">
            <v>-4.9999999999999992E-3</v>
          </cell>
          <cell r="J27">
            <v>6576.3333333333303</v>
          </cell>
          <cell r="K27">
            <v>12283.122534656</v>
          </cell>
          <cell r="L27">
            <v>10862.152469348501</v>
          </cell>
          <cell r="M27">
            <v>12595.5700146131</v>
          </cell>
          <cell r="N27">
            <v>11438.314002254599</v>
          </cell>
          <cell r="O27">
            <v>0.13081846064279445</v>
          </cell>
          <cell r="P27">
            <v>0.10117365305152437</v>
          </cell>
          <cell r="R27">
            <v>6747.25</v>
          </cell>
          <cell r="S27">
            <v>12255.3894415877</v>
          </cell>
          <cell r="T27">
            <v>11457.7957121989</v>
          </cell>
          <cell r="U27">
            <v>12525.4976635042</v>
          </cell>
          <cell r="V27">
            <v>12036.727690666599</v>
          </cell>
          <cell r="W27">
            <v>6.9611446164956181E-2</v>
          </cell>
          <cell r="X27">
            <v>4.0606549005557158E-2</v>
          </cell>
          <cell r="Z27">
            <v>6831.4166666666697</v>
          </cell>
          <cell r="AA27">
            <v>13499.665639524699</v>
          </cell>
          <cell r="AB27">
            <v>13143.745608171601</v>
          </cell>
          <cell r="AC27">
            <v>13800.2527084093</v>
          </cell>
          <cell r="AD27">
            <v>13807.3941753133</v>
          </cell>
          <cell r="AE27">
            <v>2.7079041390744685E-2</v>
          </cell>
          <cell r="AF27">
            <v>-5.1722046993984971E-4</v>
          </cell>
          <cell r="AG27">
            <v>80777908.162076041</v>
          </cell>
          <cell r="AH27">
            <v>12283.122534656</v>
          </cell>
          <cell r="AI27">
            <v>92221840.844276398</v>
          </cell>
          <cell r="AJ27">
            <v>13499.665639524699</v>
          </cell>
          <cell r="AK27">
            <v>9.9041843915201877E-2</v>
          </cell>
          <cell r="AL27">
            <v>89790402.810090318</v>
          </cell>
        </row>
        <row r="28">
          <cell r="A28">
            <v>210032</v>
          </cell>
          <cell r="B28" t="str">
            <v>Union Hospital of Cecil County</v>
          </cell>
          <cell r="C28">
            <v>0.17464805186498711</v>
          </cell>
          <cell r="D28">
            <v>0.16608532599857462</v>
          </cell>
          <cell r="E28">
            <v>3</v>
          </cell>
          <cell r="F28">
            <v>-4.9999999999999992E-3</v>
          </cell>
          <cell r="G28">
            <v>3</v>
          </cell>
          <cell r="H28">
            <v>-4.9999999999999992E-3</v>
          </cell>
          <cell r="J28">
            <v>13549.5408333333</v>
          </cell>
          <cell r="K28">
            <v>12086.8572699493</v>
          </cell>
          <cell r="L28">
            <v>10549.1027435591</v>
          </cell>
          <cell r="M28">
            <v>12429.8494048223</v>
          </cell>
          <cell r="N28">
            <v>10994.662734604601</v>
          </cell>
          <cell r="O28">
            <v>0.14577112042340246</v>
          </cell>
          <cell r="P28">
            <v>0.13053485176044499</v>
          </cell>
          <cell r="R28">
            <v>14177.5316666667</v>
          </cell>
          <cell r="S28">
            <v>12841.185518726101</v>
          </cell>
          <cell r="T28">
            <v>11100.8297581634</v>
          </cell>
          <cell r="U28">
            <v>13109.195620782501</v>
          </cell>
          <cell r="V28">
            <v>11472.773614330899</v>
          </cell>
          <cell r="W28">
            <v>0.15677708770219345</v>
          </cell>
          <cell r="X28">
            <v>0.14263525643071251</v>
          </cell>
          <cell r="Z28">
            <v>14330.16</v>
          </cell>
          <cell r="AA28">
            <v>14197.803345316101</v>
          </cell>
          <cell r="AB28">
            <v>12031.782854241501</v>
          </cell>
          <cell r="AC28">
            <v>14494.264995335399</v>
          </cell>
          <cell r="AD28">
            <v>12425.205852233899</v>
          </cell>
          <cell r="AE28">
            <v>0.18002489882960471</v>
          </cell>
          <cell r="AF28">
            <v>0.16652111584368701</v>
          </cell>
          <cell r="AG28">
            <v>163771366.12584949</v>
          </cell>
          <cell r="AH28">
            <v>12086.8572699493</v>
          </cell>
          <cell r="AI28">
            <v>203456793.58691496</v>
          </cell>
          <cell r="AJ28">
            <v>14197.803345316099</v>
          </cell>
          <cell r="AK28">
            <v>0.17464805186498689</v>
          </cell>
          <cell r="AL28">
            <v>172417373.38653737</v>
          </cell>
        </row>
        <row r="29">
          <cell r="A29">
            <v>210033</v>
          </cell>
          <cell r="B29" t="str">
            <v>Carroll Hospital Center</v>
          </cell>
          <cell r="C29">
            <v>0.11894658461983854</v>
          </cell>
          <cell r="D29">
            <v>0.11159654414047626</v>
          </cell>
          <cell r="E29">
            <v>3</v>
          </cell>
          <cell r="F29">
            <v>-4.9999999999999992E-3</v>
          </cell>
          <cell r="G29">
            <v>3</v>
          </cell>
          <cell r="H29">
            <v>-4.9999999999999992E-3</v>
          </cell>
          <cell r="J29">
            <v>27218.083333333299</v>
          </cell>
          <cell r="K29">
            <v>12201.4476320999</v>
          </cell>
          <cell r="L29">
            <v>10732.92989876</v>
          </cell>
          <cell r="M29">
            <v>12100.7332128774</v>
          </cell>
          <cell r="N29">
            <v>10767.854931173501</v>
          </cell>
          <cell r="O29">
            <v>0.13682356515806204</v>
          </cell>
          <cell r="P29">
            <v>0.12378308309532904</v>
          </cell>
          <cell r="R29">
            <v>27705.083333333299</v>
          </cell>
          <cell r="S29">
            <v>12507.6902715377</v>
          </cell>
          <cell r="T29">
            <v>11123.2620724024</v>
          </cell>
          <cell r="U29">
            <v>12329.9565783529</v>
          </cell>
          <cell r="V29">
            <v>11045.6120983414</v>
          </cell>
          <cell r="W29">
            <v>0.12446242748969882</v>
          </cell>
          <cell r="X29">
            <v>0.11627644249831626</v>
          </cell>
          <cell r="Z29">
            <v>27289.583333333299</v>
          </cell>
          <cell r="AA29">
            <v>13652.768155356</v>
          </cell>
          <cell r="AB29">
            <v>12048.977452736901</v>
          </cell>
          <cell r="AC29">
            <v>13451.1332210004</v>
          </cell>
          <cell r="AD29">
            <v>11951.6719176847</v>
          </cell>
          <cell r="AE29">
            <v>0.13310595931564317</v>
          </cell>
          <cell r="AF29">
            <v>0.12546038024161055</v>
          </cell>
          <cell r="AG29">
            <v>332100018.43779737</v>
          </cell>
          <cell r="AH29">
            <v>12201.4476320999</v>
          </cell>
          <cell r="AI29">
            <v>372578354.30626673</v>
          </cell>
          <cell r="AJ29">
            <v>13652.768155356</v>
          </cell>
          <cell r="AK29">
            <v>0.11894658461983854</v>
          </cell>
          <cell r="AL29">
            <v>328811574.27791762</v>
          </cell>
        </row>
        <row r="30">
          <cell r="A30">
            <v>210034</v>
          </cell>
          <cell r="B30" t="str">
            <v>MedStar Harbor Hospital Center</v>
          </cell>
          <cell r="C30">
            <v>0.17887078547814106</v>
          </cell>
          <cell r="D30">
            <v>0.16865316816146048</v>
          </cell>
          <cell r="E30">
            <v>5</v>
          </cell>
          <cell r="F30">
            <v>-0.01</v>
          </cell>
          <cell r="G30">
            <v>5</v>
          </cell>
          <cell r="H30">
            <v>-0.01</v>
          </cell>
          <cell r="J30">
            <v>4278.0825000000004</v>
          </cell>
          <cell r="K30">
            <v>14140.994197051299</v>
          </cell>
          <cell r="L30">
            <v>11330.488168661699</v>
          </cell>
          <cell r="M30">
            <v>13969.420330487301</v>
          </cell>
          <cell r="N30">
            <v>11273.593614586</v>
          </cell>
          <cell r="O30">
            <v>0.24804809700635899</v>
          </cell>
          <cell r="P30">
            <v>0.23912754069947906</v>
          </cell>
          <cell r="R30">
            <v>4341.5133333333297</v>
          </cell>
          <cell r="S30">
            <v>14025.365560682199</v>
          </cell>
          <cell r="T30">
            <v>11736.6477606347</v>
          </cell>
          <cell r="U30">
            <v>13737.768417997</v>
          </cell>
          <cell r="V30">
            <v>11541.3259889973</v>
          </cell>
          <cell r="W30">
            <v>0.19500609089794563</v>
          </cell>
          <cell r="X30">
            <v>0.19031109866350171</v>
          </cell>
          <cell r="Z30">
            <v>3897.97</v>
          </cell>
          <cell r="AA30">
            <v>16670.404936519699</v>
          </cell>
          <cell r="AB30">
            <v>13128.6365991647</v>
          </cell>
          <cell r="AC30">
            <v>16325.407326603099</v>
          </cell>
          <cell r="AD30">
            <v>12895.682297515001</v>
          </cell>
          <cell r="AE30">
            <v>0.26977426868379784</v>
          </cell>
          <cell r="AF30">
            <v>0.26595917532405444</v>
          </cell>
          <cell r="AG30">
            <v>60496339.807006724</v>
          </cell>
          <cell r="AH30">
            <v>14140.994197051299</v>
          </cell>
          <cell r="AI30">
            <v>64980738.33040569</v>
          </cell>
          <cell r="AJ30">
            <v>16670.404936519699</v>
          </cell>
          <cell r="AK30">
            <v>0.17887078547814106</v>
          </cell>
          <cell r="AL30">
            <v>51175031.604446024</v>
          </cell>
        </row>
        <row r="31">
          <cell r="A31">
            <v>210035</v>
          </cell>
          <cell r="B31" t="str">
            <v>University of Maryland Charles Regional Medical Center</v>
          </cell>
          <cell r="C31">
            <v>7.3531720109984988E-2</v>
          </cell>
          <cell r="D31">
            <v>6.7298160198385304E-2</v>
          </cell>
          <cell r="E31">
            <v>3</v>
          </cell>
          <cell r="F31">
            <v>-4.9999999999999992E-3</v>
          </cell>
          <cell r="G31">
            <v>2</v>
          </cell>
          <cell r="H31">
            <v>-2.5000000000000001E-3</v>
          </cell>
          <cell r="J31">
            <v>17192.583333333299</v>
          </cell>
          <cell r="K31">
            <v>11898.659573155999</v>
          </cell>
          <cell r="L31">
            <v>10701.661134415501</v>
          </cell>
          <cell r="M31">
            <v>11588.7370020364</v>
          </cell>
          <cell r="N31">
            <v>10975.2826669774</v>
          </cell>
          <cell r="O31">
            <v>0.11185164842223116</v>
          </cell>
          <cell r="P31">
            <v>5.5894171810696891E-2</v>
          </cell>
          <cell r="R31">
            <v>17806.333333333299</v>
          </cell>
          <cell r="S31">
            <v>12180.176033498299</v>
          </cell>
          <cell r="T31">
            <v>11316.271069648001</v>
          </cell>
          <cell r="U31">
            <v>11799.0262497521</v>
          </cell>
          <cell r="V31">
            <v>11510.937355693201</v>
          </cell>
          <cell r="W31">
            <v>7.6341840747119027E-2</v>
          </cell>
          <cell r="X31">
            <v>2.5027405254395951E-2</v>
          </cell>
          <cell r="Z31">
            <v>18308.833333333299</v>
          </cell>
          <cell r="AA31">
            <v>12773.5884785733</v>
          </cell>
          <cell r="AB31">
            <v>12045.4484488649</v>
          </cell>
          <cell r="AC31">
            <v>12368.637681296401</v>
          </cell>
          <cell r="AD31">
            <v>12243.456133518401</v>
          </cell>
          <cell r="AE31">
            <v>6.0449391552293452E-2</v>
          </cell>
          <cell r="AF31">
            <v>1.0224363644779633E-2</v>
          </cell>
          <cell r="AG31">
            <v>204568696.26644853</v>
          </cell>
          <cell r="AH31">
            <v>11898.659573155999</v>
          </cell>
          <cell r="AI31">
            <v>233869502.52278501</v>
          </cell>
          <cell r="AJ31">
            <v>12773.5884785733</v>
          </cell>
          <cell r="AK31">
            <v>7.3531720109984988E-2</v>
          </cell>
          <cell r="AL31">
            <v>220538108.07552555</v>
          </cell>
        </row>
        <row r="32">
          <cell r="A32">
            <v>210037</v>
          </cell>
          <cell r="B32" t="str">
            <v>University of Maryland Shore Medical Center at Easton</v>
          </cell>
          <cell r="C32">
            <v>0.14570102567357401</v>
          </cell>
          <cell r="D32">
            <v>0.13002317331928448</v>
          </cell>
          <cell r="E32">
            <v>3</v>
          </cell>
          <cell r="F32">
            <v>-4.9999999999999992E-3</v>
          </cell>
          <cell r="G32">
            <v>3</v>
          </cell>
          <cell r="H32">
            <v>-4.9999999999999992E-3</v>
          </cell>
          <cell r="J32">
            <v>22846.916666666701</v>
          </cell>
          <cell r="K32">
            <v>12162.283749312001</v>
          </cell>
          <cell r="L32">
            <v>10763.9973866686</v>
          </cell>
          <cell r="M32">
            <v>12594.426928560601</v>
          </cell>
          <cell r="N32">
            <v>11450.560596740101</v>
          </cell>
          <cell r="O32">
            <v>0.12990400428517423</v>
          </cell>
          <cell r="P32">
            <v>9.9896098724297389E-2</v>
          </cell>
          <cell r="R32">
            <v>23752.5</v>
          </cell>
          <cell r="S32">
            <v>12618.9677518383</v>
          </cell>
          <cell r="T32">
            <v>10844.3145593138</v>
          </cell>
          <cell r="U32">
            <v>12889.2701316783</v>
          </cell>
          <cell r="V32">
            <v>11489.0330414317</v>
          </cell>
          <cell r="W32">
            <v>0.16364825852458442</v>
          </cell>
          <cell r="X32">
            <v>0.12187597382626292</v>
          </cell>
          <cell r="Z32">
            <v>24202.666666666701</v>
          </cell>
          <cell r="AA32">
            <v>13934.3409661198</v>
          </cell>
          <cell r="AB32">
            <v>12791.0054152171</v>
          </cell>
          <cell r="AC32">
            <v>14231.9942839499</v>
          </cell>
          <cell r="AD32">
            <v>13548.1961011153</v>
          </cell>
          <cell r="AE32">
            <v>8.9385901560365744E-2</v>
          </cell>
          <cell r="AF32">
            <v>5.0471529769067214E-2</v>
          </cell>
          <cell r="AG32">
            <v>277870683.29688591</v>
          </cell>
          <cell r="AH32">
            <v>12162.283749312001</v>
          </cell>
          <cell r="AI32">
            <v>337248209.62267596</v>
          </cell>
          <cell r="AJ32">
            <v>13934.3409661198</v>
          </cell>
          <cell r="AK32">
            <v>0.14570102567357401</v>
          </cell>
          <cell r="AL32">
            <v>309576440.39602816</v>
          </cell>
        </row>
        <row r="33">
          <cell r="A33">
            <v>210038</v>
          </cell>
          <cell r="B33" t="str">
            <v>University of Maryland Medical Center Midtown Campus</v>
          </cell>
          <cell r="C33">
            <v>0.23834475876675443</v>
          </cell>
          <cell r="D33">
            <v>0.23601520957204603</v>
          </cell>
          <cell r="E33">
            <v>5</v>
          </cell>
          <cell r="F33">
            <v>-0.01</v>
          </cell>
          <cell r="G33">
            <v>5</v>
          </cell>
          <cell r="H33">
            <v>-0.01</v>
          </cell>
          <cell r="J33">
            <v>3908.5583333333302</v>
          </cell>
          <cell r="K33">
            <v>14305.1222374934</v>
          </cell>
          <cell r="L33">
            <v>11523.8284396054</v>
          </cell>
          <cell r="M33">
            <v>13894.5709860277</v>
          </cell>
          <cell r="N33">
            <v>11704.0825975383</v>
          </cell>
          <cell r="O33">
            <v>0.2413515449717365</v>
          </cell>
          <cell r="P33">
            <v>0.18715592360482169</v>
          </cell>
          <cell r="R33">
            <v>4192.8283333333302</v>
          </cell>
          <cell r="S33">
            <v>14843.7795460486</v>
          </cell>
          <cell r="T33">
            <v>11901.636294132401</v>
          </cell>
          <cell r="U33">
            <v>14389.0743314999</v>
          </cell>
          <cell r="V33">
            <v>11965.707624966801</v>
          </cell>
          <cell r="W33">
            <v>0.24720493713681191</v>
          </cell>
          <cell r="X33">
            <v>0.20252598362646546</v>
          </cell>
          <cell r="Z33">
            <v>3484.53</v>
          </cell>
          <cell r="AA33">
            <v>17714.673146317698</v>
          </cell>
          <cell r="AB33">
            <v>13559.361171971501</v>
          </cell>
          <cell r="AC33">
            <v>17173.901069208699</v>
          </cell>
          <cell r="AD33">
            <v>13627.1915777634</v>
          </cell>
          <cell r="AE33">
            <v>0.30645337355093294</v>
          </cell>
          <cell r="AF33">
            <v>0.26026708960581102</v>
          </cell>
          <cell r="AG33">
            <v>55912404.730706766</v>
          </cell>
          <cell r="AH33">
            <v>14305.1222374934</v>
          </cell>
          <cell r="AI33">
            <v>61727310.018538415</v>
          </cell>
          <cell r="AJ33">
            <v>17714.673146317698</v>
          </cell>
          <cell r="AK33">
            <v>0.23834475876675443</v>
          </cell>
          <cell r="AL33">
            <v>47248000.78456986</v>
          </cell>
        </row>
        <row r="34">
          <cell r="A34">
            <v>210039</v>
          </cell>
          <cell r="B34" t="str">
            <v>Calvert Memorial Hospital</v>
          </cell>
          <cell r="C34">
            <v>7.5522014029670181E-2</v>
          </cell>
          <cell r="D34">
            <v>6.4969635580278684E-2</v>
          </cell>
          <cell r="E34">
            <v>2</v>
          </cell>
          <cell r="F34">
            <v>-2.5000000000000001E-3</v>
          </cell>
          <cell r="G34">
            <v>1</v>
          </cell>
          <cell r="H34">
            <v>0</v>
          </cell>
          <cell r="J34">
            <v>12738.25</v>
          </cell>
          <cell r="K34">
            <v>11365.571135318</v>
          </cell>
          <cell r="L34">
            <v>11078.409093644599</v>
          </cell>
          <cell r="M34">
            <v>10853.731867082401</v>
          </cell>
          <cell r="N34">
            <v>10926.5195737247</v>
          </cell>
          <cell r="O34">
            <v>2.5920873588080262E-2</v>
          </cell>
          <cell r="P34">
            <v>-6.6615637441709286E-3</v>
          </cell>
          <cell r="R34">
            <v>13220</v>
          </cell>
          <cell r="S34">
            <v>11560.5397897566</v>
          </cell>
          <cell r="T34">
            <v>11463.1883547211</v>
          </cell>
          <cell r="U34">
            <v>10930.7791150552</v>
          </cell>
          <cell r="V34">
            <v>11192.345797242901</v>
          </cell>
          <cell r="W34">
            <v>8.492526862773353E-3</v>
          </cell>
          <cell r="X34">
            <v>-2.3370139461928896E-2</v>
          </cell>
          <cell r="Z34">
            <v>13728.833333333299</v>
          </cell>
          <cell r="AA34">
            <v>12223.9219580547</v>
          </cell>
          <cell r="AB34">
            <v>12445.8690697579</v>
          </cell>
          <cell r="AC34">
            <v>11558.894871172801</v>
          </cell>
          <cell r="AD34">
            <v>12138.3698355136</v>
          </cell>
          <cell r="AE34">
            <v>-1.7832994261727242E-2</v>
          </cell>
          <cell r="AF34">
            <v>-4.773910930324532E-2</v>
          </cell>
          <cell r="AG34">
            <v>144777486.5144645</v>
          </cell>
          <cell r="AH34">
            <v>11365.571135318</v>
          </cell>
          <cell r="AI34">
            <v>167820187.24180621</v>
          </cell>
          <cell r="AJ34">
            <v>12223.9219580547</v>
          </cell>
          <cell r="AK34">
            <v>7.5522014029670181E-2</v>
          </cell>
          <cell r="AL34">
            <v>170867262.14719418</v>
          </cell>
        </row>
        <row r="35">
          <cell r="A35">
            <v>210040</v>
          </cell>
          <cell r="B35" t="str">
            <v>Northwest Hospital Center</v>
          </cell>
          <cell r="C35">
            <v>0.17345548270987243</v>
          </cell>
          <cell r="D35">
            <v>0.16529058333332225</v>
          </cell>
          <cell r="E35">
            <v>5</v>
          </cell>
          <cell r="F35">
            <v>-0.01</v>
          </cell>
          <cell r="G35">
            <v>5</v>
          </cell>
          <cell r="H35">
            <v>-0.01</v>
          </cell>
          <cell r="J35">
            <v>14541.5841666667</v>
          </cell>
          <cell r="K35">
            <v>13492.6391047015</v>
          </cell>
          <cell r="L35">
            <v>11147.7380820546</v>
          </cell>
          <cell r="M35">
            <v>13905.611528367899</v>
          </cell>
          <cell r="N35">
            <v>11183.4982356889</v>
          </cell>
          <cell r="O35">
            <v>0.21034769613233673</v>
          </cell>
          <cell r="P35">
            <v>0.24340445496670826</v>
          </cell>
          <cell r="R35">
            <v>14758.5741666667</v>
          </cell>
          <cell r="S35">
            <v>14057.0326546412</v>
          </cell>
          <cell r="T35">
            <v>11590.4470488107</v>
          </cell>
          <cell r="U35">
            <v>14391.8599534941</v>
          </cell>
          <cell r="V35">
            <v>11493.6119872404</v>
          </cell>
          <cell r="W35">
            <v>0.21281194723922203</v>
          </cell>
          <cell r="X35">
            <v>0.25216163286799498</v>
          </cell>
          <cell r="Z35">
            <v>13509.075000000001</v>
          </cell>
          <cell r="AA35">
            <v>15833.0113336376</v>
          </cell>
          <cell r="AB35">
            <v>12651.6801157011</v>
          </cell>
          <cell r="AC35">
            <v>16204.0781694984</v>
          </cell>
          <cell r="AD35">
            <v>12530.9370727148</v>
          </cell>
          <cell r="AE35">
            <v>0.25145523668341707</v>
          </cell>
          <cell r="AF35">
            <v>0.29312581137938976</v>
          </cell>
          <cell r="AG35">
            <v>196204347.17147529</v>
          </cell>
          <cell r="AH35">
            <v>13492.6391047015</v>
          </cell>
          <cell r="AI35">
            <v>213889337.58196038</v>
          </cell>
          <cell r="AJ35">
            <v>15833.0113336376</v>
          </cell>
          <cell r="AK35">
            <v>0.17345548270987243</v>
          </cell>
          <cell r="AL35">
            <v>170912495.55901483</v>
          </cell>
        </row>
        <row r="36">
          <cell r="A36">
            <v>210043</v>
          </cell>
          <cell r="B36" t="str">
            <v>University of Maryland Baltimore Washington Medical Center</v>
          </cell>
          <cell r="C36">
            <v>0.16080269552821047</v>
          </cell>
          <cell r="D36">
            <v>0.15465670486181882</v>
          </cell>
          <cell r="E36">
            <v>2</v>
          </cell>
          <cell r="F36">
            <v>-2.5000000000000001E-3</v>
          </cell>
          <cell r="G36">
            <v>2</v>
          </cell>
          <cell r="H36">
            <v>-2.5000000000000001E-3</v>
          </cell>
          <cell r="J36">
            <v>32051.856666666699</v>
          </cell>
          <cell r="K36">
            <v>12204.252276388699</v>
          </cell>
          <cell r="L36">
            <v>11258.817167008199</v>
          </cell>
          <cell r="M36">
            <v>12148.436599749</v>
          </cell>
          <cell r="N36">
            <v>11053.7191823431</v>
          </cell>
          <cell r="O36">
            <v>8.3972862811105609E-2</v>
          </cell>
          <cell r="P36">
            <v>9.903611620191799E-2</v>
          </cell>
          <cell r="R36">
            <v>32840.836666666699</v>
          </cell>
          <cell r="S36">
            <v>12316.5563178924</v>
          </cell>
          <cell r="T36">
            <v>11669.402553194101</v>
          </cell>
          <cell r="U36">
            <v>12211.7031342057</v>
          </cell>
          <cell r="V36">
            <v>11309.915852881501</v>
          </cell>
          <cell r="W36">
            <v>5.5457317694568964E-2</v>
          </cell>
          <cell r="X36">
            <v>7.9734216686894621E-2</v>
          </cell>
          <cell r="Z36">
            <v>32864.295833333301</v>
          </cell>
          <cell r="AA36">
            <v>14166.7289393383</v>
          </cell>
          <cell r="AB36">
            <v>12979.390120475</v>
          </cell>
          <cell r="AC36">
            <v>14027.2737734889</v>
          </cell>
          <cell r="AD36">
            <v>12562.6114704142</v>
          </cell>
          <cell r="AE36">
            <v>9.1478783505418493E-2</v>
          </cell>
          <cell r="AF36">
            <v>0.11658899955029889</v>
          </cell>
          <cell r="AG36">
            <v>391168944.68665135</v>
          </cell>
          <cell r="AH36">
            <v>12204.252276388699</v>
          </cell>
          <cell r="AI36">
            <v>465579570.85305798</v>
          </cell>
          <cell r="AJ36">
            <v>14166.7289393383</v>
          </cell>
          <cell r="AK36">
            <v>0.16080269552821047</v>
          </cell>
          <cell r="AL36">
            <v>426558516.65553397</v>
          </cell>
        </row>
        <row r="37">
          <cell r="A37">
            <v>210044</v>
          </cell>
          <cell r="B37" t="str">
            <v>Greater Baltimore Medical Center</v>
          </cell>
          <cell r="C37">
            <v>0.13700868582791315</v>
          </cell>
          <cell r="D37">
            <v>0.1268241250153983</v>
          </cell>
          <cell r="E37">
            <v>3</v>
          </cell>
          <cell r="F37">
            <v>-4.9999999999999992E-3</v>
          </cell>
          <cell r="G37">
            <v>3</v>
          </cell>
          <cell r="H37">
            <v>-4.9999999999999992E-3</v>
          </cell>
          <cell r="J37">
            <v>19337.7716666667</v>
          </cell>
          <cell r="K37">
            <v>12722.935314239499</v>
          </cell>
          <cell r="L37">
            <v>11130.462909236299</v>
          </cell>
          <cell r="M37">
            <v>12620.474048456999</v>
          </cell>
          <cell r="N37">
            <v>11160.929681220699</v>
          </cell>
          <cell r="O37">
            <v>0.1430733310904555</v>
          </cell>
          <cell r="P37">
            <v>0.13077265146577521</v>
          </cell>
          <cell r="R37">
            <v>19505.081666666701</v>
          </cell>
          <cell r="S37">
            <v>13042.541540107</v>
          </cell>
          <cell r="T37">
            <v>11579.4168647362</v>
          </cell>
          <cell r="U37">
            <v>12823.246113675201</v>
          </cell>
          <cell r="V37">
            <v>11478.3472203323</v>
          </cell>
          <cell r="W37">
            <v>0.12635564402440513</v>
          </cell>
          <cell r="X37">
            <v>0.11716834031301993</v>
          </cell>
          <cell r="Z37">
            <v>18725.185000000001</v>
          </cell>
          <cell r="AA37">
            <v>14466.087961517</v>
          </cell>
          <cell r="AB37">
            <v>12645.6388628111</v>
          </cell>
          <cell r="AC37">
            <v>14221.0546269321</v>
          </cell>
          <cell r="AD37">
            <v>12524.3791941657</v>
          </cell>
          <cell r="AE37">
            <v>0.14395864997058894</v>
          </cell>
          <cell r="AF37">
            <v>0.1354698230118081</v>
          </cell>
          <cell r="AG37">
            <v>246033218.03653377</v>
          </cell>
          <cell r="AH37">
            <v>12722.935314239499</v>
          </cell>
          <cell r="AI37">
            <v>270880173.30567873</v>
          </cell>
          <cell r="AJ37">
            <v>14466.087961517</v>
          </cell>
          <cell r="AK37">
            <v>0.13700868582791315</v>
          </cell>
          <cell r="AL37">
            <v>236791927.14932749</v>
          </cell>
        </row>
        <row r="38">
          <cell r="A38">
            <v>210048</v>
          </cell>
          <cell r="B38" t="str">
            <v>Howard County General Hospital</v>
          </cell>
          <cell r="C38">
            <v>0.12408626179509707</v>
          </cell>
          <cell r="D38">
            <v>0.11838580048580627</v>
          </cell>
          <cell r="E38">
            <v>2</v>
          </cell>
          <cell r="F38">
            <v>-2.5000000000000001E-3</v>
          </cell>
          <cell r="G38">
            <v>1</v>
          </cell>
          <cell r="H38">
            <v>0</v>
          </cell>
          <cell r="J38">
            <v>30245.0491666667</v>
          </cell>
          <cell r="K38">
            <v>11415.199066916901</v>
          </cell>
          <cell r="L38">
            <v>10964.36697644</v>
          </cell>
          <cell r="M38">
            <v>10450.569798901101</v>
          </cell>
          <cell r="N38">
            <v>10797.466342919601</v>
          </cell>
          <cell r="O38">
            <v>4.1117931518129591E-2</v>
          </cell>
          <cell r="P38">
            <v>-3.212758743591515E-2</v>
          </cell>
          <cell r="R38">
            <v>31170.444166666701</v>
          </cell>
          <cell r="S38">
            <v>11562.9135096065</v>
          </cell>
          <cell r="T38">
            <v>11328.2579779757</v>
          </cell>
          <cell r="U38">
            <v>10540.9364818539</v>
          </cell>
          <cell r="V38">
            <v>11033.0970151701</v>
          </cell>
          <cell r="W38">
            <v>2.0714176185518962E-2</v>
          </cell>
          <cell r="X38">
            <v>-4.4607650294336998E-2</v>
          </cell>
          <cell r="Z38">
            <v>31849.1</v>
          </cell>
          <cell r="AA38">
            <v>12831.668446777499</v>
          </cell>
          <cell r="AB38">
            <v>12414.005968777399</v>
          </cell>
          <cell r="AC38">
            <v>11687.768870076799</v>
          </cell>
          <cell r="AD38">
            <v>12075.4814823781</v>
          </cell>
          <cell r="AE38">
            <v>3.3644456032208003E-2</v>
          </cell>
          <cell r="AF38">
            <v>-3.2107424690857589E-2</v>
          </cell>
          <cell r="AG38">
            <v>345253257.02618951</v>
          </cell>
          <cell r="AH38">
            <v>11415.199066916901</v>
          </cell>
          <cell r="AI38">
            <v>408677091.52826124</v>
          </cell>
          <cell r="AJ38">
            <v>12831.668446777499</v>
          </cell>
          <cell r="AK38">
            <v>0.12408626179509707</v>
          </cell>
          <cell r="AL38">
            <v>395374917.50018823</v>
          </cell>
        </row>
        <row r="39">
          <cell r="A39">
            <v>210049</v>
          </cell>
          <cell r="B39" t="str">
            <v>Upper Chesapeake Medical Center</v>
          </cell>
          <cell r="C39">
            <v>0.15260131913584929</v>
          </cell>
          <cell r="D39">
            <v>0.140684158216557</v>
          </cell>
          <cell r="E39">
            <v>4</v>
          </cell>
          <cell r="F39">
            <v>-7.4999999999999997E-3</v>
          </cell>
          <cell r="G39">
            <v>4</v>
          </cell>
          <cell r="H39">
            <v>-7.4999999999999997E-3</v>
          </cell>
          <cell r="J39">
            <v>31225.114166666699</v>
          </cell>
          <cell r="K39">
            <v>12493.389410837801</v>
          </cell>
          <cell r="L39">
            <v>10663.8970089288</v>
          </cell>
          <cell r="M39">
            <v>12405.1564082402</v>
          </cell>
          <cell r="N39">
            <v>10754.947671235001</v>
          </cell>
          <cell r="O39">
            <v>0.17155945902114222</v>
          </cell>
          <cell r="P39">
            <v>0.15343717026339609</v>
          </cell>
          <cell r="R39">
            <v>32371.1466666667</v>
          </cell>
          <cell r="S39">
            <v>12850.144095327199</v>
          </cell>
          <cell r="T39">
            <v>11085.2082048346</v>
          </cell>
          <cell r="U39">
            <v>12630.240488383701</v>
          </cell>
          <cell r="V39">
            <v>11061.673401885</v>
          </cell>
          <cell r="W39">
            <v>0.15921540289363767</v>
          </cell>
          <cell r="X39">
            <v>0.14180197059799315</v>
          </cell>
          <cell r="Z39">
            <v>29822.03</v>
          </cell>
          <cell r="AA39">
            <v>14399.8971154095</v>
          </cell>
          <cell r="AB39">
            <v>12029.391653066799</v>
          </cell>
          <cell r="AC39">
            <v>14150.365395078201</v>
          </cell>
          <cell r="AD39">
            <v>11990.763968961801</v>
          </cell>
          <cell r="AE39">
            <v>0.19705946324711765</v>
          </cell>
          <cell r="AF39">
            <v>0.1801054071038799</v>
          </cell>
          <cell r="AG39">
            <v>390107510.68203515</v>
          </cell>
          <cell r="AH39">
            <v>12493.389410837801</v>
          </cell>
          <cell r="AI39">
            <v>429434163.77265555</v>
          </cell>
          <cell r="AJ39">
            <v>14399.8971154095</v>
          </cell>
          <cell r="AK39">
            <v>0.15260131913584929</v>
          </cell>
          <cell r="AL39">
            <v>358740878.75950766</v>
          </cell>
        </row>
        <row r="40">
          <cell r="A40">
            <v>210051</v>
          </cell>
          <cell r="B40" t="str">
            <v>Doctors Community Hospital</v>
          </cell>
          <cell r="C40">
            <v>0.13506307235581083</v>
          </cell>
          <cell r="D40">
            <v>0.12911824381458814</v>
          </cell>
          <cell r="E40">
            <v>2</v>
          </cell>
          <cell r="F40">
            <v>-2.5000000000000001E-3</v>
          </cell>
          <cell r="G40">
            <v>2</v>
          </cell>
          <cell r="H40">
            <v>-2.5000000000000001E-3</v>
          </cell>
          <cell r="J40">
            <v>21824.144166666701</v>
          </cell>
          <cell r="K40">
            <v>11901.1452832092</v>
          </cell>
          <cell r="L40">
            <v>11664.2767546084</v>
          </cell>
          <cell r="M40">
            <v>11503.8804666756</v>
          </cell>
          <cell r="N40">
            <v>11304.2123948567</v>
          </cell>
          <cell r="O40">
            <v>2.0307176654327685E-2</v>
          </cell>
          <cell r="P40">
            <v>1.766315642739924E-2</v>
          </cell>
          <cell r="R40">
            <v>22397.368333333299</v>
          </cell>
          <cell r="S40">
            <v>11884.8854151655</v>
          </cell>
          <cell r="T40">
            <v>12218.2474260668</v>
          </cell>
          <cell r="U40">
            <v>11447.302118281599</v>
          </cell>
          <cell r="V40">
            <v>11656.816179273301</v>
          </cell>
          <cell r="W40">
            <v>-2.7283946647707946E-2</v>
          </cell>
          <cell r="X40">
            <v>-1.7973523625107291E-2</v>
          </cell>
          <cell r="Z40">
            <v>22634.817500000001</v>
          </cell>
          <cell r="AA40">
            <v>13508.5505297123</v>
          </cell>
          <cell r="AB40">
            <v>14467.0720265527</v>
          </cell>
          <cell r="AC40">
            <v>12989.241309585699</v>
          </cell>
          <cell r="AD40">
            <v>13777.026085047901</v>
          </cell>
          <cell r="AE40">
            <v>-6.6255389831552658E-2</v>
          </cell>
          <cell r="AF40">
            <v>-5.7181046954478676E-2</v>
          </cell>
          <cell r="AG40">
            <v>259732310.40920299</v>
          </cell>
          <cell r="AH40">
            <v>11901.1452832092</v>
          </cell>
          <cell r="AI40">
            <v>305763575.92956626</v>
          </cell>
          <cell r="AJ40">
            <v>13508.5505297123</v>
          </cell>
          <cell r="AK40">
            <v>0.13506307235581083</v>
          </cell>
          <cell r="AL40">
            <v>327459535.08037555</v>
          </cell>
        </row>
        <row r="41">
          <cell r="A41">
            <v>210056</v>
          </cell>
          <cell r="B41" t="str">
            <v>MedStar Good Samaritan Hospital</v>
          </cell>
          <cell r="C41">
            <v>0.18691754271527672</v>
          </cell>
          <cell r="D41">
            <v>0.1766831750172575</v>
          </cell>
          <cell r="E41">
            <v>4</v>
          </cell>
          <cell r="F41">
            <v>-7.4999999999999997E-3</v>
          </cell>
          <cell r="G41">
            <v>5</v>
          </cell>
          <cell r="H41">
            <v>-0.01</v>
          </cell>
          <cell r="J41">
            <v>11225.594999999999</v>
          </cell>
          <cell r="K41">
            <v>13501.694495093199</v>
          </cell>
          <cell r="L41">
            <v>11323.8843089124</v>
          </cell>
          <cell r="M41">
            <v>14299.3447555639</v>
          </cell>
          <cell r="N41">
            <v>11425.575873100401</v>
          </cell>
          <cell r="O41">
            <v>0.19232006675189761</v>
          </cell>
          <cell r="P41">
            <v>0.25152070358477996</v>
          </cell>
          <cell r="R41">
            <v>11495.4175</v>
          </cell>
          <cell r="S41">
            <v>14498.6967568901</v>
          </cell>
          <cell r="T41">
            <v>11738.8162931758</v>
          </cell>
          <cell r="U41">
            <v>15220.731376145701</v>
          </cell>
          <cell r="V41">
            <v>11716.455644215201</v>
          </cell>
          <cell r="W41">
            <v>0.23510721990927808</v>
          </cell>
          <cell r="X41">
            <v>0.29909008648538493</v>
          </cell>
          <cell r="Z41">
            <v>10214.805</v>
          </cell>
          <cell r="AA41">
            <v>16025.3980526084</v>
          </cell>
          <cell r="AB41">
            <v>13083.8213874747</v>
          </cell>
          <cell r="AC41">
            <v>16825.798387643299</v>
          </cell>
          <cell r="AD41">
            <v>13049.0344753886</v>
          </cell>
          <cell r="AE41">
            <v>0.22482549845488609</v>
          </cell>
          <cell r="AF41">
            <v>0.28942861016866361</v>
          </cell>
          <cell r="AG41">
            <v>151564554.21564573</v>
          </cell>
          <cell r="AH41">
            <v>13501.694495093199</v>
          </cell>
          <cell r="AI41">
            <v>163696316.15477455</v>
          </cell>
          <cell r="AJ41">
            <v>16025.3980526084</v>
          </cell>
          <cell r="AK41">
            <v>0.18691754271527672</v>
          </cell>
          <cell r="AL41">
            <v>133648684.12788351</v>
          </cell>
        </row>
        <row r="42">
          <cell r="A42">
            <v>210057</v>
          </cell>
          <cell r="B42" t="str">
            <v>Shady Grove Adventist Hospital</v>
          </cell>
          <cell r="C42">
            <v>0.17696113794575963</v>
          </cell>
          <cell r="D42">
            <v>0.1697352644476442</v>
          </cell>
          <cell r="E42">
            <v>1</v>
          </cell>
          <cell r="F42">
            <v>0</v>
          </cell>
          <cell r="G42">
            <v>1</v>
          </cell>
          <cell r="H42">
            <v>0</v>
          </cell>
          <cell r="J42">
            <v>29050.4391666667</v>
          </cell>
          <cell r="K42">
            <v>11164.696334059399</v>
          </cell>
          <cell r="L42">
            <v>11619.4495480602</v>
          </cell>
          <cell r="M42">
            <v>10480.350678366</v>
          </cell>
          <cell r="N42">
            <v>11086.5299642601</v>
          </cell>
          <cell r="O42">
            <v>-3.9137242441636966E-2</v>
          </cell>
          <cell r="P42">
            <v>-5.4677098050359696E-2</v>
          </cell>
          <cell r="R42">
            <v>29641.197499999998</v>
          </cell>
          <cell r="S42">
            <v>11473.694751384401</v>
          </cell>
          <cell r="T42">
            <v>12126.5591205579</v>
          </cell>
          <cell r="U42">
            <v>10709.9226596224</v>
          </cell>
          <cell r="V42">
            <v>11389.006699573099</v>
          </cell>
          <cell r="W42">
            <v>-5.3837561230927644E-2</v>
          </cell>
          <cell r="X42">
            <v>-5.9626274517527E-2</v>
          </cell>
          <cell r="Z42">
            <v>30205.7283333333</v>
          </cell>
          <cell r="AA42">
            <v>13140.413702153401</v>
          </cell>
          <cell r="AB42">
            <v>14014.6528501988</v>
          </cell>
          <cell r="AC42">
            <v>12259.2357722625</v>
          </cell>
          <cell r="AD42">
            <v>13143.4708167176</v>
          </cell>
          <cell r="AE42">
            <v>-6.2380364136739752E-2</v>
          </cell>
          <cell r="AF42">
            <v>-6.7275612110799021E-2</v>
          </cell>
          <cell r="AG42">
            <v>324339331.66689926</v>
          </cell>
          <cell r="AH42">
            <v>11164.696334059397</v>
          </cell>
          <cell r="AI42">
            <v>396915766.47485608</v>
          </cell>
          <cell r="AJ42">
            <v>13140.413702153401</v>
          </cell>
          <cell r="AK42">
            <v>0.17696113794575985</v>
          </cell>
          <cell r="AL42">
            <v>423322796.67908019</v>
          </cell>
        </row>
        <row r="43">
          <cell r="A43">
            <v>210060</v>
          </cell>
          <cell r="B43" t="str">
            <v>Fort Washington Medical Center</v>
          </cell>
          <cell r="C43">
            <v>0.23906102175296273</v>
          </cell>
          <cell r="D43">
            <v>0.21414946025983195</v>
          </cell>
          <cell r="E43">
            <v>1</v>
          </cell>
          <cell r="F43">
            <v>0</v>
          </cell>
          <cell r="G43">
            <v>2</v>
          </cell>
          <cell r="H43">
            <v>-2.5000000000000001E-3</v>
          </cell>
          <cell r="J43">
            <v>6208.4333333333298</v>
          </cell>
          <cell r="K43">
            <v>11542.7728652854</v>
          </cell>
          <cell r="L43">
            <v>11665.1358670057</v>
          </cell>
          <cell r="M43">
            <v>11630.876724936999</v>
          </cell>
          <cell r="N43">
            <v>11304.688833509999</v>
          </cell>
          <cell r="O43">
            <v>-1.0489633649822916E-2</v>
          </cell>
          <cell r="P43">
            <v>2.8854212285799097E-2</v>
          </cell>
          <cell r="R43">
            <v>6324.1658333333298</v>
          </cell>
          <cell r="S43">
            <v>11693.355665593201</v>
          </cell>
          <cell r="T43">
            <v>12218.922761744099</v>
          </cell>
          <cell r="U43">
            <v>11553.926140089599</v>
          </cell>
          <cell r="V43">
            <v>11657.323256259</v>
          </cell>
          <cell r="W43">
            <v>-4.3012555721882673E-2</v>
          </cell>
          <cell r="X43">
            <v>-8.8697133892967628E-3</v>
          </cell>
          <cell r="Z43">
            <v>6251.9041666666699</v>
          </cell>
          <cell r="AA43">
            <v>14302.1999403229</v>
          </cell>
          <cell r="AB43">
            <v>14469.6571611134</v>
          </cell>
          <cell r="AC43">
            <v>14121.622697930899</v>
          </cell>
          <cell r="AD43">
            <v>13778.9832263478</v>
          </cell>
          <cell r="AE43">
            <v>-1.1572991600694915E-2</v>
          </cell>
          <cell r="AF43">
            <v>2.4866818251720657E-2</v>
          </cell>
          <cell r="AG43">
            <v>71662535.815933347</v>
          </cell>
          <cell r="AH43">
            <v>11542.7728652854</v>
          </cell>
          <cell r="AI43">
            <v>89415983.399404541</v>
          </cell>
          <cell r="AJ43">
            <v>14302.1999403229</v>
          </cell>
          <cell r="AK43">
            <v>0.23906102175296273</v>
          </cell>
          <cell r="AL43">
            <v>90462909.895803079</v>
          </cell>
        </row>
        <row r="44">
          <cell r="A44">
            <v>210061</v>
          </cell>
          <cell r="B44" t="str">
            <v>Atlantic General Hospital</v>
          </cell>
          <cell r="C44">
            <v>7.6277053640336989E-2</v>
          </cell>
          <cell r="D44">
            <v>7.3392294987908002E-2</v>
          </cell>
          <cell r="E44">
            <v>5</v>
          </cell>
          <cell r="F44">
            <v>-0.01</v>
          </cell>
          <cell r="G44">
            <v>5</v>
          </cell>
          <cell r="H44">
            <v>-0.01</v>
          </cell>
          <cell r="J44">
            <v>5724.0466666666698</v>
          </cell>
          <cell r="K44">
            <v>12359.0075547343</v>
          </cell>
          <cell r="L44">
            <v>9803.74549320611</v>
          </cell>
          <cell r="M44">
            <v>13350.9654024873</v>
          </cell>
          <cell r="N44">
            <v>10473.5961610912</v>
          </cell>
          <cell r="O44">
            <v>0.2606414113155997</v>
          </cell>
          <cell r="P44">
            <v>0.27472600596205532</v>
          </cell>
          <cell r="R44">
            <v>5731.7916666666697</v>
          </cell>
          <cell r="S44">
            <v>12409.4737835917</v>
          </cell>
          <cell r="T44">
            <v>9744.0197053461998</v>
          </cell>
          <cell r="U44">
            <v>13369.0739732863</v>
          </cell>
          <cell r="V44">
            <v>10353.601453735901</v>
          </cell>
          <cell r="W44">
            <v>0.27354768964425014</v>
          </cell>
          <cell r="X44">
            <v>0.29124865710011694</v>
          </cell>
          <cell r="Z44">
            <v>5844.0874999999996</v>
          </cell>
          <cell r="AA44">
            <v>13301.7162369281</v>
          </cell>
          <cell r="AB44">
            <v>10820.9627905038</v>
          </cell>
          <cell r="AC44">
            <v>14330.823393680001</v>
          </cell>
          <cell r="AD44">
            <v>11494.5997972234</v>
          </cell>
          <cell r="AE44">
            <v>0.22925441057808138</v>
          </cell>
          <cell r="AF44">
            <v>0.24674400557570619</v>
          </cell>
          <cell r="AG44">
            <v>70743535.996985063</v>
          </cell>
          <cell r="AH44">
            <v>12359.0075547343</v>
          </cell>
          <cell r="AI44">
            <v>77736393.58877854</v>
          </cell>
          <cell r="AJ44">
            <v>13301.7162369281</v>
          </cell>
          <cell r="AK44">
            <v>7.6277053640336989E-2</v>
          </cell>
          <cell r="AL44">
            <v>63238653.381948367</v>
          </cell>
        </row>
        <row r="45">
          <cell r="A45">
            <v>210062</v>
          </cell>
          <cell r="B45" t="str">
            <v>MedStar Southern Maryland Hospital Center</v>
          </cell>
          <cell r="C45">
            <v>0.16696301237841538</v>
          </cell>
          <cell r="D45">
            <v>0.15218014248858158</v>
          </cell>
          <cell r="E45">
            <v>1</v>
          </cell>
          <cell r="F45">
            <v>0</v>
          </cell>
          <cell r="G45">
            <v>1</v>
          </cell>
          <cell r="H45">
            <v>0</v>
          </cell>
          <cell r="J45">
            <v>21421.040000000001</v>
          </cell>
          <cell r="K45">
            <v>11554.662971252201</v>
          </cell>
          <cell r="L45">
            <v>11664.7948021302</v>
          </cell>
          <cell r="M45">
            <v>11327.8006547513</v>
          </cell>
          <cell r="N45">
            <v>11304.5721241479</v>
          </cell>
          <cell r="O45">
            <v>-9.4413860463183896E-3</v>
          </cell>
          <cell r="P45">
            <v>2.0547907827295209E-3</v>
          </cell>
          <cell r="R45">
            <v>22053.642500000002</v>
          </cell>
          <cell r="S45">
            <v>12233.1244829104</v>
          </cell>
          <cell r="T45">
            <v>12218.430469487699</v>
          </cell>
          <cell r="U45">
            <v>11852.882724602099</v>
          </cell>
          <cell r="V45">
            <v>11657.1057284213</v>
          </cell>
          <cell r="W45">
            <v>1.2026105529179265E-3</v>
          </cell>
          <cell r="X45">
            <v>1.6794648752603614E-2</v>
          </cell>
          <cell r="Z45">
            <v>22150.429166666701</v>
          </cell>
          <cell r="AA45">
            <v>13483.8643079498</v>
          </cell>
          <cell r="AB45">
            <v>14467.286116118899</v>
          </cell>
          <cell r="AC45">
            <v>13051.6669724736</v>
          </cell>
          <cell r="AD45">
            <v>13777.264720155301</v>
          </cell>
          <cell r="AE45">
            <v>-6.7975555351283745E-2</v>
          </cell>
          <cell r="AF45">
            <v>-5.2666313845316171E-2</v>
          </cell>
          <cell r="AG45">
            <v>247512897.69371226</v>
          </cell>
          <cell r="AH45">
            <v>11554.662971252201</v>
          </cell>
          <cell r="AI45">
            <v>298673381.24618739</v>
          </cell>
          <cell r="AJ45">
            <v>13483.864307949802</v>
          </cell>
          <cell r="AK45">
            <v>0.1669630123784156</v>
          </cell>
          <cell r="AL45">
            <v>320456596.34899229</v>
          </cell>
        </row>
        <row r="46">
          <cell r="A46">
            <v>210063</v>
          </cell>
          <cell r="B46" t="str">
            <v>University of Maryland St. Joseph Medical Center</v>
          </cell>
          <cell r="C46">
            <v>0.13507334498072643</v>
          </cell>
          <cell r="D46">
            <v>0.12286324897703893</v>
          </cell>
          <cell r="E46">
            <v>4</v>
          </cell>
          <cell r="F46">
            <v>-7.4999999999999997E-3</v>
          </cell>
          <cell r="G46">
            <v>4</v>
          </cell>
          <cell r="H46">
            <v>-7.4999999999999997E-3</v>
          </cell>
          <cell r="J46">
            <v>25085.7366666667</v>
          </cell>
          <cell r="K46">
            <v>12815.5338895894</v>
          </cell>
          <cell r="L46">
            <v>11098.019263272799</v>
          </cell>
          <cell r="M46">
            <v>12823.0562025446</v>
          </cell>
          <cell r="N46">
            <v>11121.554105527801</v>
          </cell>
          <cell r="O46">
            <v>0.15475866328692112</v>
          </cell>
          <cell r="P46">
            <v>0.15299139678429419</v>
          </cell>
          <cell r="R46">
            <v>25464.831666666701</v>
          </cell>
          <cell r="S46">
            <v>13109.3774874716</v>
          </cell>
          <cell r="T46">
            <v>11549.394133274</v>
          </cell>
          <cell r="U46">
            <v>12986.689299878901</v>
          </cell>
          <cell r="V46">
            <v>11440.5239960572</v>
          </cell>
          <cell r="W46">
            <v>0.13507057913135556</v>
          </cell>
          <cell r="X46">
            <v>0.13514811947027616</v>
          </cell>
          <cell r="Z46">
            <v>24148.7575</v>
          </cell>
          <cell r="AA46">
            <v>14546.5709197701</v>
          </cell>
          <cell r="AB46">
            <v>12567.5983117046</v>
          </cell>
          <cell r="AC46">
            <v>14398.5385494044</v>
          </cell>
          <cell r="AD46">
            <v>12435.776393729901</v>
          </cell>
          <cell r="AE46">
            <v>0.15746625242011603</v>
          </cell>
          <cell r="AF46">
            <v>0.15783189513315166</v>
          </cell>
          <cell r="AG46">
            <v>321487108.39698255</v>
          </cell>
          <cell r="AH46">
            <v>12815.5338895894</v>
          </cell>
          <cell r="AI46">
            <v>351281613.5980801</v>
          </cell>
          <cell r="AJ46">
            <v>14546.5709197701</v>
          </cell>
          <cell r="AK46">
            <v>0.13507334498072643</v>
          </cell>
          <cell r="AL46">
            <v>303491883.98676378</v>
          </cell>
        </row>
        <row r="47">
          <cell r="A47">
            <v>210065</v>
          </cell>
          <cell r="B47" t="str">
            <v>Holy Cross Germantown</v>
          </cell>
          <cell r="C47">
            <v>0.1840083376919508</v>
          </cell>
          <cell r="D47">
            <v>0.17394517554125422</v>
          </cell>
          <cell r="E47">
            <v>1</v>
          </cell>
          <cell r="F47">
            <v>0</v>
          </cell>
          <cell r="G47">
            <v>1</v>
          </cell>
          <cell r="H47">
            <v>0</v>
          </cell>
          <cell r="J47">
            <v>4264.0141666666696</v>
          </cell>
          <cell r="K47">
            <v>11569.0177489828</v>
          </cell>
          <cell r="L47">
            <v>11619.191167290501</v>
          </cell>
          <cell r="M47">
            <v>10870.624954290501</v>
          </cell>
          <cell r="N47">
            <v>11086.495516851601</v>
          </cell>
          <cell r="O47">
            <v>-4.3181506858193108E-3</v>
          </cell>
          <cell r="P47">
            <v>-1.9471487832469214E-2</v>
          </cell>
          <cell r="R47">
            <v>4378.0783333333302</v>
          </cell>
          <cell r="S47">
            <v>11552.0894270187</v>
          </cell>
          <cell r="T47">
            <v>12126.1672108451</v>
          </cell>
          <cell r="U47">
            <v>10767.271539446499</v>
          </cell>
          <cell r="V47">
            <v>11389.008724134999</v>
          </cell>
          <cell r="W47">
            <v>-4.7342063971620885E-2</v>
          </cell>
          <cell r="X47">
            <v>-5.4590983267134296E-2</v>
          </cell>
          <cell r="Z47">
            <v>4544.0841666666702</v>
          </cell>
          <cell r="AA47">
            <v>13697.813473701801</v>
          </cell>
          <cell r="AB47">
            <v>14014.4533291603</v>
          </cell>
          <cell r="AC47">
            <v>12761.517720207699</v>
          </cell>
          <cell r="AD47">
            <v>13143.230986169699</v>
          </cell>
          <cell r="AE47">
            <v>-2.259380712336867E-2</v>
          </cell>
          <cell r="AF47">
            <v>-2.9042574566609081E-2</v>
          </cell>
          <cell r="AG47">
            <v>49330455.576080807</v>
          </cell>
          <cell r="AH47">
            <v>11569.0177489828</v>
          </cell>
          <cell r="AI47">
            <v>62244017.323801734</v>
          </cell>
          <cell r="AJ47">
            <v>13697.813473701801</v>
          </cell>
          <cell r="AK47">
            <v>0.1840083376919508</v>
          </cell>
          <cell r="AL47">
            <v>63682855.477526322</v>
          </cell>
        </row>
        <row r="49">
          <cell r="J49">
            <v>743684.20666666678</v>
          </cell>
          <cell r="R49">
            <v>760955.81083333329</v>
          </cell>
          <cell r="Z49">
            <v>745883.64833333355</v>
          </cell>
          <cell r="AG49">
            <v>9014091781.8786221</v>
          </cell>
          <cell r="AH49">
            <v>12120.85950067635</v>
          </cell>
          <cell r="AI49">
            <v>10323641460.409531</v>
          </cell>
          <cell r="AJ49">
            <v>13840.820191564142</v>
          </cell>
          <cell r="AK49">
            <v>0.14190088506444765</v>
          </cell>
          <cell r="AL49">
            <v>9636706972.2934036</v>
          </cell>
        </row>
      </sheetData>
      <sheetData sheetId="1">
        <row r="1">
          <cell r="A1" t="str">
            <v>Medicare Benchmarks</v>
          </cell>
          <cell r="C1"/>
          <cell r="D1"/>
          <cell r="E1"/>
          <cell r="F1"/>
          <cell r="G1"/>
          <cell r="H1"/>
          <cell r="I1"/>
        </row>
        <row r="2">
          <cell r="K2">
            <v>311.47500000000002</v>
          </cell>
        </row>
        <row r="3">
          <cell r="J3">
            <v>2018</v>
          </cell>
          <cell r="K3"/>
          <cell r="L3"/>
          <cell r="M3"/>
          <cell r="N3"/>
          <cell r="O3"/>
          <cell r="P3"/>
          <cell r="R3">
            <v>2019</v>
          </cell>
          <cell r="S3"/>
          <cell r="T3"/>
          <cell r="U3"/>
          <cell r="V3"/>
          <cell r="W3"/>
          <cell r="X3"/>
          <cell r="Z3">
            <v>2021</v>
          </cell>
          <cell r="AA3"/>
          <cell r="AB3"/>
          <cell r="AC3"/>
          <cell r="AD3"/>
          <cell r="AE3"/>
          <cell r="AF3"/>
          <cell r="AG3"/>
          <cell r="AH3"/>
        </row>
        <row r="4">
          <cell r="J4"/>
          <cell r="K4" t="str">
            <v>PMPY TCOC</v>
          </cell>
          <cell r="L4"/>
          <cell r="M4"/>
          <cell r="N4"/>
          <cell r="O4"/>
          <cell r="P4"/>
          <cell r="R4"/>
          <cell r="S4" t="str">
            <v>PMPY TCOC</v>
          </cell>
          <cell r="T4"/>
          <cell r="U4"/>
          <cell r="V4"/>
          <cell r="W4"/>
          <cell r="X4"/>
          <cell r="Z4"/>
          <cell r="AA4" t="str">
            <v>PMPY TCOC</v>
          </cell>
          <cell r="AB4"/>
          <cell r="AC4"/>
          <cell r="AD4"/>
          <cell r="AE4"/>
          <cell r="AF4"/>
          <cell r="AG4"/>
          <cell r="AH4"/>
        </row>
        <row r="5">
          <cell r="A5" t="str">
            <v>CCN</v>
          </cell>
          <cell r="B5" t="str">
            <v>Facility</v>
          </cell>
          <cell r="C5" t="str">
            <v>Cumulative Growth Risk Adjusted</v>
          </cell>
          <cell r="D5" t="str">
            <v>Cumulative Growth Demo Adjusted</v>
          </cell>
          <cell r="E5" t="str">
            <v>Quintile Risk Adjusted and Benefit Adj.</v>
          </cell>
          <cell r="F5" t="str">
            <v>Quintile Adjustment, Risk and Benefit Adj.</v>
          </cell>
          <cell r="G5" t="str">
            <v>Quintile Demo adjusted</v>
          </cell>
          <cell r="H5" t="str">
            <v>Quintile Adjustment, Demo Adjusted</v>
          </cell>
          <cell r="J5" t="str">
            <v>Attributed Benes</v>
          </cell>
          <cell r="K5" t="str">
            <v>MD Risk and Benefit Adjusted</v>
          </cell>
          <cell r="L5" t="str">
            <v>Benchmark Risk and Benefit Adjusted</v>
          </cell>
          <cell r="M5" t="str">
            <v>MD Demo Adjusted</v>
          </cell>
          <cell r="N5" t="str">
            <v>Benchmark Demo Adj</v>
          </cell>
          <cell r="O5" t="str">
            <v>Above (Below) Risk &amp; Benefit Adj. BM</v>
          </cell>
          <cell r="P5" t="str">
            <v>MD Above (Below) Demo Adj. BM</v>
          </cell>
          <cell r="Q5"/>
          <cell r="R5" t="str">
            <v>Attributed Benes</v>
          </cell>
          <cell r="S5" t="str">
            <v>MD Risk and Benefit Adjusted</v>
          </cell>
          <cell r="T5" t="str">
            <v>Benchmark Risk and Benefit Adjusted</v>
          </cell>
          <cell r="U5" t="str">
            <v>MD Demo Adjusted</v>
          </cell>
          <cell r="V5" t="str">
            <v>Benchmark Demo Adj</v>
          </cell>
          <cell r="W5" t="str">
            <v>Above (Below) Risk &amp; Benefit Adj. BM</v>
          </cell>
          <cell r="X5" t="str">
            <v>MD Above (Below) Demo Adj. BM</v>
          </cell>
          <cell r="Y5"/>
          <cell r="Z5" t="str">
            <v>Attributed Benes</v>
          </cell>
          <cell r="AA5" t="str">
            <v>MD Risk and Benefit Adjusted</v>
          </cell>
          <cell r="AB5" t="str">
            <v>Benchmark Risk and Benefit Adjusted</v>
          </cell>
          <cell r="AC5" t="str">
            <v>MD Demo Adjusted</v>
          </cell>
          <cell r="AD5" t="str">
            <v>Benchmark Demo Adj</v>
          </cell>
          <cell r="AE5" t="str">
            <v>Above (Below) Risk &amp; Benefit Adj. BM</v>
          </cell>
          <cell r="AF5" t="str">
            <v>MD Above (Below) Demo Adj. BM</v>
          </cell>
          <cell r="AG5" t="str">
            <v>Attributed 2018 TCOC $</v>
          </cell>
          <cell r="AH5" t="str">
            <v>Attributed 2018 TCOC PMPY</v>
          </cell>
          <cell r="AI5" t="str">
            <v>Attributed 2021 TCOC $</v>
          </cell>
          <cell r="AJ5" t="str">
            <v>Attributed 2021 TCOC PMPY</v>
          </cell>
          <cell r="AK5" t="str">
            <v>PMPY Growth</v>
          </cell>
        </row>
        <row r="6">
          <cell r="A6">
            <v>210001</v>
          </cell>
          <cell r="B6" t="str">
            <v>Meritus Medical Center</v>
          </cell>
          <cell r="C6">
            <v>0.14659664322219568</v>
          </cell>
          <cell r="D6">
            <v>9.7673501532169249E-2</v>
          </cell>
          <cell r="E6">
            <v>4</v>
          </cell>
          <cell r="F6">
            <v>-2.5000000000000005E-3</v>
          </cell>
          <cell r="G6">
            <v>4</v>
          </cell>
          <cell r="H6">
            <v>-2.5000000000000005E-3</v>
          </cell>
          <cell r="J6">
            <v>37593.666666666664</v>
          </cell>
          <cell r="K6">
            <v>3737.7000000000003</v>
          </cell>
          <cell r="L6">
            <v>4487.5452000000005</v>
          </cell>
          <cell r="M6">
            <v>4079.9892</v>
          </cell>
          <cell r="N6">
            <v>4900.8900000000003</v>
          </cell>
          <cell r="O6">
            <v>-0.16709474034935634</v>
          </cell>
          <cell r="P6">
            <v>-0.16750035197688584</v>
          </cell>
          <cell r="R6">
            <v>34708.833333333336</v>
          </cell>
          <cell r="S6">
            <v>3814.56991289396</v>
          </cell>
          <cell r="T6">
            <v>4472.7764957275058</v>
          </cell>
          <cell r="U6">
            <v>4191.6763467853643</v>
          </cell>
          <cell r="V6">
            <v>4839.7975608823062</v>
          </cell>
          <cell r="W6">
            <v>-0.1471583888580793</v>
          </cell>
          <cell r="X6">
            <v>-0.13391494291732065</v>
          </cell>
          <cell r="Z6">
            <v>32873.083333333336</v>
          </cell>
          <cell r="AA6">
            <v>4285.634273371601</v>
          </cell>
          <cell r="AB6">
            <v>4637.5449321302676</v>
          </cell>
          <cell r="AC6">
            <v>4478.4960313774336</v>
          </cell>
          <cell r="AD6">
            <v>4879.8095533766646</v>
          </cell>
          <cell r="AE6">
            <v>-7.5882964781759155E-2</v>
          </cell>
          <cell r="AF6">
            <v>-8.2239586936653231E-2</v>
          </cell>
          <cell r="AG6">
            <v>140513847.90000001</v>
          </cell>
          <cell r="AH6">
            <v>3737.7000000000003</v>
          </cell>
          <cell r="AI6">
            <v>140882012.60473409</v>
          </cell>
          <cell r="AJ6">
            <v>4285.634273371601</v>
          </cell>
          <cell r="AK6">
            <v>0.14659664322219568</v>
          </cell>
        </row>
        <row r="7">
          <cell r="A7">
            <v>210002</v>
          </cell>
          <cell r="B7" t="str">
            <v>University of Maryland Medical Center</v>
          </cell>
          <cell r="C7">
            <v>0.13360456186585945</v>
          </cell>
          <cell r="D7">
            <v>0.11180449176143958</v>
          </cell>
          <cell r="E7">
            <v>1</v>
          </cell>
          <cell r="F7">
            <v>4.9999999999999992E-3</v>
          </cell>
          <cell r="G7">
            <v>2</v>
          </cell>
          <cell r="H7">
            <v>2.4999999999999996E-3</v>
          </cell>
          <cell r="J7">
            <v>10196.864166666666</v>
          </cell>
          <cell r="K7">
            <v>3595.3332</v>
          </cell>
          <cell r="L7">
            <v>4656.0648000000001</v>
          </cell>
          <cell r="M7">
            <v>3489.4056</v>
          </cell>
          <cell r="N7">
            <v>4696.1939999999995</v>
          </cell>
          <cell r="O7">
            <v>-0.22781719017312652</v>
          </cell>
          <cell r="P7">
            <v>-0.25697158166804857</v>
          </cell>
          <cell r="R7">
            <v>8946.6503499348964</v>
          </cell>
          <cell r="S7">
            <v>4107.3759575370032</v>
          </cell>
          <cell r="T7">
            <v>4750.2197916028117</v>
          </cell>
          <cell r="U7">
            <v>3956.8248897191988</v>
          </cell>
          <cell r="V7">
            <v>4729.2721928330593</v>
          </cell>
          <cell r="W7">
            <v>-0.1353292820686306</v>
          </cell>
          <cell r="X7">
            <v>-0.16333323006539147</v>
          </cell>
          <cell r="Z7">
            <v>8413.66162109375</v>
          </cell>
          <cell r="AA7">
            <v>4075.6861169477788</v>
          </cell>
          <cell r="AB7">
            <v>4781.013994333649</v>
          </cell>
          <cell r="AC7">
            <v>3879.5368196575214</v>
          </cell>
          <cell r="AD7">
            <v>4582.1295325100546</v>
          </cell>
          <cell r="AE7">
            <v>-0.14752683807698719</v>
          </cell>
          <cell r="AF7">
            <v>-0.15333322811318661</v>
          </cell>
          <cell r="AG7">
            <v>36661124.274306998</v>
          </cell>
          <cell r="AH7">
            <v>3595.3332</v>
          </cell>
          <cell r="AI7">
            <v>34291443.861788139</v>
          </cell>
          <cell r="AJ7">
            <v>4075.6861169477788</v>
          </cell>
          <cell r="AK7">
            <v>0.13360456186585945</v>
          </cell>
        </row>
        <row r="8">
          <cell r="A8">
            <v>210003</v>
          </cell>
          <cell r="B8" t="str">
            <v>Prince Georges Hospital Center</v>
          </cell>
          <cell r="C8">
            <v>0.1109028625216486</v>
          </cell>
          <cell r="D8">
            <v>4.6463358335087968E-2</v>
          </cell>
          <cell r="E8">
            <v>1</v>
          </cell>
          <cell r="F8">
            <v>4.9999999999999992E-3</v>
          </cell>
          <cell r="G8">
            <v>3</v>
          </cell>
          <cell r="H8">
            <v>0</v>
          </cell>
          <cell r="J8">
            <v>27999.697499999998</v>
          </cell>
          <cell r="K8">
            <v>3454.6499999999996</v>
          </cell>
          <cell r="L8">
            <v>4627.29</v>
          </cell>
          <cell r="M8">
            <v>3572.7539999999999</v>
          </cell>
          <cell r="N8">
            <v>4594.2060000000001</v>
          </cell>
          <cell r="O8">
            <v>-0.25341830747586602</v>
          </cell>
          <cell r="P8">
            <v>-0.22233482782443803</v>
          </cell>
          <cell r="R8">
            <v>20407.727905273438</v>
          </cell>
          <cell r="S8">
            <v>3549.2604085544635</v>
          </cell>
          <cell r="T8">
            <v>4694.1706605755307</v>
          </cell>
          <cell r="U8">
            <v>3630.1599274972277</v>
          </cell>
          <cell r="V8">
            <v>4590.004388962604</v>
          </cell>
          <cell r="W8">
            <v>-0.2439004320053193</v>
          </cell>
          <cell r="X8">
            <v>-0.20911624044924115</v>
          </cell>
          <cell r="Z8">
            <v>19429.3466796875</v>
          </cell>
          <cell r="AA8">
            <v>3837.7805740104131</v>
          </cell>
          <cell r="AB8">
            <v>4919.5419117169149</v>
          </cell>
          <cell r="AC8">
            <v>3738.756149345119</v>
          </cell>
          <cell r="AD8">
            <v>4616.9069225453395</v>
          </cell>
          <cell r="AE8">
            <v>-0.21989066403318192</v>
          </cell>
          <cell r="AF8">
            <v>-0.19020326550488231</v>
          </cell>
          <cell r="AG8">
            <v>96729154.968374982</v>
          </cell>
          <cell r="AH8">
            <v>3454.6499999999996</v>
          </cell>
          <cell r="AI8">
            <v>74565569.253018409</v>
          </cell>
          <cell r="AJ8">
            <v>3837.7805740104131</v>
          </cell>
          <cell r="AK8">
            <v>0.1109028625216486</v>
          </cell>
        </row>
        <row r="9">
          <cell r="A9">
            <v>210004</v>
          </cell>
          <cell r="B9" t="str">
            <v>Holy Cross Hospital</v>
          </cell>
          <cell r="C9">
            <v>0.25692250102989922</v>
          </cell>
          <cell r="D9">
            <v>0.18706203866761317</v>
          </cell>
          <cell r="E9">
            <v>1</v>
          </cell>
          <cell r="F9">
            <v>4.9999999999999992E-3</v>
          </cell>
          <cell r="G9">
            <v>2</v>
          </cell>
          <cell r="H9">
            <v>2.4999999999999996E-3</v>
          </cell>
          <cell r="J9">
            <v>79891.920833333337</v>
          </cell>
          <cell r="K9">
            <v>3558.192</v>
          </cell>
          <cell r="L9">
            <v>4817.5068000000001</v>
          </cell>
          <cell r="M9">
            <v>3342.7644</v>
          </cell>
          <cell r="N9">
            <v>4643.8667999999998</v>
          </cell>
          <cell r="O9">
            <v>-0.26140384482695489</v>
          </cell>
          <cell r="P9">
            <v>-0.28017651152268186</v>
          </cell>
          <cell r="R9">
            <v>60396.364013671875</v>
          </cell>
          <cell r="S9">
            <v>3874.454565850705</v>
          </cell>
          <cell r="T9">
            <v>4916.6792587014252</v>
          </cell>
          <cell r="U9">
            <v>3579.5599971977658</v>
          </cell>
          <cell r="V9">
            <v>4655.234852974917</v>
          </cell>
          <cell r="W9">
            <v>-0.21197736073717133</v>
          </cell>
          <cell r="X9">
            <v>-0.23106779566443214</v>
          </cell>
          <cell r="Z9">
            <v>58027.284749348961</v>
          </cell>
          <cell r="AA9">
            <v>4472.3715877845789</v>
          </cell>
          <cell r="AB9">
            <v>5210.2374373078519</v>
          </cell>
          <cell r="AC9">
            <v>3968.0687234495208</v>
          </cell>
          <cell r="AD9">
            <v>4719.0662904191813</v>
          </cell>
          <cell r="AE9">
            <v>-0.14161846910081144</v>
          </cell>
          <cell r="AF9">
            <v>-0.15914113529075924</v>
          </cell>
          <cell r="AG9">
            <v>284270793.57380003</v>
          </cell>
          <cell r="AH9">
            <v>3558.192</v>
          </cell>
          <cell r="AI9">
            <v>259519579.62927368</v>
          </cell>
          <cell r="AJ9">
            <v>4472.3715877845789</v>
          </cell>
          <cell r="AK9">
            <v>0.25692250102989922</v>
          </cell>
        </row>
        <row r="10">
          <cell r="A10">
            <v>210005</v>
          </cell>
          <cell r="B10" t="str">
            <v>Frederick Memorial Hospital</v>
          </cell>
          <cell r="C10">
            <v>0.20759311182815288</v>
          </cell>
          <cell r="D10">
            <v>0.11935963285479589</v>
          </cell>
          <cell r="E10">
            <v>2</v>
          </cell>
          <cell r="F10">
            <v>2.4999999999999996E-3</v>
          </cell>
          <cell r="G10">
            <v>2</v>
          </cell>
          <cell r="H10">
            <v>2.4999999999999996E-3</v>
          </cell>
          <cell r="J10">
            <v>91449.583333333328</v>
          </cell>
          <cell r="K10">
            <v>3815.0748000000003</v>
          </cell>
          <cell r="L10">
            <v>4874.8871999999992</v>
          </cell>
          <cell r="M10">
            <v>3492.4152000000004</v>
          </cell>
          <cell r="N10">
            <v>4658.9184000000005</v>
          </cell>
          <cell r="O10">
            <v>-0.21740244574274437</v>
          </cell>
          <cell r="P10">
            <v>-0.25038068921748013</v>
          </cell>
          <cell r="R10">
            <v>77489.083333333328</v>
          </cell>
          <cell r="S10">
            <v>4161.2520660921291</v>
          </cell>
          <cell r="T10">
            <v>4987.9813588318657</v>
          </cell>
          <cell r="U10">
            <v>3709.094860138679</v>
          </cell>
          <cell r="V10">
            <v>4676.2227094907521</v>
          </cell>
          <cell r="W10">
            <v>-0.16574426271178933</v>
          </cell>
          <cell r="X10">
            <v>-0.20681817557346294</v>
          </cell>
          <cell r="Z10">
            <v>78816.916666666672</v>
          </cell>
          <cell r="AA10">
            <v>4607.0580495891681</v>
          </cell>
          <cell r="AB10">
            <v>5303.6777326651736</v>
          </cell>
          <cell r="AC10">
            <v>3909.2685960485087</v>
          </cell>
          <cell r="AD10">
            <v>4751.9761694774861</v>
          </cell>
          <cell r="AE10">
            <v>-0.13134653313973965</v>
          </cell>
          <cell r="AF10">
            <v>-0.17733834164442774</v>
          </cell>
          <cell r="AG10">
            <v>348887000.84549999</v>
          </cell>
          <cell r="AH10">
            <v>3815.0748000000003</v>
          </cell>
          <cell r="AI10">
            <v>363114110.37296534</v>
          </cell>
          <cell r="AJ10">
            <v>4607.0580495891681</v>
          </cell>
          <cell r="AK10">
            <v>0.20759311182815288</v>
          </cell>
        </row>
        <row r="11">
          <cell r="A11">
            <v>210006</v>
          </cell>
          <cell r="B11" t="str">
            <v>Harford Memorial Hospital</v>
          </cell>
          <cell r="C11">
            <v>0.1938477928302238</v>
          </cell>
          <cell r="D11">
            <v>6.3676658716711909E-2</v>
          </cell>
          <cell r="E11">
            <v>2</v>
          </cell>
          <cell r="F11">
            <v>2.4999999999999996E-3</v>
          </cell>
          <cell r="G11">
            <v>4</v>
          </cell>
          <cell r="H11">
            <v>-2.5000000000000005E-3</v>
          </cell>
          <cell r="J11">
            <v>11166.047500000001</v>
          </cell>
          <cell r="K11">
            <v>3707.1827999999996</v>
          </cell>
          <cell r="L11">
            <v>4656.0648000000001</v>
          </cell>
          <cell r="M11">
            <v>3805.2887999999998</v>
          </cell>
          <cell r="N11">
            <v>4696.1939999999995</v>
          </cell>
          <cell r="O11">
            <v>-0.20379484409237614</v>
          </cell>
          <cell r="P11">
            <v>-0.18970792092490207</v>
          </cell>
          <cell r="R11">
            <v>8067.154052734375</v>
          </cell>
          <cell r="S11">
            <v>4083.2960722452117</v>
          </cell>
          <cell r="T11">
            <v>4750.2197916028117</v>
          </cell>
          <cell r="U11">
            <v>4058.822665247204</v>
          </cell>
          <cell r="V11">
            <v>4729.2721928330593</v>
          </cell>
          <cell r="W11">
            <v>-0.14039849704145324</v>
          </cell>
          <cell r="X11">
            <v>-0.14176589975131548</v>
          </cell>
          <cell r="Z11">
            <v>7892.632161458333</v>
          </cell>
          <cell r="AA11">
            <v>4425.8120033981686</v>
          </cell>
          <cell r="AB11">
            <v>4781.013994333649</v>
          </cell>
          <cell r="AC11">
            <v>4047.5968762361263</v>
          </cell>
          <cell r="AD11">
            <v>4582.1295325100546</v>
          </cell>
          <cell r="AE11">
            <v>-7.4294279698084553E-2</v>
          </cell>
          <cell r="AF11">
            <v>-0.11665594621047637</v>
          </cell>
          <cell r="AG11">
            <v>41394579.235982999</v>
          </cell>
          <cell r="AH11">
            <v>3707.1827999999996</v>
          </cell>
          <cell r="AI11">
            <v>34931306.158588722</v>
          </cell>
          <cell r="AJ11">
            <v>4425.8120033981686</v>
          </cell>
          <cell r="AK11">
            <v>0.1938477928302238</v>
          </cell>
        </row>
        <row r="12">
          <cell r="A12">
            <v>210008</v>
          </cell>
          <cell r="B12" t="str">
            <v>Mercy Medical Center</v>
          </cell>
          <cell r="C12">
            <v>0.10008244520248577</v>
          </cell>
          <cell r="D12">
            <v>7.2076915634627703E-2</v>
          </cell>
          <cell r="E12">
            <v>3</v>
          </cell>
          <cell r="F12">
            <v>0</v>
          </cell>
          <cell r="G12">
            <v>4</v>
          </cell>
          <cell r="H12">
            <v>-2.5000000000000005E-3</v>
          </cell>
          <cell r="J12">
            <v>17621.290833333333</v>
          </cell>
          <cell r="K12">
            <v>3754.1436000000003</v>
          </cell>
          <cell r="L12">
            <v>4656.0648000000001</v>
          </cell>
          <cell r="M12">
            <v>3758.7539999999999</v>
          </cell>
          <cell r="N12">
            <v>4696.1939999999995</v>
          </cell>
          <cell r="O12">
            <v>-0.1937089019895083</v>
          </cell>
          <cell r="P12">
            <v>-0.19961696642004134</v>
          </cell>
          <cell r="R12">
            <v>15500.810902913412</v>
          </cell>
          <cell r="S12">
            <v>4272.6176546298702</v>
          </cell>
          <cell r="T12">
            <v>4750.2197916028117</v>
          </cell>
          <cell r="U12">
            <v>4264.6446802292157</v>
          </cell>
          <cell r="V12">
            <v>4729.2721928330593</v>
          </cell>
          <cell r="W12">
            <v>-0.10054316598512381</v>
          </cell>
          <cell r="X12">
            <v>-9.8245035104547407E-2</v>
          </cell>
          <cell r="Z12">
            <v>14754.147603352865</v>
          </cell>
          <cell r="AA12">
            <v>4129.8674711292633</v>
          </cell>
          <cell r="AB12">
            <v>4781.013994333649</v>
          </cell>
          <cell r="AC12">
            <v>4029.6733949493191</v>
          </cell>
          <cell r="AD12">
            <v>4582.1295325100546</v>
          </cell>
          <cell r="AE12">
            <v>-0.13619423075860271</v>
          </cell>
          <cell r="AF12">
            <v>-0.12056755131889607</v>
          </cell>
          <cell r="AG12">
            <v>66152856.205697</v>
          </cell>
          <cell r="AH12">
            <v>3754.1436000000003</v>
          </cell>
          <cell r="AI12">
            <v>60932674.251326777</v>
          </cell>
          <cell r="AJ12">
            <v>4129.8674711292633</v>
          </cell>
          <cell r="AK12">
            <v>0.10008244520248577</v>
          </cell>
        </row>
        <row r="13">
          <cell r="A13">
            <v>210009</v>
          </cell>
          <cell r="B13" t="str">
            <v>Johns Hopkins Hospital</v>
          </cell>
          <cell r="C13">
            <v>5.4269087629157609E-2</v>
          </cell>
          <cell r="D13">
            <v>3.2484160995247757E-2</v>
          </cell>
          <cell r="E13">
            <v>5</v>
          </cell>
          <cell r="F13">
            <v>-5.000000000000001E-3</v>
          </cell>
          <cell r="G13">
            <v>3</v>
          </cell>
          <cell r="H13">
            <v>0</v>
          </cell>
          <cell r="J13">
            <v>15745.651666666667</v>
          </cell>
          <cell r="K13">
            <v>4015.4543999999996</v>
          </cell>
          <cell r="L13">
            <v>4656.0648000000001</v>
          </cell>
          <cell r="M13">
            <v>3720.0240000000003</v>
          </cell>
          <cell r="N13">
            <v>4696.1939999999995</v>
          </cell>
          <cell r="O13">
            <v>-0.13758622947000232</v>
          </cell>
          <cell r="P13">
            <v>-0.20786407035143761</v>
          </cell>
          <cell r="R13">
            <v>13821.878377278646</v>
          </cell>
          <cell r="S13">
            <v>4373.1766290100277</v>
          </cell>
          <cell r="T13">
            <v>4750.2197916028117</v>
          </cell>
          <cell r="U13">
            <v>4038.0323291904697</v>
          </cell>
          <cell r="V13">
            <v>4729.2721928330593</v>
          </cell>
          <cell r="W13">
            <v>-7.9373835134808113E-2</v>
          </cell>
          <cell r="X13">
            <v>-0.14616199606572111</v>
          </cell>
          <cell r="Z13">
            <v>13333.720458984375</v>
          </cell>
          <cell r="AA13">
            <v>4233.3694467044861</v>
          </cell>
          <cell r="AB13">
            <v>4781.013994333649</v>
          </cell>
          <cell r="AC13">
            <v>3840.8658585221856</v>
          </cell>
          <cell r="AD13">
            <v>4582.1295325100546</v>
          </cell>
          <cell r="AE13">
            <v>-0.11454569015656912</v>
          </cell>
          <cell r="AF13">
            <v>-0.16177274534223185</v>
          </cell>
          <cell r="AG13">
            <v>63225946.265783995</v>
          </cell>
          <cell r="AH13">
            <v>4015.4543999999996</v>
          </cell>
          <cell r="AI13">
            <v>56446564.801962972</v>
          </cell>
          <cell r="AJ13">
            <v>4233.3694467044861</v>
          </cell>
          <cell r="AK13">
            <v>5.4269087629157609E-2</v>
          </cell>
        </row>
        <row r="14">
          <cell r="A14">
            <v>210011</v>
          </cell>
          <cell r="B14" t="str">
            <v>St. Agnes Hospital</v>
          </cell>
          <cell r="C14">
            <v>0.13697277462638091</v>
          </cell>
          <cell r="D14">
            <v>8.435507743553039E-2</v>
          </cell>
          <cell r="E14">
            <v>2</v>
          </cell>
          <cell r="F14">
            <v>2.4999999999999996E-3</v>
          </cell>
          <cell r="G14">
            <v>2</v>
          </cell>
          <cell r="H14">
            <v>2.4999999999999996E-3</v>
          </cell>
          <cell r="J14">
            <v>39015.519166666665</v>
          </cell>
          <cell r="K14">
            <v>3750.3684000000003</v>
          </cell>
          <cell r="L14">
            <v>4656.0648000000001</v>
          </cell>
          <cell r="M14">
            <v>3590.2056000000002</v>
          </cell>
          <cell r="N14">
            <v>4696.1939999999995</v>
          </cell>
          <cell r="O14">
            <v>-0.19451971544725921</v>
          </cell>
          <cell r="P14">
            <v>-0.23550739173040969</v>
          </cell>
          <cell r="R14">
            <v>32004.79052734375</v>
          </cell>
          <cell r="S14">
            <v>3883.525454805389</v>
          </cell>
          <cell r="T14">
            <v>4750.2197916028117</v>
          </cell>
          <cell r="U14">
            <v>3713.0415785758778</v>
          </cell>
          <cell r="V14">
            <v>4729.2721928330593</v>
          </cell>
          <cell r="W14">
            <v>-0.18245352316739516</v>
          </cell>
          <cell r="X14">
            <v>-0.21488097382028903</v>
          </cell>
          <cell r="Z14">
            <v>30514.600036621094</v>
          </cell>
          <cell r="AA14">
            <v>4264.0667656191008</v>
          </cell>
          <cell r="AB14">
            <v>4781.013994333649</v>
          </cell>
          <cell r="AC14">
            <v>3893.0576713974751</v>
          </cell>
          <cell r="AD14">
            <v>4582.1295325100546</v>
          </cell>
          <cell r="AE14">
            <v>-0.10812501894519078</v>
          </cell>
          <cell r="AF14">
            <v>-0.15038244908260179</v>
          </cell>
          <cell r="AG14">
            <v>146322570.19226101</v>
          </cell>
          <cell r="AH14">
            <v>3750.3684000000003</v>
          </cell>
          <cell r="AI14">
            <v>130116291.8823154</v>
          </cell>
          <cell r="AJ14">
            <v>4264.0667656191008</v>
          </cell>
          <cell r="AK14">
            <v>0.13697277462638091</v>
          </cell>
        </row>
        <row r="15">
          <cell r="A15">
            <v>210012</v>
          </cell>
          <cell r="B15" t="str">
            <v>Sinai Hospital</v>
          </cell>
          <cell r="C15">
            <v>0.21175085781357095</v>
          </cell>
          <cell r="D15">
            <v>0.17800681268682528</v>
          </cell>
          <cell r="E15">
            <v>5</v>
          </cell>
          <cell r="F15">
            <v>-5.000000000000001E-3</v>
          </cell>
          <cell r="G15">
            <v>4</v>
          </cell>
          <cell r="H15">
            <v>-2.5000000000000005E-3</v>
          </cell>
          <cell r="J15">
            <v>44086.0625</v>
          </cell>
          <cell r="K15">
            <v>3971.0784000000003</v>
          </cell>
          <cell r="L15">
            <v>4656.0648000000001</v>
          </cell>
          <cell r="M15">
            <v>4012.3632000000002</v>
          </cell>
          <cell r="N15">
            <v>4696.1939999999995</v>
          </cell>
          <cell r="O15">
            <v>-0.14711702465996601</v>
          </cell>
          <cell r="P15">
            <v>-0.14561383111515391</v>
          </cell>
          <cell r="R15">
            <v>37589.452107747398</v>
          </cell>
          <cell r="S15">
            <v>4339.8089384398845</v>
          </cell>
          <cell r="T15">
            <v>4750.2197916028117</v>
          </cell>
          <cell r="U15">
            <v>4324.0405653140251</v>
          </cell>
          <cell r="V15">
            <v>4729.2721928330593</v>
          </cell>
          <cell r="W15">
            <v>-8.6398287062091295E-2</v>
          </cell>
          <cell r="X15">
            <v>-8.5685833040682113E-2</v>
          </cell>
          <cell r="Z15">
            <v>35842.593465169273</v>
          </cell>
          <cell r="AA15">
            <v>4811.9576576449435</v>
          </cell>
          <cell r="AB15">
            <v>4781.013994333649</v>
          </cell>
          <cell r="AC15">
            <v>4726.5911845739111</v>
          </cell>
          <cell r="AD15">
            <v>4582.1295325100546</v>
          </cell>
          <cell r="AE15">
            <v>6.4721967657841439E-3</v>
          </cell>
          <cell r="AF15">
            <v>3.1527186440039712E-2</v>
          </cell>
          <cell r="AG15">
            <v>175069210.53480002</v>
          </cell>
          <cell r="AH15">
            <v>3971.0784000000003</v>
          </cell>
          <cell r="AI15">
            <v>172473042.09457588</v>
          </cell>
          <cell r="AJ15">
            <v>4811.9576576449435</v>
          </cell>
          <cell r="AK15">
            <v>0.21175085781357095</v>
          </cell>
        </row>
        <row r="16">
          <cell r="A16">
            <v>210015</v>
          </cell>
          <cell r="B16" t="str">
            <v>MedStar Franklin Square Hospital Center</v>
          </cell>
          <cell r="C16">
            <v>0.14791520240127376</v>
          </cell>
          <cell r="D16">
            <v>6.8737254711089824E-2</v>
          </cell>
          <cell r="E16">
            <v>3</v>
          </cell>
          <cell r="F16">
            <v>0</v>
          </cell>
          <cell r="G16">
            <v>4</v>
          </cell>
          <cell r="H16">
            <v>-2.5000000000000005E-3</v>
          </cell>
          <cell r="J16">
            <v>32630.532500000001</v>
          </cell>
          <cell r="K16">
            <v>3762.1859999999997</v>
          </cell>
          <cell r="L16">
            <v>4656.0648000000001</v>
          </cell>
          <cell r="M16">
            <v>3937.6415999999999</v>
          </cell>
          <cell r="N16">
            <v>4696.1939999999995</v>
          </cell>
          <cell r="O16">
            <v>-0.19198160644155993</v>
          </cell>
          <cell r="P16">
            <v>-0.16152492848464084</v>
          </cell>
          <cell r="R16">
            <v>28977.38134765625</v>
          </cell>
          <cell r="S16">
            <v>4104.1597515600824</v>
          </cell>
          <cell r="T16">
            <v>4750.2197916028117</v>
          </cell>
          <cell r="U16">
            <v>4254.9053249658809</v>
          </cell>
          <cell r="V16">
            <v>4729.2721928330593</v>
          </cell>
          <cell r="W16">
            <v>-0.13600634673469214</v>
          </cell>
          <cell r="X16">
            <v>-0.10030441229118814</v>
          </cell>
          <cell r="Z16">
            <v>28049.510904947918</v>
          </cell>
          <cell r="AA16">
            <v>4318.6705036612384</v>
          </cell>
          <cell r="AB16">
            <v>4781.013994333649</v>
          </cell>
          <cell r="AC16">
            <v>4208.3042736201833</v>
          </cell>
          <cell r="AD16">
            <v>4582.1295325100546</v>
          </cell>
          <cell r="AE16">
            <v>-9.6704065543495532E-2</v>
          </cell>
          <cell r="AF16">
            <v>-8.1583302313388062E-2</v>
          </cell>
          <cell r="AG16">
            <v>122762132.544045</v>
          </cell>
          <cell r="AH16">
            <v>3762.1859999999997</v>
          </cell>
          <cell r="AI16">
            <v>121136595.38732283</v>
          </cell>
          <cell r="AJ16">
            <v>4318.6705036612384</v>
          </cell>
          <cell r="AK16">
            <v>0.14791520240127376</v>
          </cell>
        </row>
        <row r="17">
          <cell r="A17">
            <v>210016</v>
          </cell>
          <cell r="B17" t="str">
            <v>Washington Adventist Hospital</v>
          </cell>
          <cell r="C17">
            <v>0.24018233860147564</v>
          </cell>
          <cell r="D17">
            <v>0.18439823507773778</v>
          </cell>
          <cell r="E17">
            <v>1</v>
          </cell>
          <cell r="F17">
            <v>4.9999999999999992E-3</v>
          </cell>
          <cell r="G17">
            <v>2</v>
          </cell>
          <cell r="H17">
            <v>2.4999999999999996E-3</v>
          </cell>
          <cell r="J17">
            <v>53387.656666666669</v>
          </cell>
          <cell r="K17">
            <v>3445.8612000000003</v>
          </cell>
          <cell r="L17">
            <v>4708.4880000000003</v>
          </cell>
          <cell r="M17">
            <v>3405.1235999999999</v>
          </cell>
          <cell r="N17">
            <v>4615.4052000000001</v>
          </cell>
          <cell r="O17">
            <v>-0.26815971496582336</v>
          </cell>
          <cell r="P17">
            <v>-0.26222651046976331</v>
          </cell>
          <cell r="R17">
            <v>41685.839782714844</v>
          </cell>
          <cell r="S17">
            <v>3677.2394400959192</v>
          </cell>
          <cell r="T17">
            <v>4786.1635954820795</v>
          </cell>
          <cell r="U17">
            <v>3588.4275669626136</v>
          </cell>
          <cell r="V17">
            <v>4616.9729730099207</v>
          </cell>
          <cell r="W17">
            <v>-0.23169374244393448</v>
          </cell>
          <cell r="X17">
            <v>-0.2227748379858443</v>
          </cell>
          <cell r="Z17">
            <v>39543.783365885414</v>
          </cell>
          <cell r="AA17">
            <v>4273.4962015120873</v>
          </cell>
          <cell r="AB17">
            <v>5041.5863111463714</v>
          </cell>
          <cell r="AC17">
            <v>4033.0223820615524</v>
          </cell>
          <cell r="AD17">
            <v>4659.7970863100227</v>
          </cell>
          <cell r="AE17">
            <v>-0.15235087970945271</v>
          </cell>
          <cell r="AF17">
            <v>-0.13450686642340415</v>
          </cell>
          <cell r="AG17">
            <v>183966454.66658804</v>
          </cell>
          <cell r="AH17">
            <v>3445.8612000000007</v>
          </cell>
          <cell r="AI17">
            <v>168990208.00752819</v>
          </cell>
          <cell r="AJ17">
            <v>4273.4962015120873</v>
          </cell>
          <cell r="AK17">
            <v>0.24018233860147542</v>
          </cell>
        </row>
        <row r="18">
          <cell r="A18">
            <v>210017</v>
          </cell>
          <cell r="B18" t="str">
            <v>Garrett County Memorial Hospital</v>
          </cell>
          <cell r="C18">
            <v>4.1549470386061937E-2</v>
          </cell>
          <cell r="D18">
            <v>-1.063798575881103E-2</v>
          </cell>
          <cell r="E18">
            <v>5</v>
          </cell>
          <cell r="F18">
            <v>-5.000000000000001E-3</v>
          </cell>
          <cell r="G18">
            <v>5</v>
          </cell>
          <cell r="H18">
            <v>-5.000000000000001E-3</v>
          </cell>
          <cell r="J18">
            <v>5697.916666666667</v>
          </cell>
          <cell r="K18">
            <v>4085.1156000000001</v>
          </cell>
          <cell r="L18">
            <v>4482.3768</v>
          </cell>
          <cell r="M18">
            <v>5051.7852000000003</v>
          </cell>
          <cell r="N18">
            <v>4904.1192000000001</v>
          </cell>
          <cell r="O18">
            <v>-8.8627355022897647E-2</v>
          </cell>
          <cell r="P18">
            <v>3.0110605794410494E-2</v>
          </cell>
          <cell r="R18">
            <v>5252.416666666667</v>
          </cell>
          <cell r="S18">
            <v>4110.4110840285621</v>
          </cell>
          <cell r="T18">
            <v>4466.3169995258877</v>
          </cell>
          <cell r="U18">
            <v>4873.1089478110252</v>
          </cell>
          <cell r="V18">
            <v>4841.8484171666923</v>
          </cell>
          <cell r="W18">
            <v>-7.9686667008881384E-2</v>
          </cell>
          <cell r="X18">
            <v>6.456321625745165E-3</v>
          </cell>
          <cell r="Z18">
            <v>4056.4166666666665</v>
          </cell>
          <cell r="AA18">
            <v>4254.8499896458397</v>
          </cell>
          <cell r="AB18">
            <v>4629.2358091845745</v>
          </cell>
          <cell r="AC18">
            <v>4998.044380985828</v>
          </cell>
          <cell r="AD18">
            <v>4881.4041052475977</v>
          </cell>
          <cell r="AE18">
            <v>-8.0874216603081583E-2</v>
          </cell>
          <cell r="AF18">
            <v>2.389482067523141E-2</v>
          </cell>
          <cell r="AG18">
            <v>23276648.262500003</v>
          </cell>
          <cell r="AH18">
            <v>4085.1156000000001</v>
          </cell>
          <cell r="AI18">
            <v>17259444.412165876</v>
          </cell>
          <cell r="AJ18">
            <v>4254.8499896458397</v>
          </cell>
          <cell r="AK18">
            <v>4.1549470386061937E-2</v>
          </cell>
        </row>
        <row r="19">
          <cell r="A19">
            <v>210018</v>
          </cell>
          <cell r="B19" t="str">
            <v>MedStar Montgomery Medical Center</v>
          </cell>
          <cell r="C19">
            <v>0.27904338316078081</v>
          </cell>
          <cell r="D19">
            <v>0.18163275687470137</v>
          </cell>
          <cell r="E19">
            <v>1</v>
          </cell>
          <cell r="F19">
            <v>4.9999999999999992E-3</v>
          </cell>
          <cell r="G19">
            <v>1</v>
          </cell>
          <cell r="H19">
            <v>4.9999999999999992E-3</v>
          </cell>
          <cell r="J19">
            <v>28190.522500000003</v>
          </cell>
          <cell r="K19">
            <v>3759.1632</v>
          </cell>
          <cell r="L19">
            <v>4874.6184000000003</v>
          </cell>
          <cell r="M19">
            <v>3146.538</v>
          </cell>
          <cell r="N19">
            <v>4658.9279999999999</v>
          </cell>
          <cell r="O19">
            <v>-0.2288292351253588</v>
          </cell>
          <cell r="P19">
            <v>-0.32462188726677033</v>
          </cell>
          <cell r="R19">
            <v>21326.355143229168</v>
          </cell>
          <cell r="S19">
            <v>4216.4315197970027</v>
          </cell>
          <cell r="T19">
            <v>4987.8472225232208</v>
          </cell>
          <cell r="U19">
            <v>3477.4057401200644</v>
          </cell>
          <cell r="V19">
            <v>4676.2395193382899</v>
          </cell>
          <cell r="W19">
            <v>-0.15465904794413077</v>
          </cell>
          <cell r="X19">
            <v>-0.2563670603827124</v>
          </cell>
          <cell r="Z19">
            <v>20931.664388020832</v>
          </cell>
          <cell r="AA19">
            <v>4808.1328171815067</v>
          </cell>
          <cell r="AB19">
            <v>5303.2380188417073</v>
          </cell>
          <cell r="AC19">
            <v>3718.0523715510094</v>
          </cell>
          <cell r="AD19">
            <v>4751.764785642823</v>
          </cell>
          <cell r="AE19">
            <v>-9.3359038365081304E-2</v>
          </cell>
          <cell r="AF19">
            <v>-0.21754284160173809</v>
          </cell>
          <cell r="AG19">
            <v>105972774.77077201</v>
          </cell>
          <cell r="AH19">
            <v>3759.1632</v>
          </cell>
          <cell r="AI19">
            <v>100642222.46227242</v>
          </cell>
          <cell r="AJ19">
            <v>4808.1328171815067</v>
          </cell>
          <cell r="AK19">
            <v>0.27904338316078081</v>
          </cell>
        </row>
        <row r="20">
          <cell r="A20">
            <v>210019</v>
          </cell>
          <cell r="B20" t="str">
            <v>Peninsula Regional Medical Center</v>
          </cell>
          <cell r="C20">
            <v>0.12792575514729343</v>
          </cell>
          <cell r="D20">
            <v>0.11692317816303288</v>
          </cell>
          <cell r="E20">
            <v>2</v>
          </cell>
          <cell r="F20">
            <v>2.4999999999999996E-3</v>
          </cell>
          <cell r="G20">
            <v>3</v>
          </cell>
          <cell r="H20">
            <v>0</v>
          </cell>
          <cell r="J20">
            <v>35869.434999999998</v>
          </cell>
          <cell r="K20">
            <v>3619.9056</v>
          </cell>
          <cell r="L20">
            <v>4495.1760000000004</v>
          </cell>
          <cell r="M20">
            <v>3800.2872000000002</v>
          </cell>
          <cell r="N20">
            <v>4871.6063999999997</v>
          </cell>
          <cell r="O20">
            <v>-0.1947132659544365</v>
          </cell>
          <cell r="P20">
            <v>-0.21991086964661177</v>
          </cell>
          <cell r="R20">
            <v>34474.35989252726</v>
          </cell>
          <cell r="S20">
            <v>3839.7042330375743</v>
          </cell>
          <cell r="T20">
            <v>4533.7601009509253</v>
          </cell>
          <cell r="U20">
            <v>4063.1784913035176</v>
          </cell>
          <cell r="V20">
            <v>4867.6604717121636</v>
          </cell>
          <cell r="W20">
            <v>-0.15308614758151351</v>
          </cell>
          <cell r="X20">
            <v>-0.16527076715473443</v>
          </cell>
          <cell r="Z20">
            <v>33029.591608683266</v>
          </cell>
          <cell r="AA20">
            <v>4082.9847574419164</v>
          </cell>
          <cell r="AB20">
            <v>4711.5771291421388</v>
          </cell>
          <cell r="AC20">
            <v>4244.6288573562933</v>
          </cell>
          <cell r="AD20">
            <v>4910.931934018814</v>
          </cell>
          <cell r="AE20">
            <v>-0.13341442885700427</v>
          </cell>
          <cell r="AF20">
            <v>-0.13567752223298646</v>
          </cell>
          <cell r="AG20">
            <v>129843968.62533599</v>
          </cell>
          <cell r="AH20">
            <v>3619.9056</v>
          </cell>
          <cell r="AI20">
            <v>134859319.08278519</v>
          </cell>
          <cell r="AJ20">
            <v>4082.9847574419159</v>
          </cell>
          <cell r="AK20">
            <v>0.12792575514729321</v>
          </cell>
        </row>
        <row r="21">
          <cell r="A21">
            <v>210022</v>
          </cell>
          <cell r="B21" t="str">
            <v>Suburban Hospital</v>
          </cell>
          <cell r="C21">
            <v>0.29768820501980109</v>
          </cell>
          <cell r="D21">
            <v>0.211056166904942</v>
          </cell>
          <cell r="E21">
            <v>4</v>
          </cell>
          <cell r="F21">
            <v>-2.5000000000000005E-3</v>
          </cell>
          <cell r="G21">
            <v>1</v>
          </cell>
          <cell r="H21">
            <v>4.9999999999999992E-3</v>
          </cell>
          <cell r="J21">
            <v>84291.941666666666</v>
          </cell>
          <cell r="K21">
            <v>4070.1275999999998</v>
          </cell>
          <cell r="L21">
            <v>4874.9688000000006</v>
          </cell>
          <cell r="M21">
            <v>2978.8739999999998</v>
          </cell>
          <cell r="N21">
            <v>4658.8679999999995</v>
          </cell>
          <cell r="O21">
            <v>-0.16509668738803018</v>
          </cell>
          <cell r="P21">
            <v>-0.36060133062366218</v>
          </cell>
          <cell r="R21">
            <v>62910.200927734375</v>
          </cell>
          <cell r="S21">
            <v>4547.5170486658262</v>
          </cell>
          <cell r="T21">
            <v>4988.1205260499264</v>
          </cell>
          <cell r="U21">
            <v>3242.4257144292837</v>
          </cell>
          <cell r="V21">
            <v>4676.1785246263544</v>
          </cell>
          <cell r="W21">
            <v>-8.8330559593156499E-2</v>
          </cell>
          <cell r="X21">
            <v>-0.30660780007573241</v>
          </cell>
          <cell r="Z21">
            <v>61556.325276692711</v>
          </cell>
          <cell r="AA21">
            <v>5281.7565794455504</v>
          </cell>
          <cell r="AB21">
            <v>5303.8103933484927</v>
          </cell>
          <cell r="AC21">
            <v>3607.5837281327922</v>
          </cell>
          <cell r="AD21">
            <v>4751.9507113945856</v>
          </cell>
          <cell r="AE21">
            <v>-4.1581075240925136E-3</v>
          </cell>
          <cell r="AF21">
            <v>-0.24082046569164617</v>
          </cell>
          <cell r="AG21">
            <v>343078958.23508996</v>
          </cell>
          <cell r="AH21">
            <v>4070.1275999999993</v>
          </cell>
          <cell r="AI21">
            <v>325125526.03666216</v>
          </cell>
          <cell r="AJ21">
            <v>5281.7565794455504</v>
          </cell>
          <cell r="AK21">
            <v>0.29768820501980109</v>
          </cell>
        </row>
        <row r="22">
          <cell r="A22">
            <v>210023</v>
          </cell>
          <cell r="B22" t="str">
            <v>Anne Arundel Medical Center</v>
          </cell>
          <cell r="C22">
            <v>0.19135014226374025</v>
          </cell>
          <cell r="D22">
            <v>0.13328454770706344</v>
          </cell>
          <cell r="E22">
            <v>3</v>
          </cell>
          <cell r="F22">
            <v>0</v>
          </cell>
          <cell r="G22">
            <v>1</v>
          </cell>
          <cell r="H22">
            <v>4.9999999999999992E-3</v>
          </cell>
          <cell r="J22">
            <v>115211.33333333333</v>
          </cell>
          <cell r="K22">
            <v>3737.6963999999998</v>
          </cell>
          <cell r="L22">
            <v>4637.4564</v>
          </cell>
          <cell r="M22">
            <v>3234.8532</v>
          </cell>
          <cell r="N22">
            <v>4698.1008000000002</v>
          </cell>
          <cell r="O22">
            <v>-0.19402015294418729</v>
          </cell>
          <cell r="P22">
            <v>-0.3114551309754785</v>
          </cell>
          <cell r="R22">
            <v>89422.416666666672</v>
          </cell>
          <cell r="S22">
            <v>4023.546518335158</v>
          </cell>
          <cell r="T22">
            <v>4721.5926883641223</v>
          </cell>
          <cell r="U22">
            <v>3443.0198359077567</v>
          </cell>
          <cell r="V22">
            <v>4726.1825576975916</v>
          </cell>
          <cell r="W22">
            <v>-0.14784125105692136</v>
          </cell>
          <cell r="X22">
            <v>-0.27150087964755654</v>
          </cell>
          <cell r="Z22">
            <v>88353.25</v>
          </cell>
          <cell r="AA22">
            <v>4452.9051378786698</v>
          </cell>
          <cell r="AB22">
            <v>4790.120880405284</v>
          </cell>
          <cell r="AC22">
            <v>3666.009145660747</v>
          </cell>
          <cell r="AD22">
            <v>4620.3710174766129</v>
          </cell>
          <cell r="AE22">
            <v>-7.0398169680027545E-2</v>
          </cell>
          <cell r="AF22">
            <v>-0.20655524593284391</v>
          </cell>
          <cell r="AG22">
            <v>430624985.83919996</v>
          </cell>
          <cell r="AH22">
            <v>3737.6963999999998</v>
          </cell>
          <cell r="AI22">
            <v>393428640.87327856</v>
          </cell>
          <cell r="AJ22">
            <v>4452.9051378786698</v>
          </cell>
          <cell r="AK22">
            <v>0.19135014226374025</v>
          </cell>
        </row>
        <row r="23">
          <cell r="A23">
            <v>210024</v>
          </cell>
          <cell r="B23" t="str">
            <v>MedStar Union Memorial Hospital</v>
          </cell>
          <cell r="C23">
            <v>6.6317950407137838E-2</v>
          </cell>
          <cell r="D23">
            <v>8.3495361207119867E-3</v>
          </cell>
          <cell r="E23">
            <v>5</v>
          </cell>
          <cell r="F23">
            <v>-5.000000000000001E-3</v>
          </cell>
          <cell r="G23">
            <v>5</v>
          </cell>
          <cell r="H23">
            <v>-5.000000000000001E-3</v>
          </cell>
          <cell r="J23">
            <v>19050.810833333333</v>
          </cell>
          <cell r="K23">
            <v>3961.1244000000002</v>
          </cell>
          <cell r="L23">
            <v>4656.0648000000001</v>
          </cell>
          <cell r="M23">
            <v>4053.7583999999997</v>
          </cell>
          <cell r="N23">
            <v>4696.1939999999995</v>
          </cell>
          <cell r="O23">
            <v>-0.1492548815042265</v>
          </cell>
          <cell r="P23">
            <v>-0.13679920378076371</v>
          </cell>
          <cell r="R23">
            <v>17087.687072753906</v>
          </cell>
          <cell r="S23">
            <v>4612.1057500614961</v>
          </cell>
          <cell r="T23">
            <v>4750.2197916028117</v>
          </cell>
          <cell r="U23">
            <v>4680.6828812779477</v>
          </cell>
          <cell r="V23">
            <v>4729.2721928330593</v>
          </cell>
          <cell r="W23">
            <v>-2.9075294954870601E-2</v>
          </cell>
          <cell r="X23">
            <v>-1.0274162614016147E-2</v>
          </cell>
          <cell r="Z23">
            <v>16589.480773925781</v>
          </cell>
          <cell r="AA23">
            <v>4223.8180515157037</v>
          </cell>
          <cell r="AB23">
            <v>4781.013994333649</v>
          </cell>
          <cell r="AC23">
            <v>4087.6054021854397</v>
          </cell>
          <cell r="AD23">
            <v>4582.1295325100546</v>
          </cell>
          <cell r="AE23">
            <v>-0.11654346619322209</v>
          </cell>
          <cell r="AF23">
            <v>-0.10792451998922836</v>
          </cell>
          <cell r="AG23">
            <v>75462631.631701007</v>
          </cell>
          <cell r="AH23">
            <v>3961.1244000000006</v>
          </cell>
          <cell r="AI23">
            <v>70070948.358180419</v>
          </cell>
          <cell r="AJ23">
            <v>4223.8180515157037</v>
          </cell>
          <cell r="AK23">
            <v>6.6317950407137616E-2</v>
          </cell>
        </row>
        <row r="24">
          <cell r="A24">
            <v>210027</v>
          </cell>
          <cell r="B24" t="str">
            <v>Western Maryland Regional Medical Center</v>
          </cell>
          <cell r="C24">
            <v>5.2531020989885713E-2</v>
          </cell>
          <cell r="D24">
            <v>1.240923881515843E-2</v>
          </cell>
          <cell r="E24">
            <v>4</v>
          </cell>
          <cell r="F24">
            <v>-2.5000000000000005E-3</v>
          </cell>
          <cell r="G24">
            <v>5</v>
          </cell>
          <cell r="H24">
            <v>-5.000000000000001E-3</v>
          </cell>
          <cell r="J24">
            <v>16111.583333333334</v>
          </cell>
          <cell r="K24">
            <v>3768.0132000000003</v>
          </cell>
          <cell r="L24">
            <v>4482.3768</v>
          </cell>
          <cell r="M24">
            <v>4313.3196000000007</v>
          </cell>
          <cell r="N24">
            <v>4904.1192000000001</v>
          </cell>
          <cell r="O24">
            <v>-0.15937160838419462</v>
          </cell>
          <cell r="P24">
            <v>-0.12047007340278337</v>
          </cell>
          <cell r="R24">
            <v>15309.75</v>
          </cell>
          <cell r="S24">
            <v>3780.4997923372407</v>
          </cell>
          <cell r="T24">
            <v>4466.3169995258877</v>
          </cell>
          <cell r="U24">
            <v>4251.147794132009</v>
          </cell>
          <cell r="V24">
            <v>4841.8484171666923</v>
          </cell>
          <cell r="W24">
            <v>-0.1535531864982822</v>
          </cell>
          <cell r="X24">
            <v>-0.12199899132330627</v>
          </cell>
          <cell r="Z24">
            <v>14672.916666666666</v>
          </cell>
          <cell r="AA24">
            <v>3965.9507804993664</v>
          </cell>
          <cell r="AB24">
            <v>4629.2358091845745</v>
          </cell>
          <cell r="AC24">
            <v>4366.844613002504</v>
          </cell>
          <cell r="AD24">
            <v>4881.4041052475977</v>
          </cell>
          <cell r="AE24">
            <v>-0.14328175448941838</v>
          </cell>
          <cell r="AF24">
            <v>-0.10541218902404181</v>
          </cell>
          <cell r="AG24">
            <v>60708658.672900006</v>
          </cell>
          <cell r="AH24">
            <v>3768.0132000000003</v>
          </cell>
          <cell r="AI24">
            <v>58192065.306368828</v>
          </cell>
          <cell r="AJ24">
            <v>3965.9507804993664</v>
          </cell>
          <cell r="AK24">
            <v>5.2531020989885713E-2</v>
          </cell>
        </row>
        <row r="25">
          <cell r="A25">
            <v>210028</v>
          </cell>
          <cell r="B25" t="str">
            <v>MedStar St. Mary's Hospital</v>
          </cell>
          <cell r="C25">
            <v>9.3720115926490433E-2</v>
          </cell>
          <cell r="D25">
            <v>1.009026521409595E-2</v>
          </cell>
          <cell r="E25">
            <v>5</v>
          </cell>
          <cell r="F25">
            <v>-5.000000000000001E-3</v>
          </cell>
          <cell r="G25">
            <v>5</v>
          </cell>
          <cell r="H25">
            <v>-5.000000000000001E-3</v>
          </cell>
          <cell r="J25">
            <v>37295</v>
          </cell>
          <cell r="K25">
            <v>4249.4232000000002</v>
          </cell>
          <cell r="L25">
            <v>4627.29</v>
          </cell>
          <cell r="M25">
            <v>3985.7579999999998</v>
          </cell>
          <cell r="N25">
            <v>4594.2060000000001</v>
          </cell>
          <cell r="O25">
            <v>-8.1660496748636846E-2</v>
          </cell>
          <cell r="P25">
            <v>-0.13243811879571799</v>
          </cell>
          <cell r="R25">
            <v>22713</v>
          </cell>
          <cell r="S25">
            <v>4402.9402755900819</v>
          </cell>
          <cell r="T25">
            <v>4694.1706605755307</v>
          </cell>
          <cell r="U25">
            <v>4142.7720561973829</v>
          </cell>
          <cell r="V25">
            <v>4590.004388962604</v>
          </cell>
          <cell r="W25">
            <v>-6.2040860046136959E-2</v>
          </cell>
          <cell r="X25">
            <v>-9.7436144906672073E-2</v>
          </cell>
          <cell r="Z25">
            <v>21366.333333333332</v>
          </cell>
          <cell r="AA25">
            <v>4647.6796349247179</v>
          </cell>
          <cell r="AB25">
            <v>4919.5419117169149</v>
          </cell>
          <cell r="AC25">
            <v>4025.9753552992047</v>
          </cell>
          <cell r="AD25">
            <v>4616.9069225453395</v>
          </cell>
          <cell r="AE25">
            <v>-5.526170559594179E-2</v>
          </cell>
          <cell r="AF25">
            <v>-0.12799295657456078</v>
          </cell>
          <cell r="AG25">
            <v>158482238.24400002</v>
          </cell>
          <cell r="AH25">
            <v>4249.4232000000002</v>
          </cell>
          <cell r="AI25">
            <v>99303872.306346491</v>
          </cell>
          <cell r="AJ25">
            <v>4647.6796349247179</v>
          </cell>
          <cell r="AK25">
            <v>9.3720115926490433E-2</v>
          </cell>
        </row>
        <row r="26">
          <cell r="A26">
            <v>210029</v>
          </cell>
          <cell r="B26" t="str">
            <v>Johns Hopkins Bayview Medical Center</v>
          </cell>
          <cell r="C26">
            <v>9.3616008815772478E-2</v>
          </cell>
          <cell r="D26">
            <v>4.5214268583714023E-2</v>
          </cell>
          <cell r="E26">
            <v>4</v>
          </cell>
          <cell r="F26">
            <v>-2.5000000000000005E-3</v>
          </cell>
          <cell r="G26">
            <v>4</v>
          </cell>
          <cell r="H26">
            <v>-2.5000000000000005E-3</v>
          </cell>
          <cell r="J26">
            <v>13449.801666666666</v>
          </cell>
          <cell r="K26">
            <v>3871.7579999999998</v>
          </cell>
          <cell r="L26">
            <v>4656.0648000000001</v>
          </cell>
          <cell r="M26">
            <v>3859.1436000000003</v>
          </cell>
          <cell r="N26">
            <v>4696.1939999999995</v>
          </cell>
          <cell r="O26">
            <v>-0.16844842881052691</v>
          </cell>
          <cell r="P26">
            <v>-0.17824016639857709</v>
          </cell>
          <cell r="R26">
            <v>12223.910359700521</v>
          </cell>
          <cell r="S26">
            <v>4061.6632859043934</v>
          </cell>
          <cell r="T26">
            <v>4750.2197916028117</v>
          </cell>
          <cell r="U26">
            <v>3967.0404564013379</v>
          </cell>
          <cell r="V26">
            <v>4729.2721928330593</v>
          </cell>
          <cell r="W26">
            <v>-0.14495255712495914</v>
          </cell>
          <cell r="X26">
            <v>-0.1611731584379601</v>
          </cell>
          <cell r="Z26">
            <v>11715.951599121094</v>
          </cell>
          <cell r="AA26">
            <v>4234.2165310605378</v>
          </cell>
          <cell r="AB26">
            <v>4781.013994333649</v>
          </cell>
          <cell r="AC26">
            <v>4033.6319552335217</v>
          </cell>
          <cell r="AD26">
            <v>4582.1295325100546</v>
          </cell>
          <cell r="AE26">
            <v>-0.11436851344111587</v>
          </cell>
          <cell r="AF26">
            <v>-0.11970363853421451</v>
          </cell>
          <cell r="AG26">
            <v>52074377.201329999</v>
          </cell>
          <cell r="AH26">
            <v>3871.7579999999998</v>
          </cell>
          <cell r="AI26">
            <v>49607875.938103676</v>
          </cell>
          <cell r="AJ26">
            <v>4234.2165310605378</v>
          </cell>
          <cell r="AK26">
            <v>9.3616008815772478E-2</v>
          </cell>
        </row>
        <row r="27">
          <cell r="A27">
            <v>210030</v>
          </cell>
          <cell r="B27" t="str">
            <v>University of Maryland Shore Medical Center at Chestertown</v>
          </cell>
          <cell r="C27">
            <v>0.16047978084688563</v>
          </cell>
          <cell r="D27">
            <v>8.0918081884821857E-2</v>
          </cell>
          <cell r="E27">
            <v>5</v>
          </cell>
          <cell r="F27">
            <v>-5.000000000000001E-3</v>
          </cell>
          <cell r="G27">
            <v>5</v>
          </cell>
          <cell r="H27">
            <v>-5.000000000000001E-3</v>
          </cell>
          <cell r="J27">
            <v>7462.333333333333</v>
          </cell>
          <cell r="K27">
            <v>3954.6768000000002</v>
          </cell>
          <cell r="L27">
            <v>4495.1760000000004</v>
          </cell>
          <cell r="M27">
            <v>4285.8684000000003</v>
          </cell>
          <cell r="N27">
            <v>4871.6063999999997</v>
          </cell>
          <cell r="O27">
            <v>-0.12023983043155595</v>
          </cell>
          <cell r="P27">
            <v>-0.12023508303133834</v>
          </cell>
          <cell r="R27">
            <v>7025.25</v>
          </cell>
          <cell r="S27">
            <v>4145.7461193455447</v>
          </cell>
          <cell r="T27">
            <v>4533.7601009509253</v>
          </cell>
          <cell r="U27">
            <v>4501.5932720100463</v>
          </cell>
          <cell r="V27">
            <v>4867.6604717121636</v>
          </cell>
          <cell r="W27">
            <v>-8.5583262670646643E-2</v>
          </cell>
          <cell r="X27">
            <v>-7.5203930477376946E-2</v>
          </cell>
          <cell r="Z27">
            <v>7122.75</v>
          </cell>
          <cell r="AA27">
            <v>4589.3224661842632</v>
          </cell>
          <cell r="AB27">
            <v>4711.5771291421388</v>
          </cell>
          <cell r="AC27">
            <v>4632.6726501387711</v>
          </cell>
          <cell r="AD27">
            <v>4910.931934018814</v>
          </cell>
          <cell r="AE27">
            <v>-2.5947715511586034E-2</v>
          </cell>
          <cell r="AF27">
            <v>-5.6661197430266985E-2</v>
          </cell>
          <cell r="AG27">
            <v>29511116.507199999</v>
          </cell>
          <cell r="AH27">
            <v>3954.6768000000002</v>
          </cell>
          <cell r="AI27">
            <v>32688596.596013959</v>
          </cell>
          <cell r="AJ27">
            <v>4589.3224661842632</v>
          </cell>
          <cell r="AK27">
            <v>0.16047978084688563</v>
          </cell>
        </row>
        <row r="28">
          <cell r="A28">
            <v>210032</v>
          </cell>
          <cell r="B28" t="str">
            <v>Union Hospital of Cecil County</v>
          </cell>
          <cell r="C28">
            <v>4.7069126857873789E-2</v>
          </cell>
          <cell r="D28">
            <v>-4.3312573688827349E-2</v>
          </cell>
          <cell r="E28">
            <v>5</v>
          </cell>
          <cell r="F28">
            <v>-5.000000000000001E-3</v>
          </cell>
          <cell r="G28">
            <v>5</v>
          </cell>
          <cell r="H28">
            <v>-5.000000000000001E-3</v>
          </cell>
          <cell r="J28">
            <v>19627.431666666667</v>
          </cell>
          <cell r="K28">
            <v>4336.6451999999999</v>
          </cell>
          <cell r="L28">
            <v>4656.0648000000001</v>
          </cell>
          <cell r="M28">
            <v>4528.8948</v>
          </cell>
          <cell r="N28">
            <v>4696.1939999999995</v>
          </cell>
          <cell r="O28">
            <v>-6.8602911196596783E-2</v>
          </cell>
          <cell r="P28">
            <v>-3.5624422670783917E-2</v>
          </cell>
          <cell r="R28">
            <v>16691.859456380207</v>
          </cell>
          <cell r="S28">
            <v>4477.7180285143795</v>
          </cell>
          <cell r="T28">
            <v>4750.2197916028117</v>
          </cell>
          <cell r="U28">
            <v>4538.5911493329568</v>
          </cell>
          <cell r="V28">
            <v>4729.2721928330593</v>
          </cell>
          <cell r="W28">
            <v>-5.7366137788012805E-2</v>
          </cell>
          <cell r="X28">
            <v>-4.0319320970585881E-2</v>
          </cell>
          <cell r="Z28">
            <v>16049.332722981771</v>
          </cell>
          <cell r="AA28">
            <v>4540.7673030563892</v>
          </cell>
          <cell r="AB28">
            <v>4781.013994333649</v>
          </cell>
          <cell r="AC28">
            <v>4332.736710246053</v>
          </cell>
          <cell r="AD28">
            <v>4582.1295325100546</v>
          </cell>
          <cell r="AE28">
            <v>-5.02501543735272E-2</v>
          </cell>
          <cell r="AF28">
            <v>-5.4427274588063845E-2</v>
          </cell>
          <cell r="AG28">
            <v>85117207.325578004</v>
          </cell>
          <cell r="AH28">
            <v>4336.6451999999999</v>
          </cell>
          <cell r="AI28">
            <v>72876285.264388591</v>
          </cell>
          <cell r="AJ28">
            <v>4540.7673030563892</v>
          </cell>
          <cell r="AK28">
            <v>4.7069126857873789E-2</v>
          </cell>
        </row>
        <row r="29">
          <cell r="A29">
            <v>210033</v>
          </cell>
          <cell r="B29" t="str">
            <v>Carroll Hospital Center</v>
          </cell>
          <cell r="C29">
            <v>0.12987403136832865</v>
          </cell>
          <cell r="D29">
            <v>7.0426560171752417E-2</v>
          </cell>
          <cell r="E29">
            <v>4</v>
          </cell>
          <cell r="F29">
            <v>-2.5000000000000005E-3</v>
          </cell>
          <cell r="G29">
            <v>3</v>
          </cell>
          <cell r="H29">
            <v>0</v>
          </cell>
          <cell r="J29">
            <v>64295.75</v>
          </cell>
          <cell r="K29">
            <v>3918.5963999999994</v>
          </cell>
          <cell r="L29">
            <v>4656.0684000000001</v>
          </cell>
          <cell r="M29">
            <v>3698.1240000000003</v>
          </cell>
          <cell r="N29">
            <v>4696.1939999999995</v>
          </cell>
          <cell r="O29">
            <v>-0.15838942572235426</v>
          </cell>
          <cell r="P29">
            <v>-0.21252742114146039</v>
          </cell>
          <cell r="R29">
            <v>55251.25</v>
          </cell>
          <cell r="S29">
            <v>4007.9326478895355</v>
          </cell>
          <cell r="T29">
            <v>4750.2284031988056</v>
          </cell>
          <cell r="U29">
            <v>3717.9934442647277</v>
          </cell>
          <cell r="V29">
            <v>4729.2702709339046</v>
          </cell>
          <cell r="W29">
            <v>-0.15626527659373346</v>
          </cell>
          <cell r="X29">
            <v>-0.21383358715708944</v>
          </cell>
          <cell r="Z29">
            <v>54877.083333333336</v>
          </cell>
          <cell r="AA29">
            <v>4427.5203117734191</v>
          </cell>
          <cell r="AB29">
            <v>4781.013994333649</v>
          </cell>
          <cell r="AC29">
            <v>3958.5701524086016</v>
          </cell>
          <cell r="AD29">
            <v>4582.1295325100546</v>
          </cell>
          <cell r="AE29">
            <v>-7.3936968806027958E-2</v>
          </cell>
          <cell r="AF29">
            <v>-0.13608506168961831</v>
          </cell>
          <cell r="AG29">
            <v>251949094.48529997</v>
          </cell>
          <cell r="AH29">
            <v>3918.5963999999994</v>
          </cell>
          <cell r="AI29">
            <v>242969401.10921592</v>
          </cell>
          <cell r="AJ29">
            <v>4427.5203117734191</v>
          </cell>
          <cell r="AK29">
            <v>0.12987403136832865</v>
          </cell>
        </row>
        <row r="30">
          <cell r="A30">
            <v>210034</v>
          </cell>
          <cell r="B30" t="str">
            <v>MedStar Harbor Hospital Center</v>
          </cell>
          <cell r="C30">
            <v>0.1480782053414913</v>
          </cell>
          <cell r="D30">
            <v>0.15718386961696384</v>
          </cell>
          <cell r="E30">
            <v>2</v>
          </cell>
          <cell r="F30">
            <v>2.4999999999999996E-3</v>
          </cell>
          <cell r="G30">
            <v>2</v>
          </cell>
          <cell r="H30">
            <v>2.4999999999999996E-3</v>
          </cell>
          <cell r="J30">
            <v>8730.3441666666677</v>
          </cell>
          <cell r="K30">
            <v>3711.4308000000001</v>
          </cell>
          <cell r="L30">
            <v>4656.0648000000001</v>
          </cell>
          <cell r="M30">
            <v>3515.826</v>
          </cell>
          <cell r="N30">
            <v>4696.1939999999995</v>
          </cell>
          <cell r="O30">
            <v>-0.20288248565612743</v>
          </cell>
          <cell r="P30">
            <v>-0.25134566416975102</v>
          </cell>
          <cell r="R30">
            <v>7506.544514973958</v>
          </cell>
          <cell r="S30">
            <v>3941.2920831508</v>
          </cell>
          <cell r="T30">
            <v>4750.2197916028117</v>
          </cell>
          <cell r="U30">
            <v>3747.8061399435765</v>
          </cell>
          <cell r="V30">
            <v>4729.2721928330593</v>
          </cell>
          <cell r="W30">
            <v>-0.17029269043129147</v>
          </cell>
          <cell r="X30">
            <v>-0.20753004117141716</v>
          </cell>
          <cell r="Z30">
            <v>7188.735758463542</v>
          </cell>
          <cell r="AA30">
            <v>4261.0128121131356</v>
          </cell>
          <cell r="AB30">
            <v>4781.013994333649</v>
          </cell>
          <cell r="AC30">
            <v>4068.4571355799317</v>
          </cell>
          <cell r="AD30">
            <v>4582.1295325100546</v>
          </cell>
          <cell r="AE30">
            <v>-0.10876378584894486</v>
          </cell>
          <cell r="AF30">
            <v>-0.11210342119000227</v>
          </cell>
          <cell r="AG30">
            <v>32402068.234767005</v>
          </cell>
          <cell r="AH30">
            <v>3711.4308000000001</v>
          </cell>
          <cell r="AI30">
            <v>30631295.169708993</v>
          </cell>
          <cell r="AJ30">
            <v>4261.0128121131356</v>
          </cell>
          <cell r="AK30">
            <v>0.1480782053414913</v>
          </cell>
        </row>
        <row r="31">
          <cell r="A31">
            <v>210035</v>
          </cell>
          <cell r="B31" t="str">
            <v>University of Maryland Charles Regional Medical Center</v>
          </cell>
          <cell r="C31">
            <v>0.13726409653582095</v>
          </cell>
          <cell r="D31">
            <v>5.640004798487297E-2</v>
          </cell>
          <cell r="E31">
            <v>4</v>
          </cell>
          <cell r="F31">
            <v>-2.5000000000000005E-3</v>
          </cell>
          <cell r="G31">
            <v>3</v>
          </cell>
          <cell r="H31">
            <v>0</v>
          </cell>
          <cell r="J31">
            <v>49890.916666666664</v>
          </cell>
          <cell r="K31">
            <v>3875.2848000000004</v>
          </cell>
          <cell r="L31">
            <v>4627.29</v>
          </cell>
          <cell r="M31">
            <v>3591.2952000000005</v>
          </cell>
          <cell r="N31">
            <v>4594.2060000000001</v>
          </cell>
          <cell r="O31">
            <v>-0.16251525190770399</v>
          </cell>
          <cell r="P31">
            <v>-0.21829904884543694</v>
          </cell>
          <cell r="R31">
            <v>32279.083333333332</v>
          </cell>
          <cell r="S31">
            <v>4297.0922539684198</v>
          </cell>
          <cell r="T31">
            <v>4694.1706605755307</v>
          </cell>
          <cell r="U31">
            <v>3896.3934069190136</v>
          </cell>
          <cell r="V31">
            <v>4590.004388962604</v>
          </cell>
          <cell r="W31">
            <v>-8.4589682676434075E-2</v>
          </cell>
          <cell r="X31">
            <v>-0.15111335921845481</v>
          </cell>
          <cell r="Z31">
            <v>31777.583333333332</v>
          </cell>
          <cell r="AA31">
            <v>4407.2222668909999</v>
          </cell>
          <cell r="AB31">
            <v>4919.5419117169149</v>
          </cell>
          <cell r="AC31">
            <v>3793.8444216078447</v>
          </cell>
          <cell r="AD31">
            <v>4616.9069225453395</v>
          </cell>
          <cell r="AE31">
            <v>-0.1041397052855102</v>
          </cell>
          <cell r="AF31">
            <v>-0.17827140870401903</v>
          </cell>
          <cell r="AG31">
            <v>193341511.01640001</v>
          </cell>
          <cell r="AH31">
            <v>3875.2848000000004</v>
          </cell>
          <cell r="AI31">
            <v>140050872.85465097</v>
          </cell>
          <cell r="AJ31">
            <v>4407.2222668909999</v>
          </cell>
          <cell r="AK31">
            <v>0.13726409653582095</v>
          </cell>
        </row>
        <row r="32">
          <cell r="A32">
            <v>210037</v>
          </cell>
          <cell r="B32" t="str">
            <v>University of Maryland Shore Medical Center at Easton</v>
          </cell>
          <cell r="C32">
            <v>0.1215821591689541</v>
          </cell>
          <cell r="D32">
            <v>8.5845989117196764E-2</v>
          </cell>
          <cell r="E32">
            <v>5</v>
          </cell>
          <cell r="F32">
            <v>-5.000000000000001E-3</v>
          </cell>
          <cell r="G32">
            <v>5</v>
          </cell>
          <cell r="H32">
            <v>-5.000000000000001E-3</v>
          </cell>
          <cell r="J32">
            <v>29076.083333333332</v>
          </cell>
          <cell r="K32">
            <v>4041.9312</v>
          </cell>
          <cell r="L32">
            <v>4495.1760000000004</v>
          </cell>
          <cell r="M32">
            <v>4283.67</v>
          </cell>
          <cell r="N32">
            <v>4871.6063999999997</v>
          </cell>
          <cell r="O32">
            <v>-0.10082915552138572</v>
          </cell>
          <cell r="P32">
            <v>-0.12068635101554992</v>
          </cell>
          <cell r="R32">
            <v>27256.333333333332</v>
          </cell>
          <cell r="S32">
            <v>4093.2379291101288</v>
          </cell>
          <cell r="T32">
            <v>4533.7601009509253</v>
          </cell>
          <cell r="U32">
            <v>4283.6333638489086</v>
          </cell>
          <cell r="V32">
            <v>4867.6604717121636</v>
          </cell>
          <cell r="W32">
            <v>-9.7164861402437297E-2</v>
          </cell>
          <cell r="X32">
            <v>-0.11998106919273843</v>
          </cell>
          <cell r="Z32">
            <v>26886.25</v>
          </cell>
          <cell r="AA32">
            <v>4533.3579225083613</v>
          </cell>
          <cell r="AB32">
            <v>4711.5771291421388</v>
          </cell>
          <cell r="AC32">
            <v>4651.4058882016625</v>
          </cell>
          <cell r="AD32">
            <v>4910.931934018814</v>
          </cell>
          <cell r="AE32">
            <v>-3.782580688989523E-2</v>
          </cell>
          <cell r="AF32">
            <v>-5.284659801928282E-2</v>
          </cell>
          <cell r="AG32">
            <v>117523528.3988</v>
          </cell>
          <cell r="AH32">
            <v>4041.9312</v>
          </cell>
          <cell r="AI32">
            <v>121884994.44404043</v>
          </cell>
          <cell r="AJ32">
            <v>4533.3579225083613</v>
          </cell>
          <cell r="AK32">
            <v>0.1215821591689541</v>
          </cell>
        </row>
        <row r="33">
          <cell r="A33">
            <v>210038</v>
          </cell>
          <cell r="B33" t="str">
            <v>University of Maryland Medical Center Midtown Campus</v>
          </cell>
          <cell r="C33">
            <v>0.11611872197118278</v>
          </cell>
          <cell r="D33">
            <v>9.8141817230004591E-2</v>
          </cell>
          <cell r="E33">
            <v>2</v>
          </cell>
          <cell r="F33">
            <v>2.4999999999999996E-3</v>
          </cell>
          <cell r="G33">
            <v>2</v>
          </cell>
          <cell r="H33">
            <v>2.4999999999999996E-3</v>
          </cell>
          <cell r="J33">
            <v>4888.2290833333336</v>
          </cell>
          <cell r="K33">
            <v>3667.2660000000001</v>
          </cell>
          <cell r="L33">
            <v>4656.0648000000001</v>
          </cell>
          <cell r="M33">
            <v>3605.9759999999997</v>
          </cell>
          <cell r="N33">
            <v>4696.1939999999995</v>
          </cell>
          <cell r="O33">
            <v>-0.21236792065265075</v>
          </cell>
          <cell r="P33">
            <v>-0.23214926810945202</v>
          </cell>
          <cell r="R33">
            <v>4265.7975056966143</v>
          </cell>
          <cell r="S33">
            <v>4320.1531423200122</v>
          </cell>
          <cell r="T33">
            <v>4750.2197916028117</v>
          </cell>
          <cell r="U33">
            <v>4236.3466131719297</v>
          </cell>
          <cell r="V33">
            <v>4729.2721928330593</v>
          </cell>
          <cell r="W33">
            <v>-9.0536157935901973E-2</v>
          </cell>
          <cell r="X33">
            <v>-0.10422863382829395</v>
          </cell>
          <cell r="Z33">
            <v>3950.3473409016929</v>
          </cell>
          <cell r="AA33">
            <v>4093.1042410483715</v>
          </cell>
          <cell r="AB33">
            <v>4781.013994333649</v>
          </cell>
          <cell r="AC33">
            <v>3959.8730375277828</v>
          </cell>
          <cell r="AD33">
            <v>4582.1295325100546</v>
          </cell>
          <cell r="AE33">
            <v>-0.14388365189906838</v>
          </cell>
          <cell r="AF33">
            <v>-0.13580072116411879</v>
          </cell>
          <cell r="AG33">
            <v>17926436.317519501</v>
          </cell>
          <cell r="AH33">
            <v>3667.2660000000001</v>
          </cell>
          <cell r="AI33">
            <v>16169183.454658875</v>
          </cell>
          <cell r="AJ33">
            <v>4093.1042410483715</v>
          </cell>
          <cell r="AK33">
            <v>0.11611872197118278</v>
          </cell>
        </row>
        <row r="34">
          <cell r="A34">
            <v>210039</v>
          </cell>
          <cell r="B34" t="str">
            <v>Calvert Memorial Hospital</v>
          </cell>
          <cell r="C34">
            <v>0.12081050925771875</v>
          </cell>
          <cell r="D34">
            <v>6.5640812316220654E-2</v>
          </cell>
          <cell r="E34">
            <v>3</v>
          </cell>
          <cell r="F34">
            <v>0</v>
          </cell>
          <cell r="G34">
            <v>2</v>
          </cell>
          <cell r="H34">
            <v>2.4999999999999996E-3</v>
          </cell>
          <cell r="J34">
            <v>34740.583333333336</v>
          </cell>
          <cell r="K34">
            <v>3800.3543999999997</v>
          </cell>
          <cell r="L34">
            <v>4627.29</v>
          </cell>
          <cell r="M34">
            <v>3364.2840000000006</v>
          </cell>
          <cell r="N34">
            <v>4594.2060000000001</v>
          </cell>
          <cell r="O34">
            <v>-0.17870840167787194</v>
          </cell>
          <cell r="P34">
            <v>-0.26771154798021668</v>
          </cell>
          <cell r="R34">
            <v>24906.583333333332</v>
          </cell>
          <cell r="S34">
            <v>4019.5362349715501</v>
          </cell>
          <cell r="T34">
            <v>4694.1706605755307</v>
          </cell>
          <cell r="U34">
            <v>3501.0378375090263</v>
          </cell>
          <cell r="V34">
            <v>4590.004388962604</v>
          </cell>
          <cell r="W34">
            <v>-0.14371749013515134</v>
          </cell>
          <cell r="X34">
            <v>-0.23724738783957833</v>
          </cell>
          <cell r="Z34">
            <v>24697.416666666668</v>
          </cell>
          <cell r="AA34">
            <v>4259.4771504238115</v>
          </cell>
          <cell r="AB34">
            <v>4919.5419117169149</v>
          </cell>
          <cell r="AC34">
            <v>3585.1183346224648</v>
          </cell>
          <cell r="AD34">
            <v>4616.9069225453395</v>
          </cell>
          <cell r="AE34">
            <v>-0.13417199673022839</v>
          </cell>
          <cell r="AF34">
            <v>-0.22348048276313115</v>
          </cell>
          <cell r="AG34">
            <v>132026528.72939999</v>
          </cell>
          <cell r="AH34">
            <v>3800.3543999999997</v>
          </cell>
          <cell r="AI34">
            <v>105198081.96616289</v>
          </cell>
          <cell r="AJ34">
            <v>4259.4771504238115</v>
          </cell>
          <cell r="AK34">
            <v>0.12081050925771875</v>
          </cell>
        </row>
        <row r="35">
          <cell r="A35">
            <v>210040</v>
          </cell>
          <cell r="B35" t="str">
            <v>Northwest Hospital Center</v>
          </cell>
          <cell r="C35">
            <v>0.17822726046518289</v>
          </cell>
          <cell r="D35">
            <v>0.13730279987882565</v>
          </cell>
          <cell r="E35">
            <v>3</v>
          </cell>
          <cell r="F35">
            <v>0</v>
          </cell>
          <cell r="G35">
            <v>4</v>
          </cell>
          <cell r="H35">
            <v>-2.5000000000000005E-3</v>
          </cell>
          <cell r="J35">
            <v>24962.414166666666</v>
          </cell>
          <cell r="K35">
            <v>3840.8975999999998</v>
          </cell>
          <cell r="L35">
            <v>4656.0648000000001</v>
          </cell>
          <cell r="M35">
            <v>3930.5495999999998</v>
          </cell>
          <cell r="N35">
            <v>4696.1939999999995</v>
          </cell>
          <cell r="O35">
            <v>-0.17507642934866374</v>
          </cell>
          <cell r="P35">
            <v>-0.16303508756239626</v>
          </cell>
          <cell r="R35">
            <v>20765.131022135418</v>
          </cell>
          <cell r="S35">
            <v>4194.4052654493589</v>
          </cell>
          <cell r="T35">
            <v>4750.2197916028117</v>
          </cell>
          <cell r="U35">
            <v>4208.1790883804269</v>
          </cell>
          <cell r="V35">
            <v>4729.2721928330593</v>
          </cell>
          <cell r="W35">
            <v>-0.11700817026108823</v>
          </cell>
          <cell r="X35">
            <v>-0.11018462951705743</v>
          </cell>
          <cell r="Z35">
            <v>19635.05106608073</v>
          </cell>
          <cell r="AA35">
            <v>4525.4502569752958</v>
          </cell>
          <cell r="AB35">
            <v>4781.013994333649</v>
          </cell>
          <cell r="AC35">
            <v>4470.2250651425984</v>
          </cell>
          <cell r="AD35">
            <v>4582.1295325100546</v>
          </cell>
          <cell r="AE35">
            <v>-5.3453877704863761E-2</v>
          </cell>
          <cell r="AF35">
            <v>-2.4421934511780541E-2</v>
          </cell>
          <cell r="AG35">
            <v>95878076.662955984</v>
          </cell>
          <cell r="AH35">
            <v>3840.8975999999993</v>
          </cell>
          <cell r="AI35">
            <v>88857446.892718092</v>
          </cell>
          <cell r="AJ35">
            <v>4525.4502569752958</v>
          </cell>
          <cell r="AK35">
            <v>0.17822726046518311</v>
          </cell>
        </row>
        <row r="36">
          <cell r="A36">
            <v>210043</v>
          </cell>
          <cell r="B36" t="str">
            <v>University of Maryland Baltimore Washington Medical Center</v>
          </cell>
          <cell r="C36">
            <v>0.11263074189051259</v>
          </cell>
          <cell r="D36">
            <v>5.1162733078618849E-2</v>
          </cell>
          <cell r="E36">
            <v>3</v>
          </cell>
          <cell r="F36">
            <v>0</v>
          </cell>
          <cell r="G36">
            <v>2</v>
          </cell>
          <cell r="H36">
            <v>2.4999999999999996E-3</v>
          </cell>
          <cell r="J36">
            <v>81185.665833333333</v>
          </cell>
          <cell r="K36">
            <v>3754.9452000000001</v>
          </cell>
          <cell r="L36">
            <v>4656.0648000000001</v>
          </cell>
          <cell r="M36">
            <v>3556.2732000000005</v>
          </cell>
          <cell r="N36">
            <v>4696.1939999999995</v>
          </cell>
          <cell r="O36">
            <v>-0.19353673943713157</v>
          </cell>
          <cell r="P36">
            <v>-0.2427329024312026</v>
          </cell>
          <cell r="R36">
            <v>62957.365478515625</v>
          </cell>
          <cell r="S36">
            <v>3892.4862389435098</v>
          </cell>
          <cell r="T36">
            <v>4750.2197916028117</v>
          </cell>
          <cell r="U36">
            <v>3645.8503747775617</v>
          </cell>
          <cell r="V36">
            <v>4729.2721928330593</v>
          </cell>
          <cell r="W36">
            <v>-0.18056712958325805</v>
          </cell>
          <cell r="X36">
            <v>-0.22908848843535823</v>
          </cell>
          <cell r="Z36">
            <v>62239.040201822914</v>
          </cell>
          <cell r="AA36">
            <v>4177.8674636342193</v>
          </cell>
          <cell r="AB36">
            <v>4781.013994333649</v>
          </cell>
          <cell r="AC36">
            <v>3738.2218564862465</v>
          </cell>
          <cell r="AD36">
            <v>4582.1295325100546</v>
          </cell>
          <cell r="AE36">
            <v>-0.12615452107320024</v>
          </cell>
          <cell r="AF36">
            <v>-0.18417368388132893</v>
          </cell>
          <cell r="AG36">
            <v>304847726.22967899</v>
          </cell>
          <cell r="AH36">
            <v>3754.9452000000001</v>
          </cell>
          <cell r="AI36">
            <v>260026461.0270181</v>
          </cell>
          <cell r="AJ36">
            <v>4177.8674636342193</v>
          </cell>
          <cell r="AK36">
            <v>0.11263074189051259</v>
          </cell>
        </row>
        <row r="37">
          <cell r="A37">
            <v>210044</v>
          </cell>
          <cell r="B37" t="str">
            <v>Greater Baltimore Medical Center</v>
          </cell>
          <cell r="C37">
            <v>0.14075946519873317</v>
          </cell>
          <cell r="D37">
            <v>7.8192926877237889E-2</v>
          </cell>
          <cell r="E37">
            <v>4</v>
          </cell>
          <cell r="F37">
            <v>-2.5000000000000005E-3</v>
          </cell>
          <cell r="G37">
            <v>3</v>
          </cell>
          <cell r="H37">
            <v>0</v>
          </cell>
          <cell r="J37">
            <v>39574.068333333336</v>
          </cell>
          <cell r="K37">
            <v>3903.0947999999999</v>
          </cell>
          <cell r="L37">
            <v>4656.0648000000001</v>
          </cell>
          <cell r="M37">
            <v>3743.808</v>
          </cell>
          <cell r="N37">
            <v>4696.1939999999995</v>
          </cell>
          <cell r="O37">
            <v>-0.1617181101087769</v>
          </cell>
          <cell r="P37">
            <v>-0.20279954363043762</v>
          </cell>
          <cell r="R37">
            <v>35842.350260416664</v>
          </cell>
          <cell r="S37">
            <v>4122.656047315334</v>
          </cell>
          <cell r="T37">
            <v>4750.2197916028117</v>
          </cell>
          <cell r="U37">
            <v>3888.7007175462086</v>
          </cell>
          <cell r="V37">
            <v>4729.2721928330593</v>
          </cell>
          <cell r="W37">
            <v>-0.13211256990610243</v>
          </cell>
          <cell r="X37">
            <v>-0.17773801993479854</v>
          </cell>
          <cell r="Z37">
            <v>34500.662109375</v>
          </cell>
          <cell r="AA37">
            <v>4452.4923366679559</v>
          </cell>
          <cell r="AB37">
            <v>4781.013994333649</v>
          </cell>
          <cell r="AC37">
            <v>4036.5473051864178</v>
          </cell>
          <cell r="AD37">
            <v>4582.1295325100546</v>
          </cell>
          <cell r="AE37">
            <v>-6.8713803819660302E-2</v>
          </cell>
          <cell r="AF37">
            <v>-0.11906739507313124</v>
          </cell>
          <cell r="AG37">
            <v>154461340.32667801</v>
          </cell>
          <cell r="AH37">
            <v>3903.0947999999999</v>
          </cell>
          <cell r="AI37">
            <v>153613933.6519627</v>
          </cell>
          <cell r="AJ37">
            <v>4452.4923366679559</v>
          </cell>
          <cell r="AK37">
            <v>0.14075946519873317</v>
          </cell>
        </row>
        <row r="38">
          <cell r="A38">
            <v>210048</v>
          </cell>
          <cell r="B38" t="str">
            <v>Howard County General Hospital</v>
          </cell>
          <cell r="C38">
            <v>0.15390459491795005</v>
          </cell>
          <cell r="D38">
            <v>8.4392533624444432E-2</v>
          </cell>
          <cell r="E38">
            <v>4</v>
          </cell>
          <cell r="F38">
            <v>-2.5000000000000005E-3</v>
          </cell>
          <cell r="G38">
            <v>1</v>
          </cell>
          <cell r="H38">
            <v>4.9999999999999992E-3</v>
          </cell>
          <cell r="J38">
            <v>101741.53333333333</v>
          </cell>
          <cell r="K38">
            <v>3879.4955999999997</v>
          </cell>
          <cell r="L38">
            <v>4656.03</v>
          </cell>
          <cell r="M38">
            <v>3178.5167999999999</v>
          </cell>
          <cell r="N38">
            <v>4696.0680000000002</v>
          </cell>
          <cell r="O38">
            <v>-0.16678036868319146</v>
          </cell>
          <cell r="P38">
            <v>-0.32315358295493168</v>
          </cell>
          <cell r="R38">
            <v>76969.6875</v>
          </cell>
          <cell r="S38">
            <v>3974.1568025074939</v>
          </cell>
          <cell r="T38">
            <v>4750.1697280255257</v>
          </cell>
          <cell r="U38">
            <v>3197.5219944874957</v>
          </cell>
          <cell r="V38">
            <v>4729.147797604538</v>
          </cell>
          <cell r="W38">
            <v>-0.16336530480998046</v>
          </cell>
          <cell r="X38">
            <v>-0.32386930344889175</v>
          </cell>
          <cell r="Z38">
            <v>76317.819010416672</v>
          </cell>
          <cell r="AA38">
            <v>4476.5677988039697</v>
          </cell>
          <cell r="AB38">
            <v>4781.113676053641</v>
          </cell>
          <cell r="AC38">
            <v>3446.7598859198615</v>
          </cell>
          <cell r="AD38">
            <v>4582.1545575744676</v>
          </cell>
          <cell r="AE38">
            <v>-6.3697685912593727E-2</v>
          </cell>
          <cell r="AF38">
            <v>-0.24778620131391194</v>
          </cell>
          <cell r="AG38">
            <v>394705830.90391994</v>
          </cell>
          <cell r="AH38">
            <v>3879.4955999999997</v>
          </cell>
          <cell r="AI38">
            <v>341641891.05698073</v>
          </cell>
          <cell r="AJ38">
            <v>4476.5677988039697</v>
          </cell>
          <cell r="AK38">
            <v>0.15390459491795005</v>
          </cell>
        </row>
        <row r="39">
          <cell r="A39">
            <v>210049</v>
          </cell>
          <cell r="B39" t="str">
            <v>Upper Chesapeake Medical Center</v>
          </cell>
          <cell r="C39">
            <v>0.14524170203388875</v>
          </cell>
          <cell r="D39">
            <v>6.9641925120877746E-2</v>
          </cell>
          <cell r="E39">
            <v>3</v>
          </cell>
          <cell r="F39">
            <v>0</v>
          </cell>
          <cell r="G39">
            <v>3</v>
          </cell>
          <cell r="H39">
            <v>0</v>
          </cell>
          <cell r="J39">
            <v>71785.244166666671</v>
          </cell>
          <cell r="K39">
            <v>3833.2475999999997</v>
          </cell>
          <cell r="L39">
            <v>4656.0648000000001</v>
          </cell>
          <cell r="M39">
            <v>3621.1116000000002</v>
          </cell>
          <cell r="N39">
            <v>4696.1939999999995</v>
          </cell>
          <cell r="O39">
            <v>-0.1767194477190267</v>
          </cell>
          <cell r="P39">
            <v>-0.22892631777988715</v>
          </cell>
          <cell r="R39">
            <v>59722.82568359375</v>
          </cell>
          <cell r="S39">
            <v>4075.7482158758748</v>
          </cell>
          <cell r="T39">
            <v>4750.2197916028117</v>
          </cell>
          <cell r="U39">
            <v>3796.715505608845</v>
          </cell>
          <cell r="V39">
            <v>4729.2721928330593</v>
          </cell>
          <cell r="W39">
            <v>-0.14198744591128865</v>
          </cell>
          <cell r="X39">
            <v>-0.19718820342746401</v>
          </cell>
          <cell r="Z39">
            <v>58934.110677083336</v>
          </cell>
          <cell r="AA39">
            <v>4389.9950057413189</v>
          </cell>
          <cell r="AB39">
            <v>4781.013994333649</v>
          </cell>
          <cell r="AC39">
            <v>3873.2927829015416</v>
          </cell>
          <cell r="AD39">
            <v>4582.1295325100546</v>
          </cell>
          <cell r="AE39">
            <v>-8.1785786248640413E-2</v>
          </cell>
          <cell r="AF39">
            <v>-0.15469592131329768</v>
          </cell>
          <cell r="AG39">
            <v>275170614.91728902</v>
          </cell>
          <cell r="AH39">
            <v>3833.2476000000001</v>
          </cell>
          <cell r="AI39">
            <v>258720451.54020199</v>
          </cell>
          <cell r="AJ39">
            <v>4389.9950057413189</v>
          </cell>
          <cell r="AK39">
            <v>0.14524170203388853</v>
          </cell>
        </row>
        <row r="40">
          <cell r="A40">
            <v>210051</v>
          </cell>
          <cell r="B40" t="str">
            <v>Doctors Community Hospital</v>
          </cell>
          <cell r="C40">
            <v>0.17776240719989667</v>
          </cell>
          <cell r="D40">
            <v>9.7573875155700929E-2</v>
          </cell>
          <cell r="E40">
            <v>1</v>
          </cell>
          <cell r="F40">
            <v>4.9999999999999992E-3</v>
          </cell>
          <cell r="G40">
            <v>1</v>
          </cell>
          <cell r="H40">
            <v>4.9999999999999992E-3</v>
          </cell>
          <cell r="J40">
            <v>47405.545833333337</v>
          </cell>
          <cell r="K40">
            <v>3430.4556000000002</v>
          </cell>
          <cell r="L40">
            <v>4627.3415999999997</v>
          </cell>
          <cell r="M40">
            <v>3167.3879999999999</v>
          </cell>
          <cell r="N40">
            <v>4594.2204000000002</v>
          </cell>
          <cell r="O40">
            <v>-0.2586552071279975</v>
          </cell>
          <cell r="P40">
            <v>-0.31057116894087189</v>
          </cell>
          <cell r="R40">
            <v>34418.773274739586</v>
          </cell>
          <cell r="S40">
            <v>3593.4685887220257</v>
          </cell>
          <cell r="T40">
            <v>4694.189876460533</v>
          </cell>
          <cell r="U40">
            <v>3295.3483384339634</v>
          </cell>
          <cell r="V40">
            <v>4590.0100222779256</v>
          </cell>
          <cell r="W40">
            <v>-0.2344858893028976</v>
          </cell>
          <cell r="X40">
            <v>-0.28206075314873691</v>
          </cell>
          <cell r="Z40">
            <v>32982.547932942711</v>
          </cell>
          <cell r="AA40">
            <v>4040.2616452483662</v>
          </cell>
          <cell r="AB40">
            <v>4919.6040485735293</v>
          </cell>
          <cell r="AC40">
            <v>3476.4423212816655</v>
          </cell>
          <cell r="AD40">
            <v>4616.9287593520139</v>
          </cell>
          <cell r="AE40">
            <v>-0.17874251558519916</v>
          </cell>
          <cell r="AF40">
            <v>-0.2470227498659554</v>
          </cell>
          <cell r="AG40">
            <v>162622620.17501503</v>
          </cell>
          <cell r="AH40">
            <v>3430.4556000000002</v>
          </cell>
          <cell r="AI40">
            <v>133258123.37603422</v>
          </cell>
          <cell r="AJ40">
            <v>4040.2616452483662</v>
          </cell>
          <cell r="AK40">
            <v>0.17776240719989667</v>
          </cell>
        </row>
        <row r="41">
          <cell r="A41">
            <v>210056</v>
          </cell>
          <cell r="B41" t="str">
            <v>MedStar Good Samaritan Hospital</v>
          </cell>
          <cell r="C41">
            <v>5.9171004022050555E-2</v>
          </cell>
          <cell r="D41">
            <v>8.7217920540800797E-3</v>
          </cell>
          <cell r="E41">
            <v>3</v>
          </cell>
          <cell r="F41">
            <v>0</v>
          </cell>
          <cell r="G41">
            <v>5</v>
          </cell>
          <cell r="H41">
            <v>-5.000000000000001E-3</v>
          </cell>
          <cell r="J41">
            <v>18274.637500000001</v>
          </cell>
          <cell r="K41">
            <v>3811.9380000000001</v>
          </cell>
          <cell r="L41">
            <v>4656.0648000000001</v>
          </cell>
          <cell r="M41">
            <v>4232.1491999999998</v>
          </cell>
          <cell r="N41">
            <v>4696.1939999999995</v>
          </cell>
          <cell r="O41">
            <v>-0.18129618814583504</v>
          </cell>
          <cell r="P41">
            <v>-9.8812953638627299E-2</v>
          </cell>
          <cell r="R41">
            <v>16304.246744791666</v>
          </cell>
          <cell r="S41">
            <v>3958.0407489379832</v>
          </cell>
          <cell r="T41">
            <v>4750.2197916028117</v>
          </cell>
          <cell r="U41">
            <v>4374.1507506552498</v>
          </cell>
          <cell r="V41">
            <v>4729.2721928330593</v>
          </cell>
          <cell r="W41">
            <v>-0.16676681867756959</v>
          </cell>
          <cell r="X41">
            <v>-7.5090083145557984E-2</v>
          </cell>
          <cell r="Z41">
            <v>15253.926432291666</v>
          </cell>
          <cell r="AA41">
            <v>4037.4941987298075</v>
          </cell>
          <cell r="AB41">
            <v>4781.013994333649</v>
          </cell>
          <cell r="AC41">
            <v>4269.0611252642411</v>
          </cell>
          <cell r="AD41">
            <v>4582.1295325100546</v>
          </cell>
          <cell r="AE41">
            <v>-0.15551508455843144</v>
          </cell>
          <cell r="AF41">
            <v>-6.8323779374765303E-2</v>
          </cell>
          <cell r="AG41">
            <v>69661785.122474998</v>
          </cell>
          <cell r="AH41">
            <v>3811.9379999999996</v>
          </cell>
          <cell r="AI41">
            <v>61587639.478228875</v>
          </cell>
          <cell r="AJ41">
            <v>4037.4941987298075</v>
          </cell>
          <cell r="AK41">
            <v>5.9171004022050777E-2</v>
          </cell>
        </row>
        <row r="42">
          <cell r="A42">
            <v>210057</v>
          </cell>
          <cell r="B42" t="str">
            <v>Shady Grove Adventist Hospital</v>
          </cell>
          <cell r="C42">
            <v>0.21833966861718168</v>
          </cell>
          <cell r="D42">
            <v>0.17077116360788236</v>
          </cell>
          <cell r="E42">
            <v>1</v>
          </cell>
          <cell r="F42">
            <v>4.9999999999999992E-3</v>
          </cell>
          <cell r="G42">
            <v>1</v>
          </cell>
          <cell r="H42">
            <v>4.9999999999999992E-3</v>
          </cell>
          <cell r="J42">
            <v>105649.97499999999</v>
          </cell>
          <cell r="K42">
            <v>3781.0140000000001</v>
          </cell>
          <cell r="L42">
            <v>4874.9688000000006</v>
          </cell>
          <cell r="M42">
            <v>3185.0183999999999</v>
          </cell>
          <cell r="N42">
            <v>4658.8679999999995</v>
          </cell>
          <cell r="O42">
            <v>-0.22440242079087769</v>
          </cell>
          <cell r="P42">
            <v>-0.31635358632182753</v>
          </cell>
          <cell r="R42">
            <v>82050.857259114578</v>
          </cell>
          <cell r="S42">
            <v>4081.8926758990419</v>
          </cell>
          <cell r="T42">
            <v>4988.1205260499264</v>
          </cell>
          <cell r="U42">
            <v>3413.4138086540024</v>
          </cell>
          <cell r="V42">
            <v>4676.1785246263544</v>
          </cell>
          <cell r="W42">
            <v>-0.18167721598109077</v>
          </cell>
          <cell r="X42">
            <v>-0.27004202455535031</v>
          </cell>
          <cell r="Z42">
            <v>79765.0205078125</v>
          </cell>
          <cell r="AA42">
            <v>4606.5593437969246</v>
          </cell>
          <cell r="AB42">
            <v>5303.8103933484927</v>
          </cell>
          <cell r="AC42">
            <v>3728.9276982805159</v>
          </cell>
          <cell r="AD42">
            <v>4751.9507113945856</v>
          </cell>
          <cell r="AE42">
            <v>-0.13146228802334081</v>
          </cell>
          <cell r="AF42">
            <v>-0.21528485357833949</v>
          </cell>
          <cell r="AG42">
            <v>399464034.57464999</v>
          </cell>
          <cell r="AH42">
            <v>3781.0140000000001</v>
          </cell>
          <cell r="AI42">
            <v>367442300.52841699</v>
          </cell>
          <cell r="AJ42">
            <v>4606.5593437969246</v>
          </cell>
          <cell r="AK42">
            <v>0.21833966861718168</v>
          </cell>
        </row>
        <row r="43">
          <cell r="A43">
            <v>210060</v>
          </cell>
          <cell r="B43" t="str">
            <v>Fort Washington Medical Center</v>
          </cell>
          <cell r="C43">
            <v>0.16431496381498412</v>
          </cell>
          <cell r="D43">
            <v>0.10000916740171384</v>
          </cell>
          <cell r="E43">
            <v>2</v>
          </cell>
          <cell r="F43">
            <v>2.4999999999999996E-3</v>
          </cell>
          <cell r="G43">
            <v>3</v>
          </cell>
          <cell r="H43">
            <v>0</v>
          </cell>
          <cell r="J43">
            <v>11314.265833333333</v>
          </cell>
          <cell r="K43">
            <v>3633.6468</v>
          </cell>
          <cell r="L43">
            <v>4627.29</v>
          </cell>
          <cell r="M43">
            <v>3613.3188</v>
          </cell>
          <cell r="N43">
            <v>4594.2060000000001</v>
          </cell>
          <cell r="O43">
            <v>-0.21473544990696503</v>
          </cell>
          <cell r="P43">
            <v>-0.21350527163997435</v>
          </cell>
          <cell r="R43">
            <v>7668.5790608723955</v>
          </cell>
          <cell r="S43">
            <v>4040.9327993273055</v>
          </cell>
          <cell r="T43">
            <v>4694.1706605755307</v>
          </cell>
          <cell r="U43">
            <v>3938.9377798196183</v>
          </cell>
          <cell r="V43">
            <v>4590.004388962604</v>
          </cell>
          <cell r="W43">
            <v>-0.13915937627374941</v>
          </cell>
          <cell r="X43">
            <v>-0.14184444152353737</v>
          </cell>
          <cell r="Z43">
            <v>7315.6737060546875</v>
          </cell>
          <cell r="AA43">
            <v>4230.7093424584327</v>
          </cell>
          <cell r="AB43">
            <v>4919.5419117169149</v>
          </cell>
          <cell r="AC43">
            <v>3974.6838047449596</v>
          </cell>
          <cell r="AD43">
            <v>4616.9069225453395</v>
          </cell>
          <cell r="AE43">
            <v>-0.140019656630607</v>
          </cell>
          <cell r="AF43">
            <v>-0.1391024615775267</v>
          </cell>
          <cell r="AG43">
            <v>41112045.839640997</v>
          </cell>
          <cell r="AH43">
            <v>3633.6468</v>
          </cell>
          <cell r="AI43">
            <v>30950489.094583072</v>
          </cell>
          <cell r="AJ43">
            <v>4230.7093424584327</v>
          </cell>
          <cell r="AK43">
            <v>0.16431496381498412</v>
          </cell>
        </row>
        <row r="44">
          <cell r="A44">
            <v>210061</v>
          </cell>
          <cell r="B44" t="str">
            <v>Atlantic General Hospital</v>
          </cell>
          <cell r="C44">
            <v>0.21494847479996837</v>
          </cell>
          <cell r="D44">
            <v>8.9716999915196327E-2</v>
          </cell>
          <cell r="E44">
            <v>2</v>
          </cell>
          <cell r="F44">
            <v>2.4999999999999996E-3</v>
          </cell>
          <cell r="G44">
            <v>4</v>
          </cell>
          <cell r="H44">
            <v>-2.5000000000000005E-3</v>
          </cell>
          <cell r="J44">
            <v>5953.4907499999999</v>
          </cell>
          <cell r="K44">
            <v>3557.3364000000001</v>
          </cell>
          <cell r="L44">
            <v>4495.1760000000004</v>
          </cell>
          <cell r="M44">
            <v>4029.2004000000002</v>
          </cell>
          <cell r="N44">
            <v>4871.6063999999997</v>
          </cell>
          <cell r="O44">
            <v>-0.20863245399067809</v>
          </cell>
          <cell r="P44">
            <v>-0.17292160548931035</v>
          </cell>
          <cell r="R44">
            <v>5785.96533203125</v>
          </cell>
          <cell r="S44">
            <v>3830.5394655247483</v>
          </cell>
          <cell r="T44">
            <v>4533.7601009509253</v>
          </cell>
          <cell r="U44">
            <v>4253.1752875083412</v>
          </cell>
          <cell r="V44">
            <v>4867.6604717121636</v>
          </cell>
          <cell r="W44">
            <v>-0.15510759717495448</v>
          </cell>
          <cell r="X44">
            <v>-0.1262383002624835</v>
          </cell>
          <cell r="Z44">
            <v>5950.328450520833</v>
          </cell>
          <cell r="AA44">
            <v>4321.9804335304107</v>
          </cell>
          <cell r="AB44">
            <v>4711.5771291421388</v>
          </cell>
          <cell r="AC44">
            <v>4390.6881719451094</v>
          </cell>
          <cell r="AD44">
            <v>4910.931934018814</v>
          </cell>
          <cell r="AE44">
            <v>-8.2689232274685054E-2</v>
          </cell>
          <cell r="AF44">
            <v>-0.10593585271868511</v>
          </cell>
          <cell r="AG44">
            <v>21178569.352038302</v>
          </cell>
          <cell r="AH44">
            <v>3557.3364000000001</v>
          </cell>
          <cell r="AI44">
            <v>25717203.136230368</v>
          </cell>
          <cell r="AJ44">
            <v>4321.9804335304107</v>
          </cell>
          <cell r="AK44">
            <v>0.21494847479996837</v>
          </cell>
        </row>
        <row r="45">
          <cell r="A45">
            <v>210062</v>
          </cell>
          <cell r="B45" t="str">
            <v>MedStar Southern Maryland Hospital Center</v>
          </cell>
          <cell r="C45">
            <v>0.16511947842873131</v>
          </cell>
          <cell r="D45">
            <v>9.6826875178874783E-2</v>
          </cell>
          <cell r="E45">
            <v>1</v>
          </cell>
          <cell r="F45">
            <v>4.9999999999999992E-3</v>
          </cell>
          <cell r="G45">
            <v>1</v>
          </cell>
          <cell r="H45">
            <v>4.9999999999999992E-3</v>
          </cell>
          <cell r="J45">
            <v>49655.090833333328</v>
          </cell>
          <cell r="K45">
            <v>3586.1124</v>
          </cell>
          <cell r="L45">
            <v>4627.29</v>
          </cell>
          <cell r="M45">
            <v>3282.9720000000002</v>
          </cell>
          <cell r="N45">
            <v>4594.2060000000001</v>
          </cell>
          <cell r="O45">
            <v>-0.22500807167910375</v>
          </cell>
          <cell r="P45">
            <v>-0.28541036253054386</v>
          </cell>
          <cell r="R45">
            <v>32869.515625</v>
          </cell>
          <cell r="S45">
            <v>3938.8155857972747</v>
          </cell>
          <cell r="T45">
            <v>4694.1706605755307</v>
          </cell>
          <cell r="U45">
            <v>3527.4812457664912</v>
          </cell>
          <cell r="V45">
            <v>4590.004388962604</v>
          </cell>
          <cell r="W45">
            <v>-0.16091342420125077</v>
          </cell>
          <cell r="X45">
            <v>-0.23148630222470346</v>
          </cell>
          <cell r="Z45">
            <v>31913.727864583332</v>
          </cell>
          <cell r="AA45">
            <v>4178.249409074806</v>
          </cell>
          <cell r="AB45">
            <v>4919.5350389419746</v>
          </cell>
          <cell r="AC45">
            <v>3600.8519200597411</v>
          </cell>
          <cell r="AD45">
            <v>4616.9051971373547</v>
          </cell>
          <cell r="AE45">
            <v>-0.15068205104736765</v>
          </cell>
          <cell r="AF45">
            <v>-0.22007237179303629</v>
          </cell>
          <cell r="AG45">
            <v>178068736.96054298</v>
          </cell>
          <cell r="AH45">
            <v>3586.1124</v>
          </cell>
          <cell r="AI45">
            <v>133343514.59156948</v>
          </cell>
          <cell r="AJ45">
            <v>4178.249409074806</v>
          </cell>
          <cell r="AK45">
            <v>0.16511947842873131</v>
          </cell>
        </row>
        <row r="46">
          <cell r="A46">
            <v>210063</v>
          </cell>
          <cell r="B46" t="str">
            <v>University of Maryland St. Joseph Medical Center</v>
          </cell>
          <cell r="C46">
            <v>0.13705027357754962</v>
          </cell>
          <cell r="D46">
            <v>5.3518380372370666E-2</v>
          </cell>
          <cell r="E46">
            <v>4</v>
          </cell>
          <cell r="F46">
            <v>-2.5000000000000005E-3</v>
          </cell>
          <cell r="G46">
            <v>4</v>
          </cell>
          <cell r="H46">
            <v>-2.5000000000000005E-3</v>
          </cell>
          <cell r="J46">
            <v>48597.449166666665</v>
          </cell>
          <cell r="K46">
            <v>3926.7228</v>
          </cell>
          <cell r="L46">
            <v>4656.0648000000001</v>
          </cell>
          <cell r="M46">
            <v>3849.2591999999995</v>
          </cell>
          <cell r="N46">
            <v>4696.1939999999995</v>
          </cell>
          <cell r="O46">
            <v>-0.15664343846760898</v>
          </cell>
          <cell r="P46">
            <v>-0.18034493464281931</v>
          </cell>
          <cell r="R46">
            <v>43961.199117024742</v>
          </cell>
          <cell r="S46">
            <v>4093.3175520645082</v>
          </cell>
          <cell r="T46">
            <v>4750.2197916028117</v>
          </cell>
          <cell r="U46">
            <v>3909.7205598758292</v>
          </cell>
          <cell r="V46">
            <v>4729.2721928330593</v>
          </cell>
          <cell r="W46">
            <v>-0.13828880943562671</v>
          </cell>
          <cell r="X46">
            <v>-0.17329339474247507</v>
          </cell>
          <cell r="Z46">
            <v>42438.187194824219</v>
          </cell>
          <cell r="AA46">
            <v>4464.8812340032018</v>
          </cell>
          <cell r="AB46">
            <v>4781.013994333649</v>
          </cell>
          <cell r="AC46">
            <v>4055.2653180174466</v>
          </cell>
          <cell r="AD46">
            <v>4582.1295325100546</v>
          </cell>
          <cell r="AE46">
            <v>-6.6122533986539334E-2</v>
          </cell>
          <cell r="AF46">
            <v>-0.11498239208527916</v>
          </cell>
          <cell r="AG46">
            <v>190828711.66459098</v>
          </cell>
          <cell r="AH46">
            <v>3926.7228</v>
          </cell>
          <cell r="AI46">
            <v>189481465.61128563</v>
          </cell>
          <cell r="AJ46">
            <v>4464.8812340032018</v>
          </cell>
          <cell r="AK46">
            <v>0.13705027357754962</v>
          </cell>
        </row>
        <row r="47">
          <cell r="A47">
            <v>210065</v>
          </cell>
          <cell r="B47" t="str">
            <v>Holy Cross Germantown</v>
          </cell>
          <cell r="C47">
            <v>0.20558005884561026</v>
          </cell>
          <cell r="D47">
            <v>0.13014294555012773</v>
          </cell>
          <cell r="E47">
            <v>2</v>
          </cell>
          <cell r="F47">
            <v>2.4999999999999996E-3</v>
          </cell>
          <cell r="G47">
            <v>1</v>
          </cell>
          <cell r="H47">
            <v>4.9999999999999992E-3</v>
          </cell>
          <cell r="J47">
            <v>14847.218333333332</v>
          </cell>
          <cell r="K47">
            <v>3783.6635999999999</v>
          </cell>
          <cell r="L47">
            <v>4874.9688000000006</v>
          </cell>
          <cell r="M47">
            <v>3231.6371999999997</v>
          </cell>
          <cell r="N47">
            <v>4658.8679999999995</v>
          </cell>
          <cell r="O47">
            <v>-0.22385890962009858</v>
          </cell>
          <cell r="P47">
            <v>-0.30634712123202457</v>
          </cell>
          <cell r="R47">
            <v>11720.20524597168</v>
          </cell>
          <cell r="S47">
            <v>4064.7257865660631</v>
          </cell>
          <cell r="T47">
            <v>4988.1205260499264</v>
          </cell>
          <cell r="U47">
            <v>3430.145210675737</v>
          </cell>
          <cell r="V47">
            <v>4676.1785246263544</v>
          </cell>
          <cell r="W47">
            <v>-0.18511877061942128</v>
          </cell>
          <cell r="X47">
            <v>-0.26646401701487232</v>
          </cell>
          <cell r="Z47">
            <v>11485.375818888346</v>
          </cell>
          <cell r="AA47">
            <v>4561.5093855399937</v>
          </cell>
          <cell r="AB47">
            <v>5303.8103933484927</v>
          </cell>
          <cell r="AC47">
            <v>3652.2119841573667</v>
          </cell>
          <cell r="AD47">
            <v>4751.9507113945856</v>
          </cell>
          <cell r="AE47">
            <v>-0.13995617353505296</v>
          </cell>
          <cell r="AF47">
            <v>-0.2314289002619877</v>
          </cell>
          <cell r="AG47">
            <v>56176879.569085993</v>
          </cell>
          <cell r="AH47">
            <v>3783.6635999999999</v>
          </cell>
          <cell r="AI47">
            <v>52390649.594313279</v>
          </cell>
          <cell r="AJ47">
            <v>4561.5093855399937</v>
          </cell>
          <cell r="AK47">
            <v>0.20558005884561026</v>
          </cell>
        </row>
        <row r="49">
          <cell r="J49">
            <v>1655611.1089999999</v>
          </cell>
          <cell r="Z49">
            <v>1291044.1814880371</v>
          </cell>
          <cell r="AG49">
            <v>6289455376.0034943</v>
          </cell>
          <cell r="AH49">
            <v>3798.872417449752</v>
          </cell>
          <cell r="AI49">
            <v>5725389593.519948</v>
          </cell>
          <cell r="AJ49">
            <v>4434.6968722022775</v>
          </cell>
          <cell r="AK49">
            <v>0.16737188957226556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Values"/>
      <sheetName val="Sheet2"/>
      <sheetName val="Data Source"/>
    </sheetNames>
    <sheetDataSet>
      <sheetData sheetId="0">
        <row r="1">
          <cell r="C1" t="str">
            <v>Demographic Adjusted</v>
          </cell>
          <cell r="D1"/>
        </row>
        <row r="2">
          <cell r="A2" t="str">
            <v>CCN</v>
          </cell>
          <cell r="B2" t="str">
            <v>Name</v>
          </cell>
          <cell r="C2" t="str">
            <v>MD Value PMPY</v>
          </cell>
          <cell r="D2" t="str">
            <v xml:space="preserve">Benchmark Top Half Average </v>
          </cell>
          <cell r="E2" t="str">
            <v>MD Above (Below) Benchmark</v>
          </cell>
        </row>
        <row r="3">
          <cell r="A3">
            <v>210001</v>
          </cell>
          <cell r="B3" t="str">
            <v>Meritus Medical Center</v>
          </cell>
          <cell r="C3">
            <v>4478.4960313774336</v>
          </cell>
          <cell r="D3">
            <v>4335.1550373885002</v>
          </cell>
          <cell r="E3">
            <v>3.3064790705912506E-2</v>
          </cell>
        </row>
        <row r="4">
          <cell r="A4">
            <v>210002</v>
          </cell>
          <cell r="B4" t="str">
            <v>University of Maryland Medical Center</v>
          </cell>
          <cell r="C4">
            <v>3879.5368196575214</v>
          </cell>
          <cell r="D4">
            <v>4126.9003440732668</v>
          </cell>
          <cell r="E4">
            <v>-5.9939301604650996E-2</v>
          </cell>
        </row>
        <row r="5">
          <cell r="A5">
            <v>210003</v>
          </cell>
          <cell r="B5" t="str">
            <v>Prince Georges Hospital Center</v>
          </cell>
          <cell r="C5">
            <v>3738.756149345119</v>
          </cell>
          <cell r="D5">
            <v>4087.6543484863905</v>
          </cell>
          <cell r="E5">
            <v>-8.5354134522275471E-2</v>
          </cell>
        </row>
        <row r="6">
          <cell r="A6">
            <v>210004</v>
          </cell>
          <cell r="B6" t="str">
            <v>Holy Cross Hospital</v>
          </cell>
          <cell r="C6">
            <v>3968.0687234495208</v>
          </cell>
          <cell r="D6">
            <v>4207.17632390981</v>
          </cell>
          <cell r="E6">
            <v>-5.6833272972519944E-2</v>
          </cell>
        </row>
        <row r="7">
          <cell r="A7">
            <v>210005</v>
          </cell>
          <cell r="B7" t="str">
            <v>Frederick Memorial Hospital</v>
          </cell>
          <cell r="C7">
            <v>3909.2685960485087</v>
          </cell>
          <cell r="D7">
            <v>4245.6674742562627</v>
          </cell>
          <cell r="E7">
            <v>-7.9233449215587171E-2</v>
          </cell>
        </row>
        <row r="8">
          <cell r="A8">
            <v>210006</v>
          </cell>
          <cell r="B8" t="str">
            <v>Harford Memorial Hospital</v>
          </cell>
          <cell r="C8">
            <v>4047.5968762361263</v>
          </cell>
          <cell r="D8">
            <v>4126.9003440732668</v>
          </cell>
          <cell r="E8">
            <v>-1.9216230396992717E-2</v>
          </cell>
        </row>
        <row r="9">
          <cell r="A9">
            <v>210008</v>
          </cell>
          <cell r="B9" t="str">
            <v>Mercy Medical Center</v>
          </cell>
          <cell r="C9">
            <v>4029.6733949493191</v>
          </cell>
          <cell r="D9">
            <v>4126.9003440732668</v>
          </cell>
          <cell r="E9">
            <v>-2.3559315955757776E-2</v>
          </cell>
        </row>
        <row r="10">
          <cell r="A10">
            <v>210009</v>
          </cell>
          <cell r="B10" t="str">
            <v>Johns Hopkins Hospital</v>
          </cell>
          <cell r="C10">
            <v>3840.8658585221856</v>
          </cell>
          <cell r="D10">
            <v>4126.9003440732668</v>
          </cell>
          <cell r="E10">
            <v>-6.9309763188699636E-2</v>
          </cell>
        </row>
        <row r="11">
          <cell r="A11">
            <v>210011</v>
          </cell>
          <cell r="B11" t="str">
            <v>St. Agnes Hospital</v>
          </cell>
          <cell r="C11">
            <v>3893.0576713974751</v>
          </cell>
          <cell r="D11">
            <v>4126.9003440732668</v>
          </cell>
          <cell r="E11">
            <v>-5.6663028709093566E-2</v>
          </cell>
        </row>
        <row r="12">
          <cell r="A12">
            <v>210012</v>
          </cell>
          <cell r="B12" t="str">
            <v>Sinai Hospital</v>
          </cell>
          <cell r="C12">
            <v>4726.5911845739111</v>
          </cell>
          <cell r="D12">
            <v>4126.9003440732658</v>
          </cell>
          <cell r="E12">
            <v>0.14531265368737944</v>
          </cell>
        </row>
        <row r="13">
          <cell r="A13">
            <v>210015</v>
          </cell>
          <cell r="B13" t="str">
            <v>MedStar Franklin Square Hospital Center</v>
          </cell>
          <cell r="C13">
            <v>4208.3042736201833</v>
          </cell>
          <cell r="D13">
            <v>4126.9003440732668</v>
          </cell>
          <cell r="E13">
            <v>1.9725198759360074E-2</v>
          </cell>
        </row>
        <row r="14">
          <cell r="A14">
            <v>210016</v>
          </cell>
          <cell r="B14" t="str">
            <v>Washington Adventist Hospital</v>
          </cell>
          <cell r="C14">
            <v>4033.0223820615524</v>
          </cell>
          <cell r="D14">
            <v>4137.8339571319675</v>
          </cell>
          <cell r="E14">
            <v>-2.5330058227629459E-2</v>
          </cell>
        </row>
        <row r="15">
          <cell r="A15">
            <v>210017</v>
          </cell>
          <cell r="B15" t="str">
            <v>Garrett County Memorial Hospital</v>
          </cell>
          <cell r="C15">
            <v>4998.044380985828</v>
          </cell>
          <cell r="D15">
            <v>4336.2712760177637</v>
          </cell>
          <cell r="E15">
            <v>0.15261340051026662</v>
          </cell>
        </row>
        <row r="16">
          <cell r="A16">
            <v>210018</v>
          </cell>
          <cell r="B16" t="str">
            <v>MedStar Montgomery Medical Center</v>
          </cell>
          <cell r="C16">
            <v>3718.0523715510094</v>
          </cell>
          <cell r="D16">
            <v>4245.5196421562596</v>
          </cell>
          <cell r="E16">
            <v>-0.12424092103301509</v>
          </cell>
        </row>
        <row r="17">
          <cell r="A17">
            <v>210019</v>
          </cell>
          <cell r="B17" t="str">
            <v>Peninsula Regional Medical Center</v>
          </cell>
          <cell r="C17">
            <v>4244.6288573562933</v>
          </cell>
          <cell r="D17">
            <v>4387.7103139569554</v>
          </cell>
          <cell r="E17">
            <v>-3.2609595065000385E-2</v>
          </cell>
        </row>
        <row r="18">
          <cell r="A18">
            <v>210022</v>
          </cell>
          <cell r="B18" t="str">
            <v>Suburban Hospital</v>
          </cell>
          <cell r="C18">
            <v>3607.5837281327922</v>
          </cell>
          <cell r="D18">
            <v>4245.6496527629133</v>
          </cell>
          <cell r="E18">
            <v>-0.15028699417411684</v>
          </cell>
        </row>
        <row r="19">
          <cell r="A19">
            <v>210023</v>
          </cell>
          <cell r="B19" t="str">
            <v>Anne Arundel Medical Center</v>
          </cell>
          <cell r="C19">
            <v>3666.009145660747</v>
          </cell>
          <cell r="D19">
            <v>4149.3616049581087</v>
          </cell>
          <cell r="E19">
            <v>-0.11648839154432811</v>
          </cell>
        </row>
        <row r="20">
          <cell r="A20">
            <v>210024</v>
          </cell>
          <cell r="B20" t="str">
            <v>MedStar Union Memorial Hospital</v>
          </cell>
          <cell r="C20">
            <v>4087.6054021854397</v>
          </cell>
          <cell r="D20">
            <v>4126.9003440732668</v>
          </cell>
          <cell r="E20">
            <v>-9.5216599897449683E-3</v>
          </cell>
        </row>
        <row r="21">
          <cell r="A21">
            <v>210027</v>
          </cell>
          <cell r="B21" t="str">
            <v>Western Maryland Regional Medical Center</v>
          </cell>
          <cell r="C21">
            <v>4366.844613002504</v>
          </cell>
          <cell r="D21">
            <v>4336.2712760177637</v>
          </cell>
          <cell r="E21">
            <v>7.0506052409196052E-3</v>
          </cell>
        </row>
        <row r="22">
          <cell r="A22">
            <v>210028</v>
          </cell>
          <cell r="B22" t="str">
            <v>MedStar St. Mary's Hospital</v>
          </cell>
          <cell r="C22">
            <v>4025.9753552992047</v>
          </cell>
          <cell r="D22">
            <v>4087.6543484863905</v>
          </cell>
          <cell r="E22">
            <v>-1.5089092161137518E-2</v>
          </cell>
        </row>
        <row r="23">
          <cell r="A23">
            <v>210029</v>
          </cell>
          <cell r="B23" t="str">
            <v>Johns Hopkins Bayview Medical Center</v>
          </cell>
          <cell r="C23">
            <v>4033.6319552335217</v>
          </cell>
          <cell r="D23">
            <v>4126.9003440732658</v>
          </cell>
          <cell r="E23">
            <v>-2.2600106875294235E-2</v>
          </cell>
        </row>
        <row r="24">
          <cell r="A24">
            <v>210030</v>
          </cell>
          <cell r="B24" t="str">
            <v>University of Maryland Shore Medical Center at Chestertown</v>
          </cell>
          <cell r="C24">
            <v>4632.6726501387711</v>
          </cell>
          <cell r="D24">
            <v>4387.7103139569563</v>
          </cell>
          <cell r="E24">
            <v>5.5829195332838921E-2</v>
          </cell>
        </row>
        <row r="25">
          <cell r="A25">
            <v>210032</v>
          </cell>
          <cell r="B25" t="str">
            <v>Union Hospital of Cecil County</v>
          </cell>
          <cell r="C25">
            <v>4332.736710246053</v>
          </cell>
          <cell r="D25">
            <v>4126.9003440732668</v>
          </cell>
          <cell r="E25">
            <v>4.9876747440337876E-2</v>
          </cell>
        </row>
        <row r="26">
          <cell r="A26">
            <v>210033</v>
          </cell>
          <cell r="B26" t="str">
            <v>Carroll Hospital Center</v>
          </cell>
          <cell r="C26">
            <v>3958.5701524086016</v>
          </cell>
          <cell r="D26">
            <v>4126.9003440732658</v>
          </cell>
          <cell r="E26">
            <v>-4.0788528345833908E-2</v>
          </cell>
        </row>
        <row r="27">
          <cell r="A27">
            <v>210034</v>
          </cell>
          <cell r="B27" t="str">
            <v>MedStar Harbor Hospital Center</v>
          </cell>
          <cell r="C27">
            <v>4068.4571355799317</v>
          </cell>
          <cell r="D27">
            <v>4126.9003440732668</v>
          </cell>
          <cell r="E27">
            <v>-1.4161526477678765E-2</v>
          </cell>
        </row>
        <row r="28">
          <cell r="A28">
            <v>210035</v>
          </cell>
          <cell r="B28" t="str">
            <v>University of Maryland Charles Regional Medical Center</v>
          </cell>
          <cell r="C28">
            <v>3793.8444216078447</v>
          </cell>
          <cell r="D28">
            <v>4087.6543484863905</v>
          </cell>
          <cell r="E28">
            <v>-7.1877390265970065E-2</v>
          </cell>
        </row>
        <row r="29">
          <cell r="A29">
            <v>210037</v>
          </cell>
          <cell r="B29" t="str">
            <v>University of Maryland Shore Medical Center at Easton</v>
          </cell>
          <cell r="C29">
            <v>4651.4058882016625</v>
          </cell>
          <cell r="D29">
            <v>4387.7103139569563</v>
          </cell>
          <cell r="E29">
            <v>6.0098674565162602E-2</v>
          </cell>
        </row>
        <row r="30">
          <cell r="A30">
            <v>210038</v>
          </cell>
          <cell r="B30" t="str">
            <v>University of Maryland Medical Center Midtown Campus</v>
          </cell>
          <cell r="C30">
            <v>3959.8730375277828</v>
          </cell>
          <cell r="D30">
            <v>4126.9003440732668</v>
          </cell>
          <cell r="E30">
            <v>-4.0472822850049051E-2</v>
          </cell>
        </row>
        <row r="31">
          <cell r="A31">
            <v>210039</v>
          </cell>
          <cell r="B31" t="str">
            <v>Calvert Memorial Hospital</v>
          </cell>
          <cell r="C31">
            <v>3585.1183346224648</v>
          </cell>
          <cell r="D31">
            <v>4087.6543484863905</v>
          </cell>
          <cell r="E31">
            <v>-0.12293994820036802</v>
          </cell>
        </row>
        <row r="32">
          <cell r="A32">
            <v>210040</v>
          </cell>
          <cell r="B32" t="str">
            <v>Northwest Hospital Center</v>
          </cell>
          <cell r="C32">
            <v>4470.2250651425984</v>
          </cell>
          <cell r="D32">
            <v>4126.9003440732668</v>
          </cell>
          <cell r="E32">
            <v>8.3191909773733252E-2</v>
          </cell>
        </row>
        <row r="33">
          <cell r="A33">
            <v>210043</v>
          </cell>
          <cell r="B33" t="str">
            <v>University of Maryland Baltimore Washington Medical Center</v>
          </cell>
          <cell r="C33">
            <v>3738.2218564862465</v>
          </cell>
          <cell r="D33">
            <v>4126.9003440732677</v>
          </cell>
          <cell r="E33">
            <v>-9.4181699382494433E-2</v>
          </cell>
        </row>
        <row r="34">
          <cell r="A34">
            <v>210044</v>
          </cell>
          <cell r="B34" t="str">
            <v>Greater Baltimore Medical Center</v>
          </cell>
          <cell r="C34">
            <v>4036.5473051864178</v>
          </cell>
          <cell r="D34">
            <v>4126.9003440732668</v>
          </cell>
          <cell r="E34">
            <v>-2.1893680814611072E-2</v>
          </cell>
        </row>
        <row r="35">
          <cell r="A35">
            <v>210048</v>
          </cell>
          <cell r="B35" t="str">
            <v>Howard County General Hospital</v>
          </cell>
          <cell r="C35">
            <v>3446.7598859198615</v>
          </cell>
          <cell r="D35">
            <v>4126.8721034960836</v>
          </cell>
          <cell r="E35">
            <v>-0.16480089533185782</v>
          </cell>
        </row>
        <row r="36">
          <cell r="A36">
            <v>210049</v>
          </cell>
          <cell r="B36" t="str">
            <v>Upper Chesapeake Medical Center</v>
          </cell>
          <cell r="C36">
            <v>3873.2927829015416</v>
          </cell>
          <cell r="D36">
            <v>4126.9003440732668</v>
          </cell>
          <cell r="E36">
            <v>-6.1452310457638437E-2</v>
          </cell>
        </row>
        <row r="37">
          <cell r="A37">
            <v>210051</v>
          </cell>
          <cell r="B37" t="str">
            <v>Doctors Community Hospital</v>
          </cell>
          <cell r="C37">
            <v>3476.4423212816655</v>
          </cell>
          <cell r="D37">
            <v>4087.6798965915218</v>
          </cell>
          <cell r="E37">
            <v>-0.14953166362648207</v>
          </cell>
        </row>
        <row r="38">
          <cell r="A38">
            <v>210056</v>
          </cell>
          <cell r="B38" t="str">
            <v>MedStar Good Samaritan Hospital</v>
          </cell>
          <cell r="C38">
            <v>4269.0611252642411</v>
          </cell>
          <cell r="D38">
            <v>4126.9003440732668</v>
          </cell>
          <cell r="E38">
            <v>3.44473501510969E-2</v>
          </cell>
        </row>
        <row r="39">
          <cell r="A39">
            <v>210057</v>
          </cell>
          <cell r="B39" t="str">
            <v>Shady Grove Adventist Hospital</v>
          </cell>
          <cell r="C39">
            <v>3728.9276982805159</v>
          </cell>
          <cell r="D39">
            <v>4245.6496527629133</v>
          </cell>
          <cell r="E39">
            <v>-0.12170621618440269</v>
          </cell>
        </row>
        <row r="40">
          <cell r="A40">
            <v>210060</v>
          </cell>
          <cell r="B40" t="str">
            <v>Fort Washington Medical Center</v>
          </cell>
          <cell r="C40">
            <v>3974.6838047449596</v>
          </cell>
          <cell r="D40">
            <v>4087.654348486391</v>
          </cell>
          <cell r="E40">
            <v>-2.7637009910895016E-2</v>
          </cell>
        </row>
        <row r="41">
          <cell r="A41">
            <v>210061</v>
          </cell>
          <cell r="B41" t="str">
            <v>Atlantic General Hospital</v>
          </cell>
          <cell r="C41">
            <v>4390.6881719451094</v>
          </cell>
          <cell r="D41">
            <v>4387.7103139569554</v>
          </cell>
          <cell r="E41">
            <v>6.7868153890682237E-4</v>
          </cell>
        </row>
        <row r="42">
          <cell r="A42">
            <v>210062</v>
          </cell>
          <cell r="B42" t="str">
            <v>MedStar Southern Maryland Hospital Center</v>
          </cell>
          <cell r="C42">
            <v>3600.8519200597411</v>
          </cell>
          <cell r="D42">
            <v>4087.6562955949603</v>
          </cell>
          <cell r="E42">
            <v>-0.11909131794173133</v>
          </cell>
        </row>
        <row r="43">
          <cell r="A43">
            <v>210063</v>
          </cell>
          <cell r="B43" t="str">
            <v>University of Maryland St. Joseph Medical Center</v>
          </cell>
          <cell r="C43">
            <v>4055.2653180174466</v>
          </cell>
          <cell r="D43">
            <v>4126.9003440732668</v>
          </cell>
          <cell r="E43">
            <v>-1.7358070242402879E-2</v>
          </cell>
        </row>
        <row r="44">
          <cell r="A44">
            <v>210065</v>
          </cell>
          <cell r="B44" t="str">
            <v>Holy Cross Germantown</v>
          </cell>
          <cell r="C44">
            <v>3652.2119841573667</v>
          </cell>
          <cell r="D44">
            <v>4245.6496527629133</v>
          </cell>
          <cell r="E44">
            <v>-0.13977546833600818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36F3-ECC2-4934-987E-3B583A4C90DA}">
  <dimension ref="A1:M4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4" sqref="J4:J10"/>
    </sheetView>
  </sheetViews>
  <sheetFormatPr defaultRowHeight="12.3"/>
  <cols>
    <col min="2" max="2" width="49.27734375" bestFit="1" customWidth="1"/>
    <col min="3" max="3" width="24.44140625" customWidth="1"/>
    <col min="4" max="4" width="17.1640625" customWidth="1"/>
    <col min="5" max="5" width="17.27734375" customWidth="1"/>
    <col min="6" max="6" width="21.83203125" customWidth="1"/>
    <col min="7" max="7" width="15" customWidth="1"/>
    <col min="8" max="8" width="15.71875" customWidth="1"/>
    <col min="9" max="11" width="24.27734375" customWidth="1"/>
    <col min="12" max="12" width="15.27734375" customWidth="1"/>
    <col min="13" max="13" width="15.1640625" customWidth="1"/>
  </cols>
  <sheetData>
    <row r="1" spans="1:13">
      <c r="F1" s="56" t="s">
        <v>100</v>
      </c>
      <c r="G1" s="56"/>
      <c r="H1" s="56"/>
      <c r="I1" s="57" t="s">
        <v>102</v>
      </c>
      <c r="J1" s="57"/>
      <c r="K1" s="57"/>
    </row>
    <row r="2" spans="1:13" s="44" customFormat="1" ht="61.5">
      <c r="A2" s="44" t="s">
        <v>42</v>
      </c>
      <c r="B2" s="44" t="s">
        <v>43</v>
      </c>
      <c r="C2" s="45" t="s">
        <v>107</v>
      </c>
      <c r="D2" s="45" t="s">
        <v>101</v>
      </c>
      <c r="E2" s="45" t="s">
        <v>99</v>
      </c>
      <c r="F2" s="45" t="s">
        <v>65</v>
      </c>
      <c r="G2" s="43" t="s">
        <v>69</v>
      </c>
      <c r="H2" s="43" t="s">
        <v>70</v>
      </c>
      <c r="I2" s="45" t="s">
        <v>65</v>
      </c>
      <c r="J2" s="43" t="s">
        <v>69</v>
      </c>
      <c r="K2" s="43" t="s">
        <v>70</v>
      </c>
      <c r="L2" s="45" t="s">
        <v>103</v>
      </c>
      <c r="M2" s="45" t="s">
        <v>104</v>
      </c>
    </row>
    <row r="3" spans="1:13">
      <c r="A3">
        <v>210022</v>
      </c>
      <c r="B3" t="s">
        <v>15</v>
      </c>
      <c r="C3" s="13" t="e">
        <f>VLOOKUP($A3,#REF!,3,FALSE)</f>
        <v>#REF!</v>
      </c>
      <c r="D3" s="13" t="e">
        <f>VLOOKUP($A3,#REF!,8,FALSE)</f>
        <v>#REF!</v>
      </c>
      <c r="E3" s="14" t="e">
        <f>VLOOKUP($A3,#REF!,9,FALSE)</f>
        <v>#REF!</v>
      </c>
      <c r="F3" s="13" t="e">
        <f>VLOOKUP(A3,#REF!,29,FALSE)</f>
        <v>#REF!</v>
      </c>
      <c r="G3" s="13" t="e">
        <f t="shared" ref="G3:G13" si="0">F3+D3</f>
        <v>#REF!</v>
      </c>
      <c r="H3" s="14" t="e">
        <f t="shared" ref="H3:H45" si="1">G3/C3-1</f>
        <v>#REF!</v>
      </c>
      <c r="I3" s="13">
        <f>VLOOKUP(A3,'Modified FRA Method'!B:AF,31,FALSE)</f>
        <v>0</v>
      </c>
      <c r="J3" s="13" t="e">
        <f t="shared" ref="J3:J45" si="2">I3+D3</f>
        <v>#REF!</v>
      </c>
      <c r="K3" s="14" t="e">
        <f t="shared" ref="K3:K45" si="3">J3/C3-1</f>
        <v>#REF!</v>
      </c>
      <c r="L3" s="13" t="e">
        <f t="shared" ref="L3:L45" si="4">J3-G3</f>
        <v>#REF!</v>
      </c>
      <c r="M3" s="14" t="e">
        <f t="shared" ref="M3:M45" si="5">L3/C3</f>
        <v>#REF!</v>
      </c>
    </row>
    <row r="4" spans="1:13">
      <c r="A4">
        <v>210051</v>
      </c>
      <c r="B4" t="s">
        <v>33</v>
      </c>
      <c r="C4" s="13" t="e">
        <f>VLOOKUP($A4,#REF!,3,FALSE)</f>
        <v>#REF!</v>
      </c>
      <c r="D4" s="13" t="e">
        <f>VLOOKUP($A4,#REF!,8,FALSE)</f>
        <v>#REF!</v>
      </c>
      <c r="E4" s="14" t="e">
        <f>VLOOKUP($A4,#REF!,9,FALSE)</f>
        <v>#REF!</v>
      </c>
      <c r="F4" s="13" t="e">
        <f>VLOOKUP(A4,#REF!,29,FALSE)</f>
        <v>#REF!</v>
      </c>
      <c r="G4" s="13" t="e">
        <f t="shared" si="0"/>
        <v>#REF!</v>
      </c>
      <c r="H4" s="14" t="e">
        <f t="shared" si="1"/>
        <v>#REF!</v>
      </c>
      <c r="I4" s="13">
        <f>VLOOKUP(A4,'Modified FRA Method'!B:AF,31,FALSE)</f>
        <v>955828.29189497686</v>
      </c>
      <c r="J4" s="13" t="e">
        <f t="shared" si="2"/>
        <v>#REF!</v>
      </c>
      <c r="K4" s="14" t="e">
        <f t="shared" si="3"/>
        <v>#REF!</v>
      </c>
      <c r="L4" s="13" t="e">
        <f t="shared" si="4"/>
        <v>#REF!</v>
      </c>
      <c r="M4" s="14" t="e">
        <f t="shared" si="5"/>
        <v>#REF!</v>
      </c>
    </row>
    <row r="5" spans="1:13">
      <c r="A5">
        <v>210057</v>
      </c>
      <c r="B5" t="s">
        <v>40</v>
      </c>
      <c r="C5" s="13" t="e">
        <f>VLOOKUP($A5,#REF!,3,FALSE)</f>
        <v>#REF!</v>
      </c>
      <c r="D5" s="13" t="e">
        <f>VLOOKUP($A5,#REF!,8,FALSE)</f>
        <v>#REF!</v>
      </c>
      <c r="E5" s="14" t="e">
        <f>VLOOKUP($A5,#REF!,9,FALSE)</f>
        <v>#REF!</v>
      </c>
      <c r="F5" s="13" t="e">
        <f>VLOOKUP(A5,#REF!,29,FALSE)</f>
        <v>#REF!</v>
      </c>
      <c r="G5" s="13" t="e">
        <f t="shared" si="0"/>
        <v>#REF!</v>
      </c>
      <c r="H5" s="14" t="e">
        <f t="shared" si="1"/>
        <v>#REF!</v>
      </c>
      <c r="I5" s="13">
        <f>VLOOKUP(A5,'Modified FRA Method'!B:AF,31,FALSE)</f>
        <v>0</v>
      </c>
      <c r="J5" s="13" t="e">
        <f t="shared" si="2"/>
        <v>#REF!</v>
      </c>
      <c r="K5" s="14" t="e">
        <f t="shared" si="3"/>
        <v>#REF!</v>
      </c>
      <c r="L5" s="13" t="e">
        <f t="shared" si="4"/>
        <v>#REF!</v>
      </c>
      <c r="M5" s="14" t="e">
        <f t="shared" si="5"/>
        <v>#REF!</v>
      </c>
    </row>
    <row r="6" spans="1:13">
      <c r="A6">
        <v>210018</v>
      </c>
      <c r="B6" t="s">
        <v>13</v>
      </c>
      <c r="C6" s="13" t="e">
        <f>VLOOKUP($A6,#REF!,3,FALSE)</f>
        <v>#REF!</v>
      </c>
      <c r="D6" s="13" t="e">
        <f>VLOOKUP($A6,#REF!,8,FALSE)</f>
        <v>#REF!</v>
      </c>
      <c r="E6" s="14" t="e">
        <f>VLOOKUP($A6,#REF!,9,FALSE)</f>
        <v>#REF!</v>
      </c>
      <c r="F6" s="13" t="e">
        <f>VLOOKUP(A6,#REF!,29,FALSE)</f>
        <v>#REF!</v>
      </c>
      <c r="G6" s="13" t="e">
        <f t="shared" si="0"/>
        <v>#REF!</v>
      </c>
      <c r="H6" s="14" t="e">
        <f t="shared" si="1"/>
        <v>#REF!</v>
      </c>
      <c r="I6" s="13">
        <f>VLOOKUP(A6,'Modified FRA Method'!B:AF,31,FALSE)</f>
        <v>3378621.1667048577</v>
      </c>
      <c r="J6" s="13" t="e">
        <f t="shared" si="2"/>
        <v>#REF!</v>
      </c>
      <c r="K6" s="14" t="e">
        <f t="shared" si="3"/>
        <v>#REF!</v>
      </c>
      <c r="L6" s="13" t="e">
        <f t="shared" si="4"/>
        <v>#REF!</v>
      </c>
      <c r="M6" s="14" t="e">
        <f t="shared" si="5"/>
        <v>#REF!</v>
      </c>
    </row>
    <row r="7" spans="1:13">
      <c r="A7">
        <v>210062</v>
      </c>
      <c r="B7" t="s">
        <v>36</v>
      </c>
      <c r="C7" s="13" t="e">
        <f>VLOOKUP($A7,#REF!,3,FALSE)</f>
        <v>#REF!</v>
      </c>
      <c r="D7" s="13" t="e">
        <f>VLOOKUP($A7,#REF!,8,FALSE)</f>
        <v>#REF!</v>
      </c>
      <c r="E7" s="14" t="e">
        <f>VLOOKUP($A7,#REF!,9,FALSE)</f>
        <v>#REF!</v>
      </c>
      <c r="F7" s="13" t="e">
        <f>VLOOKUP(A7,#REF!,29,FALSE)</f>
        <v>#REF!</v>
      </c>
      <c r="G7" s="13" t="e">
        <f t="shared" si="0"/>
        <v>#REF!</v>
      </c>
      <c r="H7" s="14" t="e">
        <f t="shared" si="1"/>
        <v>#REF!</v>
      </c>
      <c r="I7" s="13">
        <f>VLOOKUP(A7,'Modified FRA Method'!B:AF,31,FALSE)</f>
        <v>89804.072217742403</v>
      </c>
      <c r="J7" s="13" t="e">
        <f t="shared" si="2"/>
        <v>#REF!</v>
      </c>
      <c r="K7" s="14" t="e">
        <f t="shared" si="3"/>
        <v>#REF!</v>
      </c>
      <c r="L7" s="13" t="e">
        <f t="shared" si="4"/>
        <v>#REF!</v>
      </c>
      <c r="M7" s="14" t="e">
        <f t="shared" si="5"/>
        <v>#REF!</v>
      </c>
    </row>
    <row r="8" spans="1:13">
      <c r="A8">
        <v>210023</v>
      </c>
      <c r="B8" t="s">
        <v>16</v>
      </c>
      <c r="C8" s="13" t="e">
        <f>VLOOKUP($A8,#REF!,3,FALSE)</f>
        <v>#REF!</v>
      </c>
      <c r="D8" s="13" t="e">
        <f>VLOOKUP($A8,#REF!,8,FALSE)</f>
        <v>#REF!</v>
      </c>
      <c r="E8" s="14" t="e">
        <f>VLOOKUP($A8,#REF!,9,FALSE)</f>
        <v>#REF!</v>
      </c>
      <c r="F8" s="13" t="e">
        <f>VLOOKUP(A8,#REF!,29,FALSE)</f>
        <v>#REF!</v>
      </c>
      <c r="G8" s="13" t="e">
        <f t="shared" si="0"/>
        <v>#REF!</v>
      </c>
      <c r="H8" s="14" t="e">
        <f t="shared" si="1"/>
        <v>#REF!</v>
      </c>
      <c r="I8" s="13">
        <f>VLOOKUP(A8,'Modified FRA Method'!B:AF,31,FALSE)</f>
        <v>6079797.942984608</v>
      </c>
      <c r="J8" s="13" t="e">
        <f t="shared" si="2"/>
        <v>#REF!</v>
      </c>
      <c r="K8" s="14" t="e">
        <f t="shared" si="3"/>
        <v>#REF!</v>
      </c>
      <c r="L8" s="13" t="e">
        <f t="shared" si="4"/>
        <v>#REF!</v>
      </c>
      <c r="M8" s="14" t="e">
        <f t="shared" si="5"/>
        <v>#REF!</v>
      </c>
    </row>
    <row r="9" spans="1:13">
      <c r="A9">
        <v>210048</v>
      </c>
      <c r="B9" t="s">
        <v>31</v>
      </c>
      <c r="C9" s="13" t="e">
        <f>VLOOKUP($A9,#REF!,3,FALSE)</f>
        <v>#REF!</v>
      </c>
      <c r="D9" s="13" t="e">
        <f>VLOOKUP($A9,#REF!,8,FALSE)</f>
        <v>#REF!</v>
      </c>
      <c r="E9" s="14" t="e">
        <f>VLOOKUP($A9,#REF!,9,FALSE)</f>
        <v>#REF!</v>
      </c>
      <c r="F9" s="13" t="e">
        <f>VLOOKUP(A9,#REF!,29,FALSE)</f>
        <v>#REF!</v>
      </c>
      <c r="G9" s="13" t="e">
        <f t="shared" si="0"/>
        <v>#REF!</v>
      </c>
      <c r="H9" s="14" t="e">
        <f t="shared" si="1"/>
        <v>#REF!</v>
      </c>
      <c r="I9" s="13">
        <f>VLOOKUP(A9,'Modified FRA Method'!B:AF,31,FALSE)</f>
        <v>4685889.6538277399</v>
      </c>
      <c r="J9" s="13" t="e">
        <f t="shared" si="2"/>
        <v>#REF!</v>
      </c>
      <c r="K9" s="14" t="e">
        <f t="shared" si="3"/>
        <v>#REF!</v>
      </c>
      <c r="L9" s="13" t="e">
        <f t="shared" si="4"/>
        <v>#REF!</v>
      </c>
      <c r="M9" s="14" t="e">
        <f t="shared" si="5"/>
        <v>#REF!</v>
      </c>
    </row>
    <row r="10" spans="1:13">
      <c r="A10">
        <v>210004</v>
      </c>
      <c r="B10" t="s">
        <v>90</v>
      </c>
      <c r="C10" s="13" t="e">
        <f>VLOOKUP($A10,#REF!,3,FALSE)</f>
        <v>#REF!</v>
      </c>
      <c r="D10" s="13" t="e">
        <f>VLOOKUP($A10,#REF!,8,FALSE)</f>
        <v>#REF!</v>
      </c>
      <c r="E10" s="14" t="e">
        <f>VLOOKUP($A10,#REF!,9,FALSE)</f>
        <v>#REF!</v>
      </c>
      <c r="F10" s="13" t="e">
        <f>VLOOKUP(A10,#REF!,29,FALSE)</f>
        <v>#REF!</v>
      </c>
      <c r="G10" s="13" t="e">
        <f t="shared" si="0"/>
        <v>#REF!</v>
      </c>
      <c r="H10" s="14" t="e">
        <f t="shared" si="1"/>
        <v>#REF!</v>
      </c>
      <c r="I10" s="13">
        <f>VLOOKUP(A10,'Modified FRA Method'!B:AF,31,FALSE)</f>
        <v>0</v>
      </c>
      <c r="J10" s="13" t="e">
        <f t="shared" si="2"/>
        <v>#REF!</v>
      </c>
      <c r="K10" s="14" t="e">
        <f t="shared" si="3"/>
        <v>#REF!</v>
      </c>
      <c r="L10" s="13" t="e">
        <f t="shared" si="4"/>
        <v>#REF!</v>
      </c>
      <c r="M10" s="14" t="e">
        <f t="shared" si="5"/>
        <v>#REF!</v>
      </c>
    </row>
    <row r="11" spans="1:13">
      <c r="A11">
        <v>210065</v>
      </c>
      <c r="B11" t="s">
        <v>91</v>
      </c>
      <c r="C11" s="13" t="e">
        <f>VLOOKUP($A11,#REF!,3,FALSE)</f>
        <v>#REF!</v>
      </c>
      <c r="D11" s="13" t="e">
        <f>VLOOKUP($A11,#REF!,8,FALSE)</f>
        <v>#REF!</v>
      </c>
      <c r="E11" s="14" t="e">
        <f>VLOOKUP($A11,#REF!,9,FALSE)</f>
        <v>#REF!</v>
      </c>
      <c r="F11" s="13" t="e">
        <f>VLOOKUP(A11,#REF!,29,FALSE)</f>
        <v>#REF!</v>
      </c>
      <c r="G11" s="13" t="e">
        <f t="shared" si="0"/>
        <v>#REF!</v>
      </c>
      <c r="H11" s="14" t="e">
        <f t="shared" si="1"/>
        <v>#REF!</v>
      </c>
      <c r="I11" s="13">
        <f>VLOOKUP(A11,'Modified FRA Method'!B:AF,31,FALSE)</f>
        <v>0</v>
      </c>
      <c r="J11" s="13" t="e">
        <f t="shared" si="2"/>
        <v>#REF!</v>
      </c>
      <c r="K11" s="14" t="e">
        <f t="shared" si="3"/>
        <v>#REF!</v>
      </c>
      <c r="L11" s="13" t="e">
        <f t="shared" si="4"/>
        <v>#REF!</v>
      </c>
      <c r="M11" s="14" t="e">
        <f t="shared" si="5"/>
        <v>#REF!</v>
      </c>
    </row>
    <row r="12" spans="1:13">
      <c r="A12">
        <v>210017</v>
      </c>
      <c r="B12" t="s">
        <v>12</v>
      </c>
      <c r="C12" s="13" t="e">
        <f>VLOOKUP($A12,#REF!,3,FALSE)</f>
        <v>#REF!</v>
      </c>
      <c r="D12" s="13" t="e">
        <f>VLOOKUP($A12,#REF!,8,FALSE)</f>
        <v>#REF!</v>
      </c>
      <c r="E12" s="14" t="e">
        <f>VLOOKUP($A12,#REF!,9,FALSE)</f>
        <v>#REF!</v>
      </c>
      <c r="F12" s="13" t="e">
        <f>VLOOKUP(A12,#REF!,29,FALSE)</f>
        <v>#REF!</v>
      </c>
      <c r="G12" s="13" t="e">
        <f t="shared" si="0"/>
        <v>#REF!</v>
      </c>
      <c r="H12" s="14" t="e">
        <f t="shared" si="1"/>
        <v>#REF!</v>
      </c>
      <c r="I12" s="13">
        <f>VLOOKUP(A12,'Modified FRA Method'!B:AF,31,FALSE)</f>
        <v>1022355.0035468163</v>
      </c>
      <c r="J12" s="13" t="e">
        <f t="shared" si="2"/>
        <v>#REF!</v>
      </c>
      <c r="K12" s="14" t="e">
        <f t="shared" si="3"/>
        <v>#REF!</v>
      </c>
      <c r="L12" s="13" t="e">
        <f t="shared" si="4"/>
        <v>#REF!</v>
      </c>
      <c r="M12" s="14" t="e">
        <f t="shared" si="5"/>
        <v>#REF!</v>
      </c>
    </row>
    <row r="13" spans="1:13">
      <c r="A13">
        <v>210039</v>
      </c>
      <c r="B13" t="s">
        <v>28</v>
      </c>
      <c r="C13" s="13" t="e">
        <f>VLOOKUP($A13,#REF!,3,FALSE)</f>
        <v>#REF!</v>
      </c>
      <c r="D13" s="13" t="e">
        <f>VLOOKUP($A13,#REF!,8,FALSE)</f>
        <v>#REF!</v>
      </c>
      <c r="E13" s="14" t="e">
        <f>VLOOKUP($A13,#REF!,9,FALSE)</f>
        <v>#REF!</v>
      </c>
      <c r="F13" s="13" t="e">
        <f>VLOOKUP(A13,#REF!,29,FALSE)</f>
        <v>#REF!</v>
      </c>
      <c r="G13" s="13" t="e">
        <f t="shared" si="0"/>
        <v>#REF!</v>
      </c>
      <c r="H13" s="14" t="e">
        <f t="shared" si="1"/>
        <v>#REF!</v>
      </c>
      <c r="I13" s="13">
        <f>VLOOKUP(A13,'Modified FRA Method'!B:AF,31,FALSE)</f>
        <v>6636678.1265657227</v>
      </c>
      <c r="J13" s="13" t="e">
        <f t="shared" si="2"/>
        <v>#REF!</v>
      </c>
      <c r="K13" s="14" t="e">
        <f t="shared" si="3"/>
        <v>#REF!</v>
      </c>
      <c r="L13" s="13" t="e">
        <f t="shared" si="4"/>
        <v>#REF!</v>
      </c>
      <c r="M13" s="14" t="e">
        <f t="shared" si="5"/>
        <v>#REF!</v>
      </c>
    </row>
    <row r="14" spans="1:13">
      <c r="A14">
        <v>210001</v>
      </c>
      <c r="B14" t="s">
        <v>2</v>
      </c>
      <c r="C14" s="13" t="e">
        <f>VLOOKUP($A14,#REF!,3,FALSE)</f>
        <v>#REF!</v>
      </c>
      <c r="D14" s="13" t="e">
        <f>VLOOKUP($A14,#REF!,8,FALSE)</f>
        <v>#REF!</v>
      </c>
      <c r="E14" s="14" t="e">
        <f>VLOOKUP($A14,#REF!,9,FALSE)</f>
        <v>#REF!</v>
      </c>
      <c r="F14" s="13" t="e">
        <f>VLOOKUP(A14,#REF!,29,FALSE)</f>
        <v>#REF!</v>
      </c>
      <c r="G14" s="13" t="e">
        <f>I14+D14</f>
        <v>#REF!</v>
      </c>
      <c r="H14" s="14" t="e">
        <f t="shared" si="1"/>
        <v>#REF!</v>
      </c>
      <c r="I14" s="13">
        <f>VLOOKUP(A14,'Modified FRA Method'!B:AF,31,FALSE)</f>
        <v>-3449940.6191337383</v>
      </c>
      <c r="J14" s="13" t="e">
        <f t="shared" si="2"/>
        <v>#REF!</v>
      </c>
      <c r="K14" s="14" t="e">
        <f t="shared" si="3"/>
        <v>#REF!</v>
      </c>
      <c r="L14" s="13" t="e">
        <f t="shared" si="4"/>
        <v>#REF!</v>
      </c>
      <c r="M14" s="14" t="e">
        <f t="shared" si="5"/>
        <v>#REF!</v>
      </c>
    </row>
    <row r="15" spans="1:13">
      <c r="A15">
        <v>210019</v>
      </c>
      <c r="B15" t="s">
        <v>14</v>
      </c>
      <c r="C15" s="13" t="e">
        <f>VLOOKUP($A15,#REF!,3,FALSE)</f>
        <v>#REF!</v>
      </c>
      <c r="D15" s="13" t="e">
        <f>VLOOKUP($A15,#REF!,8,FALSE)</f>
        <v>#REF!</v>
      </c>
      <c r="E15" s="14" t="e">
        <f>VLOOKUP($A15,#REF!,9,FALSE)</f>
        <v>#REF!</v>
      </c>
      <c r="F15" s="13" t="e">
        <f>VLOOKUP(A15,#REF!,29,FALSE)</f>
        <v>#REF!</v>
      </c>
      <c r="G15" s="13" t="e">
        <f t="shared" ref="G15:G45" si="6">F15+D15</f>
        <v>#REF!</v>
      </c>
      <c r="H15" s="14" t="e">
        <f t="shared" si="1"/>
        <v>#REF!</v>
      </c>
      <c r="I15" s="13">
        <f>VLOOKUP(A15,'Modified FRA Method'!B:AF,31,FALSE)</f>
        <v>0</v>
      </c>
      <c r="J15" s="13" t="e">
        <f t="shared" si="2"/>
        <v>#REF!</v>
      </c>
      <c r="K15" s="14" t="e">
        <f t="shared" si="3"/>
        <v>#REF!</v>
      </c>
      <c r="L15" s="13" t="e">
        <f t="shared" si="4"/>
        <v>#REF!</v>
      </c>
      <c r="M15" s="14" t="e">
        <f t="shared" si="5"/>
        <v>#REF!</v>
      </c>
    </row>
    <row r="16" spans="1:13">
      <c r="A16">
        <v>210028</v>
      </c>
      <c r="B16" t="s">
        <v>19</v>
      </c>
      <c r="C16" s="13" t="e">
        <f>VLOOKUP($A16,#REF!,3,FALSE)</f>
        <v>#REF!</v>
      </c>
      <c r="D16" s="13" t="e">
        <f>VLOOKUP($A16,#REF!,8,FALSE)</f>
        <v>#REF!</v>
      </c>
      <c r="E16" s="14" t="e">
        <f>VLOOKUP($A16,#REF!,9,FALSE)</f>
        <v>#REF!</v>
      </c>
      <c r="F16" s="13" t="e">
        <f>VLOOKUP(A16,#REF!,29,FALSE)</f>
        <v>#REF!</v>
      </c>
      <c r="G16" s="13" t="e">
        <f t="shared" si="6"/>
        <v>#REF!</v>
      </c>
      <c r="H16" s="14" t="e">
        <f t="shared" si="1"/>
        <v>#REF!</v>
      </c>
      <c r="I16" s="13">
        <f>VLOOKUP(A16,'Modified FRA Method'!B:AF,31,FALSE)</f>
        <v>0</v>
      </c>
      <c r="J16" s="13" t="e">
        <f t="shared" si="2"/>
        <v>#REF!</v>
      </c>
      <c r="K16" s="14" t="e">
        <f t="shared" si="3"/>
        <v>#REF!</v>
      </c>
      <c r="L16" s="13" t="e">
        <f t="shared" si="4"/>
        <v>#REF!</v>
      </c>
      <c r="M16" s="14" t="e">
        <f t="shared" si="5"/>
        <v>#REF!</v>
      </c>
    </row>
    <row r="17" spans="1:13">
      <c r="A17">
        <v>210061</v>
      </c>
      <c r="B17" t="s">
        <v>35</v>
      </c>
      <c r="C17" s="13" t="e">
        <f>VLOOKUP($A17,#REF!,3,FALSE)</f>
        <v>#REF!</v>
      </c>
      <c r="D17" s="13" t="e">
        <f>VLOOKUP($A17,#REF!,8,FALSE)</f>
        <v>#REF!</v>
      </c>
      <c r="E17" s="14" t="e">
        <f>VLOOKUP($A17,#REF!,9,FALSE)</f>
        <v>#REF!</v>
      </c>
      <c r="F17" s="13" t="e">
        <f>VLOOKUP(A17,#REF!,29,FALSE)</f>
        <v>#REF!</v>
      </c>
      <c r="G17" s="13" t="e">
        <f t="shared" si="6"/>
        <v>#REF!</v>
      </c>
      <c r="H17" s="14" t="e">
        <f t="shared" si="1"/>
        <v>#REF!</v>
      </c>
      <c r="I17" s="13">
        <f>VLOOKUP(A17,'Modified FRA Method'!B:AF,31,FALSE)</f>
        <v>0</v>
      </c>
      <c r="J17" s="13" t="e">
        <f t="shared" si="2"/>
        <v>#REF!</v>
      </c>
      <c r="K17" s="14" t="e">
        <f t="shared" si="3"/>
        <v>#REF!</v>
      </c>
      <c r="L17" s="13" t="e">
        <f t="shared" si="4"/>
        <v>#REF!</v>
      </c>
      <c r="M17" s="14" t="e">
        <f t="shared" si="5"/>
        <v>#REF!</v>
      </c>
    </row>
    <row r="18" spans="1:13">
      <c r="A18">
        <v>210035</v>
      </c>
      <c r="B18" t="s">
        <v>25</v>
      </c>
      <c r="C18" s="13" t="e">
        <f>VLOOKUP($A18,#REF!,3,FALSE)</f>
        <v>#REF!</v>
      </c>
      <c r="D18" s="13" t="e">
        <f>VLOOKUP($A18,#REF!,8,FALSE)</f>
        <v>#REF!</v>
      </c>
      <c r="E18" s="14" t="e">
        <f>VLOOKUP($A18,#REF!,9,FALSE)</f>
        <v>#REF!</v>
      </c>
      <c r="F18" s="13" t="e">
        <f>VLOOKUP(A18,#REF!,29,FALSE)</f>
        <v>#REF!</v>
      </c>
      <c r="G18" s="13" t="e">
        <f t="shared" si="6"/>
        <v>#REF!</v>
      </c>
      <c r="H18" s="14" t="e">
        <f t="shared" si="1"/>
        <v>#REF!</v>
      </c>
      <c r="I18" s="13">
        <f>VLOOKUP(A18,'Modified FRA Method'!B:AF,31,FALSE)</f>
        <v>0</v>
      </c>
      <c r="J18" s="13" t="e">
        <f t="shared" si="2"/>
        <v>#REF!</v>
      </c>
      <c r="K18" s="14" t="e">
        <f t="shared" si="3"/>
        <v>#REF!</v>
      </c>
      <c r="L18" s="13" t="e">
        <f t="shared" si="4"/>
        <v>#REF!</v>
      </c>
      <c r="M18" s="14" t="e">
        <f t="shared" si="5"/>
        <v>#REF!</v>
      </c>
    </row>
    <row r="19" spans="1:13">
      <c r="A19">
        <v>210015</v>
      </c>
      <c r="B19" t="s">
        <v>10</v>
      </c>
      <c r="C19" s="13" t="e">
        <f>VLOOKUP($A19,#REF!,3,FALSE)</f>
        <v>#REF!</v>
      </c>
      <c r="D19" s="13" t="e">
        <f>VLOOKUP($A19,#REF!,8,FALSE)</f>
        <v>#REF!</v>
      </c>
      <c r="E19" s="14" t="e">
        <f>VLOOKUP($A19,#REF!,9,FALSE)</f>
        <v>#REF!</v>
      </c>
      <c r="F19" s="13" t="e">
        <f>VLOOKUP(A19,#REF!,29,FALSE)</f>
        <v>#REF!</v>
      </c>
      <c r="G19" s="13" t="e">
        <f t="shared" si="6"/>
        <v>#REF!</v>
      </c>
      <c r="H19" s="14" t="e">
        <f t="shared" si="1"/>
        <v>#REF!</v>
      </c>
      <c r="I19" s="13">
        <f>VLOOKUP(A19,'Modified FRA Method'!B:AF,31,FALSE)</f>
        <v>0</v>
      </c>
      <c r="J19" s="13" t="e">
        <f t="shared" si="2"/>
        <v>#REF!</v>
      </c>
      <c r="K19" s="14" t="e">
        <f t="shared" si="3"/>
        <v>#REF!</v>
      </c>
      <c r="L19" s="13" t="e">
        <f t="shared" si="4"/>
        <v>#REF!</v>
      </c>
      <c r="M19" s="14" t="e">
        <f t="shared" si="5"/>
        <v>#REF!</v>
      </c>
    </row>
    <row r="20" spans="1:13">
      <c r="A20">
        <v>210034</v>
      </c>
      <c r="B20" t="s">
        <v>24</v>
      </c>
      <c r="C20" s="13" t="e">
        <f>VLOOKUP($A20,#REF!,3,FALSE)</f>
        <v>#REF!</v>
      </c>
      <c r="D20" s="13" t="e">
        <f>VLOOKUP($A20,#REF!,8,FALSE)</f>
        <v>#REF!</v>
      </c>
      <c r="E20" s="14" t="e">
        <f>VLOOKUP($A20,#REF!,9,FALSE)</f>
        <v>#REF!</v>
      </c>
      <c r="F20" s="13" t="e">
        <f>VLOOKUP(A20,#REF!,29,FALSE)</f>
        <v>#REF!</v>
      </c>
      <c r="G20" s="13" t="e">
        <f t="shared" si="6"/>
        <v>#REF!</v>
      </c>
      <c r="H20" s="14" t="e">
        <f t="shared" si="1"/>
        <v>#REF!</v>
      </c>
      <c r="I20" s="13">
        <f>VLOOKUP(A20,'Modified FRA Method'!B:AF,31,FALSE)</f>
        <v>-1203688.4175590784</v>
      </c>
      <c r="J20" s="13" t="e">
        <f t="shared" si="2"/>
        <v>#REF!</v>
      </c>
      <c r="K20" s="14" t="e">
        <f t="shared" si="3"/>
        <v>#REF!</v>
      </c>
      <c r="L20" s="13" t="e">
        <f t="shared" si="4"/>
        <v>#REF!</v>
      </c>
      <c r="M20" s="14" t="e">
        <f t="shared" si="5"/>
        <v>#REF!</v>
      </c>
    </row>
    <row r="21" spans="1:13">
      <c r="A21">
        <v>210027</v>
      </c>
      <c r="B21" t="s">
        <v>18</v>
      </c>
      <c r="C21" s="13" t="e">
        <f>VLOOKUP($A21,#REF!,3,FALSE)</f>
        <v>#REF!</v>
      </c>
      <c r="D21" s="13" t="e">
        <f>VLOOKUP($A21,#REF!,8,FALSE)</f>
        <v>#REF!</v>
      </c>
      <c r="E21" s="14" t="e">
        <f>VLOOKUP($A21,#REF!,9,FALSE)</f>
        <v>#REF!</v>
      </c>
      <c r="F21" s="13" t="e">
        <f>VLOOKUP(A21,#REF!,29,FALSE)</f>
        <v>#REF!</v>
      </c>
      <c r="G21" s="13" t="e">
        <f t="shared" si="6"/>
        <v>#REF!</v>
      </c>
      <c r="H21" s="14" t="e">
        <f t="shared" si="1"/>
        <v>#REF!</v>
      </c>
      <c r="I21" s="13">
        <f>VLOOKUP(A21,'Modified FRA Method'!B:AF,31,FALSE)</f>
        <v>-506739.35338550969</v>
      </c>
      <c r="J21" s="13" t="e">
        <f t="shared" si="2"/>
        <v>#REF!</v>
      </c>
      <c r="K21" s="14" t="e">
        <f t="shared" si="3"/>
        <v>#REF!</v>
      </c>
      <c r="L21" s="13" t="e">
        <f t="shared" si="4"/>
        <v>#REF!</v>
      </c>
      <c r="M21" s="14" t="e">
        <f t="shared" si="5"/>
        <v>#REF!</v>
      </c>
    </row>
    <row r="22" spans="1:13">
      <c r="A22">
        <v>210063</v>
      </c>
      <c r="B22" t="s">
        <v>37</v>
      </c>
      <c r="C22" s="13" t="e">
        <f>VLOOKUP($A22,#REF!,3,FALSE)</f>
        <v>#REF!</v>
      </c>
      <c r="D22" s="13" t="e">
        <f>VLOOKUP($A22,#REF!,8,FALSE)</f>
        <v>#REF!</v>
      </c>
      <c r="E22" s="14" t="e">
        <f>VLOOKUP($A22,#REF!,9,FALSE)</f>
        <v>#REF!</v>
      </c>
      <c r="F22" s="13" t="e">
        <f>VLOOKUP(A22,#REF!,29,FALSE)</f>
        <v>#REF!</v>
      </c>
      <c r="G22" s="13" t="e">
        <f t="shared" si="6"/>
        <v>#REF!</v>
      </c>
      <c r="H22" s="14" t="e">
        <f t="shared" si="1"/>
        <v>#REF!</v>
      </c>
      <c r="I22" s="13">
        <f>VLOOKUP(A22,'Modified FRA Method'!B:AF,31,FALSE)</f>
        <v>0</v>
      </c>
      <c r="J22" s="13" t="e">
        <f t="shared" si="2"/>
        <v>#REF!</v>
      </c>
      <c r="K22" s="14" t="e">
        <f t="shared" si="3"/>
        <v>#REF!</v>
      </c>
      <c r="L22" s="13" t="e">
        <f t="shared" si="4"/>
        <v>#REF!</v>
      </c>
      <c r="M22" s="14" t="e">
        <f t="shared" si="5"/>
        <v>#REF!</v>
      </c>
    </row>
    <row r="23" spans="1:13">
      <c r="A23">
        <v>210002</v>
      </c>
      <c r="B23" t="s">
        <v>3</v>
      </c>
      <c r="C23" s="13" t="e">
        <f>VLOOKUP($A23,#REF!,3,FALSE)</f>
        <v>#REF!</v>
      </c>
      <c r="D23" s="13" t="e">
        <f>VLOOKUP($A23,#REF!,8,FALSE)</f>
        <v>#REF!</v>
      </c>
      <c r="E23" s="14" t="e">
        <f>VLOOKUP($A23,#REF!,9,FALSE)</f>
        <v>#REF!</v>
      </c>
      <c r="F23" s="13" t="e">
        <f>VLOOKUP(A23,#REF!,29,FALSE)</f>
        <v>#REF!</v>
      </c>
      <c r="G23" s="13" t="e">
        <f t="shared" si="6"/>
        <v>#REF!</v>
      </c>
      <c r="H23" s="14" t="e">
        <f t="shared" si="1"/>
        <v>#REF!</v>
      </c>
      <c r="I23" s="13">
        <f>VLOOKUP(A23,'Modified FRA Method'!B:AF,31,FALSE)</f>
        <v>-4101524.9686043747</v>
      </c>
      <c r="J23" s="13" t="e">
        <f t="shared" si="2"/>
        <v>#REF!</v>
      </c>
      <c r="K23" s="14" t="e">
        <f t="shared" si="3"/>
        <v>#REF!</v>
      </c>
      <c r="L23" s="13" t="e">
        <f t="shared" si="4"/>
        <v>#REF!</v>
      </c>
      <c r="M23" s="14" t="e">
        <f t="shared" si="5"/>
        <v>#REF!</v>
      </c>
    </row>
    <row r="24" spans="1:13">
      <c r="A24">
        <v>210049</v>
      </c>
      <c r="B24" t="s">
        <v>32</v>
      </c>
      <c r="C24" s="13" t="e">
        <f>VLOOKUP($A24,#REF!,3,FALSE)</f>
        <v>#REF!</v>
      </c>
      <c r="D24" s="13" t="e">
        <f>VLOOKUP($A24,#REF!,8,FALSE)</f>
        <v>#REF!</v>
      </c>
      <c r="E24" s="14" t="e">
        <f>VLOOKUP($A24,#REF!,9,FALSE)</f>
        <v>#REF!</v>
      </c>
      <c r="F24" s="13" t="e">
        <f>VLOOKUP(A24,#REF!,29,FALSE)</f>
        <v>#REF!</v>
      </c>
      <c r="G24" s="13" t="e">
        <f t="shared" si="6"/>
        <v>#REF!</v>
      </c>
      <c r="H24" s="14" t="e">
        <f t="shared" si="1"/>
        <v>#REF!</v>
      </c>
      <c r="I24" s="13">
        <f>VLOOKUP(A24,'Modified FRA Method'!B:AF,31,FALSE)</f>
        <v>-2246582.6922472212</v>
      </c>
      <c r="J24" s="13" t="e">
        <f t="shared" si="2"/>
        <v>#REF!</v>
      </c>
      <c r="K24" s="14" t="e">
        <f t="shared" si="3"/>
        <v>#REF!</v>
      </c>
      <c r="L24" s="13" t="e">
        <f t="shared" si="4"/>
        <v>#REF!</v>
      </c>
      <c r="M24" s="14" t="e">
        <f t="shared" si="5"/>
        <v>#REF!</v>
      </c>
    </row>
    <row r="25" spans="1:13">
      <c r="A25">
        <v>210043</v>
      </c>
      <c r="B25" t="s">
        <v>30</v>
      </c>
      <c r="C25" s="13" t="e">
        <f>VLOOKUP($A25,#REF!,3,FALSE)</f>
        <v>#REF!</v>
      </c>
      <c r="D25" s="13" t="e">
        <f>VLOOKUP($A25,#REF!,8,FALSE)</f>
        <v>#REF!</v>
      </c>
      <c r="E25" s="14" t="e">
        <f>VLOOKUP($A25,#REF!,9,FALSE)</f>
        <v>#REF!</v>
      </c>
      <c r="F25" s="13" t="e">
        <f>VLOOKUP(A25,#REF!,29,FALSE)</f>
        <v>#REF!</v>
      </c>
      <c r="G25" s="13" t="e">
        <f t="shared" si="6"/>
        <v>#REF!</v>
      </c>
      <c r="H25" s="14" t="e">
        <f t="shared" si="1"/>
        <v>#REF!</v>
      </c>
      <c r="I25" s="13">
        <f>VLOOKUP(A25,'Modified FRA Method'!B:AF,31,FALSE)</f>
        <v>-3979279.7678833697</v>
      </c>
      <c r="J25" s="13" t="e">
        <f t="shared" si="2"/>
        <v>#REF!</v>
      </c>
      <c r="K25" s="14" t="e">
        <f t="shared" si="3"/>
        <v>#REF!</v>
      </c>
      <c r="L25" s="13" t="e">
        <f t="shared" si="4"/>
        <v>#REF!</v>
      </c>
      <c r="M25" s="14" t="e">
        <f t="shared" si="5"/>
        <v>#REF!</v>
      </c>
    </row>
    <row r="26" spans="1:13">
      <c r="A26">
        <v>210009</v>
      </c>
      <c r="B26" t="s">
        <v>0</v>
      </c>
      <c r="C26" s="13" t="e">
        <f>VLOOKUP($A26,#REF!,3,FALSE)</f>
        <v>#REF!</v>
      </c>
      <c r="D26" s="13" t="e">
        <f>VLOOKUP($A26,#REF!,8,FALSE)</f>
        <v>#REF!</v>
      </c>
      <c r="E26" s="14" t="e">
        <f>VLOOKUP($A26,#REF!,9,FALSE)</f>
        <v>#REF!</v>
      </c>
      <c r="F26" s="13" t="e">
        <f>VLOOKUP(A26,#REF!,29,FALSE)</f>
        <v>#REF!</v>
      </c>
      <c r="G26" s="13" t="e">
        <f t="shared" si="6"/>
        <v>#REF!</v>
      </c>
      <c r="H26" s="14" t="e">
        <f t="shared" si="1"/>
        <v>#REF!</v>
      </c>
      <c r="I26" s="13">
        <f>VLOOKUP(A26,'Modified FRA Method'!B:AF,31,FALSE)</f>
        <v>-4574385.2724557016</v>
      </c>
      <c r="J26" s="13" t="e">
        <f t="shared" si="2"/>
        <v>#REF!</v>
      </c>
      <c r="K26" s="14" t="e">
        <f t="shared" si="3"/>
        <v>#REF!</v>
      </c>
      <c r="L26" s="13" t="e">
        <f t="shared" si="4"/>
        <v>#REF!</v>
      </c>
      <c r="M26" s="14" t="e">
        <f t="shared" si="5"/>
        <v>#REF!</v>
      </c>
    </row>
    <row r="27" spans="1:13">
      <c r="A27">
        <v>210056</v>
      </c>
      <c r="B27" t="s">
        <v>39</v>
      </c>
      <c r="C27" s="13" t="e">
        <f>VLOOKUP($A27,#REF!,3,FALSE)</f>
        <v>#REF!</v>
      </c>
      <c r="D27" s="13" t="e">
        <f>VLOOKUP($A27,#REF!,8,FALSE)</f>
        <v>#REF!</v>
      </c>
      <c r="E27" s="14" t="e">
        <f>VLOOKUP($A27,#REF!,9,FALSE)</f>
        <v>#REF!</v>
      </c>
      <c r="F27" s="13" t="e">
        <f>VLOOKUP(A27,#REF!,29,FALSE)</f>
        <v>#REF!</v>
      </c>
      <c r="G27" s="13" t="e">
        <f t="shared" si="6"/>
        <v>#REF!</v>
      </c>
      <c r="H27" s="14" t="e">
        <f t="shared" si="1"/>
        <v>#REF!</v>
      </c>
      <c r="I27" s="13">
        <f>VLOOKUP(A27,'Modified FRA Method'!B:AF,31,FALSE)</f>
        <v>-3672041.6178259687</v>
      </c>
      <c r="J27" s="13" t="e">
        <f t="shared" si="2"/>
        <v>#REF!</v>
      </c>
      <c r="K27" s="14" t="e">
        <f t="shared" si="3"/>
        <v>#REF!</v>
      </c>
      <c r="L27" s="13" t="e">
        <f t="shared" si="4"/>
        <v>#REF!</v>
      </c>
      <c r="M27" s="14" t="e">
        <f t="shared" si="5"/>
        <v>#REF!</v>
      </c>
    </row>
    <row r="28" spans="1:13">
      <c r="A28">
        <v>210044</v>
      </c>
      <c r="B28" t="s">
        <v>1</v>
      </c>
      <c r="C28" s="13" t="e">
        <f>VLOOKUP($A28,#REF!,3,FALSE)</f>
        <v>#REF!</v>
      </c>
      <c r="D28" s="13" t="e">
        <f>VLOOKUP($A28,#REF!,8,FALSE)</f>
        <v>#REF!</v>
      </c>
      <c r="E28" s="14" t="e">
        <f>VLOOKUP($A28,#REF!,9,FALSE)</f>
        <v>#REF!</v>
      </c>
      <c r="F28" s="13" t="e">
        <f>VLOOKUP(A28,#REF!,29,FALSE)</f>
        <v>#REF!</v>
      </c>
      <c r="G28" s="13" t="e">
        <f t="shared" si="6"/>
        <v>#REF!</v>
      </c>
      <c r="H28" s="14" t="e">
        <f t="shared" si="1"/>
        <v>#REF!</v>
      </c>
      <c r="I28" s="13">
        <f>VLOOKUP(A28,'Modified FRA Method'!B:AF,31,FALSE)</f>
        <v>0</v>
      </c>
      <c r="J28" s="13" t="e">
        <f t="shared" si="2"/>
        <v>#REF!</v>
      </c>
      <c r="K28" s="14" t="e">
        <f t="shared" si="3"/>
        <v>#REF!</v>
      </c>
      <c r="L28" s="13" t="e">
        <f t="shared" si="4"/>
        <v>#REF!</v>
      </c>
      <c r="M28" s="14" t="e">
        <f t="shared" si="5"/>
        <v>#REF!</v>
      </c>
    </row>
    <row r="29" spans="1:13">
      <c r="A29">
        <v>210024</v>
      </c>
      <c r="B29" t="s">
        <v>17</v>
      </c>
      <c r="C29" s="13" t="e">
        <f>VLOOKUP($A29,#REF!,3,FALSE)</f>
        <v>#REF!</v>
      </c>
      <c r="D29" s="13" t="e">
        <f>VLOOKUP($A29,#REF!,8,FALSE)</f>
        <v>#REF!</v>
      </c>
      <c r="E29" s="14" t="e">
        <f>VLOOKUP($A29,#REF!,9,FALSE)</f>
        <v>#REF!</v>
      </c>
      <c r="F29" s="13" t="e">
        <f>VLOOKUP(A29,#REF!,29,FALSE)</f>
        <v>#REF!</v>
      </c>
      <c r="G29" s="13" t="e">
        <f t="shared" si="6"/>
        <v>#REF!</v>
      </c>
      <c r="H29" s="14" t="e">
        <f t="shared" si="1"/>
        <v>#REF!</v>
      </c>
      <c r="I29" s="13">
        <f>VLOOKUP(A29,'Modified FRA Method'!B:AF,31,FALSE)</f>
        <v>-5789762.0314286817</v>
      </c>
      <c r="J29" s="13" t="e">
        <f t="shared" si="2"/>
        <v>#REF!</v>
      </c>
      <c r="K29" s="14" t="e">
        <f t="shared" si="3"/>
        <v>#REF!</v>
      </c>
      <c r="L29" s="13" t="e">
        <f t="shared" si="4"/>
        <v>#REF!</v>
      </c>
      <c r="M29" s="14" t="e">
        <f t="shared" si="5"/>
        <v>#REF!</v>
      </c>
    </row>
    <row r="30" spans="1:13">
      <c r="A30">
        <v>210005</v>
      </c>
      <c r="B30" t="s">
        <v>5</v>
      </c>
      <c r="C30" s="13" t="e">
        <f>VLOOKUP($A30,#REF!,3,FALSE)</f>
        <v>#REF!</v>
      </c>
      <c r="D30" s="13" t="e">
        <f>VLOOKUP($A30,#REF!,8,FALSE)</f>
        <v>#REF!</v>
      </c>
      <c r="E30" s="14" t="e">
        <f>VLOOKUP($A30,#REF!,9,FALSE)</f>
        <v>#REF!</v>
      </c>
      <c r="F30" s="13" t="e">
        <f>VLOOKUP(A30,#REF!,29,FALSE)</f>
        <v>#REF!</v>
      </c>
      <c r="G30" s="13" t="e">
        <f t="shared" si="6"/>
        <v>#REF!</v>
      </c>
      <c r="H30" s="14" t="e">
        <f t="shared" si="1"/>
        <v>#REF!</v>
      </c>
      <c r="I30" s="13">
        <f>VLOOKUP(A30,'Modified FRA Method'!B:AF,31,FALSE)</f>
        <v>0</v>
      </c>
      <c r="J30" s="13" t="e">
        <f t="shared" si="2"/>
        <v>#REF!</v>
      </c>
      <c r="K30" s="14" t="e">
        <f t="shared" si="3"/>
        <v>#REF!</v>
      </c>
      <c r="L30" s="13" t="e">
        <f t="shared" si="4"/>
        <v>#REF!</v>
      </c>
      <c r="M30" s="14" t="e">
        <f t="shared" si="5"/>
        <v>#REF!</v>
      </c>
    </row>
    <row r="31" spans="1:13">
      <c r="A31">
        <v>210006</v>
      </c>
      <c r="B31" t="s">
        <v>6</v>
      </c>
      <c r="C31" s="13" t="e">
        <f>VLOOKUP($A31,#REF!,3,FALSE)</f>
        <v>#REF!</v>
      </c>
      <c r="D31" s="13" t="e">
        <f>VLOOKUP($A31,#REF!,8,FALSE)</f>
        <v>#REF!</v>
      </c>
      <c r="E31" s="14" t="e">
        <f>VLOOKUP($A31,#REF!,9,FALSE)</f>
        <v>#REF!</v>
      </c>
      <c r="F31" s="13" t="e">
        <f>VLOOKUP(A31,#REF!,29,FALSE)</f>
        <v>#REF!</v>
      </c>
      <c r="G31" s="13" t="e">
        <f t="shared" si="6"/>
        <v>#REF!</v>
      </c>
      <c r="H31" s="14" t="e">
        <f t="shared" si="1"/>
        <v>#REF!</v>
      </c>
      <c r="I31" s="13">
        <f>VLOOKUP(A31,'Modified FRA Method'!B:AF,31,FALSE)</f>
        <v>0</v>
      </c>
      <c r="J31" s="13" t="e">
        <f t="shared" si="2"/>
        <v>#REF!</v>
      </c>
      <c r="K31" s="14" t="e">
        <f t="shared" si="3"/>
        <v>#REF!</v>
      </c>
      <c r="L31" s="13" t="e">
        <f t="shared" si="4"/>
        <v>#REF!</v>
      </c>
      <c r="M31" s="14" t="e">
        <f t="shared" si="5"/>
        <v>#REF!</v>
      </c>
    </row>
    <row r="32" spans="1:13">
      <c r="A32">
        <v>210008</v>
      </c>
      <c r="B32" t="s">
        <v>7</v>
      </c>
      <c r="C32" s="13" t="e">
        <f>VLOOKUP($A32,#REF!,3,FALSE)</f>
        <v>#REF!</v>
      </c>
      <c r="D32" s="13" t="e">
        <f>VLOOKUP($A32,#REF!,8,FALSE)</f>
        <v>#REF!</v>
      </c>
      <c r="E32" s="14" t="e">
        <f>VLOOKUP($A32,#REF!,9,FALSE)</f>
        <v>#REF!</v>
      </c>
      <c r="F32" s="13" t="e">
        <f>VLOOKUP(A32,#REF!,29,FALSE)</f>
        <v>#REF!</v>
      </c>
      <c r="G32" s="13" t="e">
        <f t="shared" si="6"/>
        <v>#REF!</v>
      </c>
      <c r="H32" s="14" t="e">
        <f t="shared" si="1"/>
        <v>#REF!</v>
      </c>
      <c r="I32" s="13">
        <f>VLOOKUP(A32,'Modified FRA Method'!B:AF,31,FALSE)</f>
        <v>-5970369.8509431817</v>
      </c>
      <c r="J32" s="13" t="e">
        <f t="shared" si="2"/>
        <v>#REF!</v>
      </c>
      <c r="K32" s="14" t="e">
        <f t="shared" si="3"/>
        <v>#REF!</v>
      </c>
      <c r="L32" s="13" t="e">
        <f t="shared" si="4"/>
        <v>#REF!</v>
      </c>
      <c r="M32" s="14" t="e">
        <f t="shared" si="5"/>
        <v>#REF!</v>
      </c>
    </row>
    <row r="33" spans="1:13">
      <c r="A33">
        <v>210016</v>
      </c>
      <c r="B33" t="s">
        <v>11</v>
      </c>
      <c r="C33" s="13" t="e">
        <f>VLOOKUP($A33,#REF!,3,FALSE)</f>
        <v>#REF!</v>
      </c>
      <c r="D33" s="13" t="e">
        <f>VLOOKUP($A33,#REF!,8,FALSE)</f>
        <v>#REF!</v>
      </c>
      <c r="E33" s="14" t="e">
        <f>VLOOKUP($A33,#REF!,9,FALSE)</f>
        <v>#REF!</v>
      </c>
      <c r="F33" s="13" t="e">
        <f>VLOOKUP(A33,#REF!,29,FALSE)</f>
        <v>#REF!</v>
      </c>
      <c r="G33" s="13" t="e">
        <f t="shared" si="6"/>
        <v>#REF!</v>
      </c>
      <c r="H33" s="14" t="e">
        <f t="shared" si="1"/>
        <v>#REF!</v>
      </c>
      <c r="I33" s="13">
        <f>VLOOKUP(A33,'Modified FRA Method'!B:AF,31,FALSE)</f>
        <v>-4572957.6800602134</v>
      </c>
      <c r="J33" s="13" t="e">
        <f t="shared" si="2"/>
        <v>#REF!</v>
      </c>
      <c r="K33" s="14" t="e">
        <f t="shared" si="3"/>
        <v>#REF!</v>
      </c>
      <c r="L33" s="13" t="e">
        <f t="shared" si="4"/>
        <v>#REF!</v>
      </c>
      <c r="M33" s="14" t="e">
        <f t="shared" si="5"/>
        <v>#REF!</v>
      </c>
    </row>
    <row r="34" spans="1:13">
      <c r="A34">
        <v>210033</v>
      </c>
      <c r="B34" t="s">
        <v>23</v>
      </c>
      <c r="C34" s="13" t="e">
        <f>VLOOKUP($A34,#REF!,3,FALSE)</f>
        <v>#REF!</v>
      </c>
      <c r="D34" s="13" t="e">
        <f>VLOOKUP($A34,#REF!,8,FALSE)</f>
        <v>#REF!</v>
      </c>
      <c r="E34" s="14" t="e">
        <f>VLOOKUP($A34,#REF!,9,FALSE)</f>
        <v>#REF!</v>
      </c>
      <c r="F34" s="13" t="e">
        <f>VLOOKUP(A34,#REF!,29,FALSE)</f>
        <v>#REF!</v>
      </c>
      <c r="G34" s="13" t="e">
        <f t="shared" si="6"/>
        <v>#REF!</v>
      </c>
      <c r="H34" s="14" t="e">
        <f t="shared" si="1"/>
        <v>#REF!</v>
      </c>
      <c r="I34" s="13">
        <f>VLOOKUP(A34,'Modified FRA Method'!B:AF,31,FALSE)</f>
        <v>0</v>
      </c>
      <c r="J34" s="13" t="e">
        <f t="shared" si="2"/>
        <v>#REF!</v>
      </c>
      <c r="K34" s="14" t="e">
        <f t="shared" si="3"/>
        <v>#REF!</v>
      </c>
      <c r="L34" s="13" t="e">
        <f t="shared" si="4"/>
        <v>#REF!</v>
      </c>
      <c r="M34" s="14" t="e">
        <f t="shared" si="5"/>
        <v>#REF!</v>
      </c>
    </row>
    <row r="35" spans="1:13">
      <c r="A35">
        <v>210032</v>
      </c>
      <c r="B35" t="s">
        <v>22</v>
      </c>
      <c r="C35" s="13" t="e">
        <f>VLOOKUP($A35,#REF!,3,FALSE)</f>
        <v>#REF!</v>
      </c>
      <c r="D35" s="13" t="e">
        <f>VLOOKUP($A35,#REF!,8,FALSE)</f>
        <v>#REF!</v>
      </c>
      <c r="E35" s="14" t="e">
        <f>VLOOKUP($A35,#REF!,9,FALSE)</f>
        <v>#REF!</v>
      </c>
      <c r="F35" s="13" t="e">
        <f>VLOOKUP(A35,#REF!,29,FALSE)</f>
        <v>#REF!</v>
      </c>
      <c r="G35" s="13" t="e">
        <f t="shared" si="6"/>
        <v>#REF!</v>
      </c>
      <c r="H35" s="14" t="e">
        <f t="shared" si="1"/>
        <v>#REF!</v>
      </c>
      <c r="I35" s="13">
        <f>VLOOKUP(A35,'Modified FRA Method'!B:AF,31,FALSE)</f>
        <v>-2886346.0949955028</v>
      </c>
      <c r="J35" s="13" t="e">
        <f t="shared" si="2"/>
        <v>#REF!</v>
      </c>
      <c r="K35" s="14" t="e">
        <f t="shared" si="3"/>
        <v>#REF!</v>
      </c>
      <c r="L35" s="13" t="e">
        <f t="shared" si="4"/>
        <v>#REF!</v>
      </c>
      <c r="M35" s="14" t="e">
        <f t="shared" si="5"/>
        <v>#REF!</v>
      </c>
    </row>
    <row r="36" spans="1:13">
      <c r="A36">
        <v>210029</v>
      </c>
      <c r="B36" t="s">
        <v>20</v>
      </c>
      <c r="C36" s="13" t="e">
        <f>VLOOKUP($A36,#REF!,3,FALSE)</f>
        <v>#REF!</v>
      </c>
      <c r="D36" s="13" t="e">
        <f>VLOOKUP($A36,#REF!,8,FALSE)</f>
        <v>#REF!</v>
      </c>
      <c r="E36" s="14" t="e">
        <f>VLOOKUP($A36,#REF!,9,FALSE)</f>
        <v>#REF!</v>
      </c>
      <c r="F36" s="13" t="e">
        <f>VLOOKUP(A36,#REF!,29,FALSE)</f>
        <v>#REF!</v>
      </c>
      <c r="G36" s="13" t="e">
        <f t="shared" si="6"/>
        <v>#REF!</v>
      </c>
      <c r="H36" s="14" t="e">
        <f t="shared" si="1"/>
        <v>#REF!</v>
      </c>
      <c r="I36" s="13">
        <f>VLOOKUP(A36,'Modified FRA Method'!B:AF,31,FALSE)</f>
        <v>-5565321.682092323</v>
      </c>
      <c r="J36" s="13" t="e">
        <f t="shared" si="2"/>
        <v>#REF!</v>
      </c>
      <c r="K36" s="14" t="e">
        <f t="shared" si="3"/>
        <v>#REF!</v>
      </c>
      <c r="L36" s="13" t="e">
        <f t="shared" si="4"/>
        <v>#REF!</v>
      </c>
      <c r="M36" s="14" t="e">
        <f t="shared" si="5"/>
        <v>#REF!</v>
      </c>
    </row>
    <row r="37" spans="1:13">
      <c r="A37">
        <v>210011</v>
      </c>
      <c r="B37" t="s">
        <v>8</v>
      </c>
      <c r="C37" s="13" t="e">
        <f>VLOOKUP($A37,#REF!,3,FALSE)</f>
        <v>#REF!</v>
      </c>
      <c r="D37" s="13" t="e">
        <f>VLOOKUP($A37,#REF!,8,FALSE)</f>
        <v>#REF!</v>
      </c>
      <c r="E37" s="14" t="e">
        <f>VLOOKUP($A37,#REF!,9,FALSE)</f>
        <v>#REF!</v>
      </c>
      <c r="F37" s="13" t="e">
        <f>VLOOKUP(A37,#REF!,29,FALSE)</f>
        <v>#REF!</v>
      </c>
      <c r="G37" s="13" t="e">
        <f t="shared" si="6"/>
        <v>#REF!</v>
      </c>
      <c r="H37" s="14" t="e">
        <f t="shared" si="1"/>
        <v>#REF!</v>
      </c>
      <c r="I37" s="13">
        <f>VLOOKUP(A37,'Modified FRA Method'!B:AF,31,FALSE)</f>
        <v>-1834070.0870711568</v>
      </c>
      <c r="J37" s="13" t="e">
        <f t="shared" si="2"/>
        <v>#REF!</v>
      </c>
      <c r="K37" s="14" t="e">
        <f t="shared" si="3"/>
        <v>#REF!</v>
      </c>
      <c r="L37" s="13" t="e">
        <f t="shared" si="4"/>
        <v>#REF!</v>
      </c>
      <c r="M37" s="14" t="e">
        <f t="shared" si="5"/>
        <v>#REF!</v>
      </c>
    </row>
    <row r="38" spans="1:13">
      <c r="A38">
        <v>210040</v>
      </c>
      <c r="B38" t="s">
        <v>29</v>
      </c>
      <c r="C38" s="13" t="e">
        <f>VLOOKUP($A38,#REF!,3,FALSE)</f>
        <v>#REF!</v>
      </c>
      <c r="D38" s="13" t="e">
        <f>VLOOKUP($A38,#REF!,8,FALSE)</f>
        <v>#REF!</v>
      </c>
      <c r="E38" s="14" t="e">
        <f>VLOOKUP($A38,#REF!,9,FALSE)</f>
        <v>#REF!</v>
      </c>
      <c r="F38" s="13" t="e">
        <f>VLOOKUP(A38,#REF!,29,FALSE)</f>
        <v>#REF!</v>
      </c>
      <c r="G38" s="13" t="e">
        <f t="shared" si="6"/>
        <v>#REF!</v>
      </c>
      <c r="H38" s="14" t="e">
        <f t="shared" si="1"/>
        <v>#REF!</v>
      </c>
      <c r="I38" s="13">
        <f>VLOOKUP(A38,'Modified FRA Method'!B:AF,31,FALSE)</f>
        <v>-3332022.8711928204</v>
      </c>
      <c r="J38" s="13" t="e">
        <f t="shared" si="2"/>
        <v>#REF!</v>
      </c>
      <c r="K38" s="14" t="e">
        <f t="shared" si="3"/>
        <v>#REF!</v>
      </c>
      <c r="L38" s="13" t="e">
        <f t="shared" si="4"/>
        <v>#REF!</v>
      </c>
      <c r="M38" s="14" t="e">
        <f t="shared" si="5"/>
        <v>#REF!</v>
      </c>
    </row>
    <row r="39" spans="1:13">
      <c r="A39">
        <v>210038</v>
      </c>
      <c r="B39" t="s">
        <v>27</v>
      </c>
      <c r="C39" s="13" t="e">
        <f>VLOOKUP($A39,#REF!,3,FALSE)</f>
        <v>#REF!</v>
      </c>
      <c r="D39" s="13" t="e">
        <f>VLOOKUP($A39,#REF!,8,FALSE)</f>
        <v>#REF!</v>
      </c>
      <c r="E39" s="14" t="e">
        <f>VLOOKUP($A39,#REF!,9,FALSE)</f>
        <v>#REF!</v>
      </c>
      <c r="F39" s="13" t="e">
        <f>VLOOKUP(A39,#REF!,29,FALSE)</f>
        <v>#REF!</v>
      </c>
      <c r="G39" s="13" t="e">
        <f t="shared" si="6"/>
        <v>#REF!</v>
      </c>
      <c r="H39" s="14" t="e">
        <f t="shared" si="1"/>
        <v>#REF!</v>
      </c>
      <c r="I39" s="13">
        <f>VLOOKUP(A39,'Modified FRA Method'!B:AF,31,FALSE)</f>
        <v>-2902147.7459545839</v>
      </c>
      <c r="J39" s="13" t="e">
        <f t="shared" si="2"/>
        <v>#REF!</v>
      </c>
      <c r="K39" s="14" t="e">
        <f t="shared" si="3"/>
        <v>#REF!</v>
      </c>
      <c r="L39" s="13" t="e">
        <f t="shared" si="4"/>
        <v>#REF!</v>
      </c>
      <c r="M39" s="14" t="e">
        <f t="shared" si="5"/>
        <v>#REF!</v>
      </c>
    </row>
    <row r="40" spans="1:13">
      <c r="A40">
        <v>210060</v>
      </c>
      <c r="B40" t="s">
        <v>34</v>
      </c>
      <c r="C40" s="13" t="e">
        <f>VLOOKUP($A40,#REF!,3,FALSE)</f>
        <v>#REF!</v>
      </c>
      <c r="D40" s="13" t="e">
        <f>VLOOKUP($A40,#REF!,8,FALSE)</f>
        <v>#REF!</v>
      </c>
      <c r="E40" s="14" t="e">
        <f>VLOOKUP($A40,#REF!,9,FALSE)</f>
        <v>#REF!</v>
      </c>
      <c r="F40" s="13" t="e">
        <f>VLOOKUP(A40,#REF!,29,FALSE)</f>
        <v>#REF!</v>
      </c>
      <c r="G40" s="13" t="e">
        <f t="shared" si="6"/>
        <v>#REF!</v>
      </c>
      <c r="H40" s="14" t="e">
        <f t="shared" si="1"/>
        <v>#REF!</v>
      </c>
      <c r="I40" s="13">
        <f>VLOOKUP(A40,'Modified FRA Method'!B:AF,31,FALSE)</f>
        <v>-3747287.292699981</v>
      </c>
      <c r="J40" s="13" t="e">
        <f t="shared" si="2"/>
        <v>#REF!</v>
      </c>
      <c r="K40" s="14" t="e">
        <f t="shared" si="3"/>
        <v>#REF!</v>
      </c>
      <c r="L40" s="13" t="e">
        <f t="shared" si="4"/>
        <v>#REF!</v>
      </c>
      <c r="M40" s="14" t="e">
        <f t="shared" si="5"/>
        <v>#REF!</v>
      </c>
    </row>
    <row r="41" spans="1:13">
      <c r="A41">
        <v>210037</v>
      </c>
      <c r="B41" t="s">
        <v>26</v>
      </c>
      <c r="C41" s="13" t="e">
        <f>VLOOKUP($A41,#REF!,3,FALSE)</f>
        <v>#REF!</v>
      </c>
      <c r="D41" s="13" t="e">
        <f>VLOOKUP($A41,#REF!,8,FALSE)</f>
        <v>#REF!</v>
      </c>
      <c r="E41" s="14" t="e">
        <f>VLOOKUP($A41,#REF!,9,FALSE)</f>
        <v>#REF!</v>
      </c>
      <c r="F41" s="13" t="e">
        <f>VLOOKUP(A41,#REF!,29,FALSE)</f>
        <v>#REF!</v>
      </c>
      <c r="G41" s="13" t="e">
        <f t="shared" si="6"/>
        <v>#REF!</v>
      </c>
      <c r="H41" s="14" t="e">
        <f t="shared" si="1"/>
        <v>#REF!</v>
      </c>
      <c r="I41" s="13">
        <f>VLOOKUP(A41,'Modified FRA Method'!B:AF,31,FALSE)</f>
        <v>-568301.88516919792</v>
      </c>
      <c r="J41" s="13" t="e">
        <f t="shared" si="2"/>
        <v>#REF!</v>
      </c>
      <c r="K41" s="14" t="e">
        <f t="shared" si="3"/>
        <v>#REF!</v>
      </c>
      <c r="L41" s="13" t="e">
        <f t="shared" si="4"/>
        <v>#REF!</v>
      </c>
      <c r="M41" s="14" t="e">
        <f t="shared" si="5"/>
        <v>#REF!</v>
      </c>
    </row>
    <row r="42" spans="1:13">
      <c r="A42">
        <v>210012</v>
      </c>
      <c r="B42" t="s">
        <v>9</v>
      </c>
      <c r="C42" s="13" t="e">
        <f>VLOOKUP($A42,#REF!,3,FALSE)</f>
        <v>#REF!</v>
      </c>
      <c r="D42" s="13" t="e">
        <f>VLOOKUP($A42,#REF!,8,FALSE)</f>
        <v>#REF!</v>
      </c>
      <c r="E42" s="14" t="e">
        <f>VLOOKUP($A42,#REF!,9,FALSE)</f>
        <v>#REF!</v>
      </c>
      <c r="F42" s="13" t="e">
        <f>VLOOKUP(A42,#REF!,29,FALSE)</f>
        <v>#REF!</v>
      </c>
      <c r="G42" s="13" t="e">
        <f t="shared" si="6"/>
        <v>#REF!</v>
      </c>
      <c r="H42" s="14" t="e">
        <f t="shared" si="1"/>
        <v>#REF!</v>
      </c>
      <c r="I42" s="13">
        <f>VLOOKUP(A42,'Modified FRA Method'!B:AF,31,FALSE)</f>
        <v>-9811960.4241842218</v>
      </c>
      <c r="J42" s="13" t="e">
        <f t="shared" si="2"/>
        <v>#REF!</v>
      </c>
      <c r="K42" s="14" t="e">
        <f t="shared" si="3"/>
        <v>#REF!</v>
      </c>
      <c r="L42" s="13" t="e">
        <f t="shared" si="4"/>
        <v>#REF!</v>
      </c>
      <c r="M42" s="14" t="e">
        <f t="shared" si="5"/>
        <v>#REF!</v>
      </c>
    </row>
    <row r="43" spans="1:13">
      <c r="A43">
        <v>210003</v>
      </c>
      <c r="B43" t="s">
        <v>4</v>
      </c>
      <c r="C43" s="13" t="e">
        <f>VLOOKUP($A43,#REF!,3,FALSE)</f>
        <v>#REF!</v>
      </c>
      <c r="D43" s="13" t="e">
        <f>VLOOKUP($A43,#REF!,8,FALSE)</f>
        <v>#REF!</v>
      </c>
      <c r="E43" s="14" t="e">
        <f>VLOOKUP($A43,#REF!,9,FALSE)</f>
        <v>#REF!</v>
      </c>
      <c r="F43" s="13" t="e">
        <f>VLOOKUP(A43,#REF!,29,FALSE)</f>
        <v>#REF!</v>
      </c>
      <c r="G43" s="13" t="e">
        <f t="shared" si="6"/>
        <v>#REF!</v>
      </c>
      <c r="H43" s="14" t="e">
        <f t="shared" si="1"/>
        <v>#REF!</v>
      </c>
      <c r="I43" s="13">
        <f>VLOOKUP(A43,'Modified FRA Method'!B:AF,31,FALSE)</f>
        <v>-568441.51749047299</v>
      </c>
      <c r="J43" s="13" t="e">
        <f t="shared" si="2"/>
        <v>#REF!</v>
      </c>
      <c r="K43" s="14" t="e">
        <f t="shared" si="3"/>
        <v>#REF!</v>
      </c>
      <c r="L43" s="13" t="e">
        <f t="shared" si="4"/>
        <v>#REF!</v>
      </c>
      <c r="M43" s="14" t="e">
        <f t="shared" si="5"/>
        <v>#REF!</v>
      </c>
    </row>
    <row r="44" spans="1:13">
      <c r="A44">
        <v>210030</v>
      </c>
      <c r="B44" t="s">
        <v>21</v>
      </c>
      <c r="C44" s="13" t="e">
        <f>VLOOKUP($A44,#REF!,3,FALSE)</f>
        <v>#REF!</v>
      </c>
      <c r="D44" s="13" t="e">
        <f>VLOOKUP($A44,#REF!,8,FALSE)</f>
        <v>#REF!</v>
      </c>
      <c r="E44" s="14" t="e">
        <f>VLOOKUP($A44,#REF!,9,FALSE)</f>
        <v>#REF!</v>
      </c>
      <c r="F44" s="13" t="e">
        <f>VLOOKUP(A44,#REF!,29,FALSE)</f>
        <v>#REF!</v>
      </c>
      <c r="G44" s="13" t="e">
        <f t="shared" si="6"/>
        <v>#REF!</v>
      </c>
      <c r="H44" s="14" t="e">
        <f t="shared" si="1"/>
        <v>#REF!</v>
      </c>
      <c r="I44" s="13">
        <f>VLOOKUP(A44,'Modified FRA Method'!B:AF,31,FALSE)</f>
        <v>41779.987620353699</v>
      </c>
      <c r="J44" s="13" t="e">
        <f t="shared" si="2"/>
        <v>#REF!</v>
      </c>
      <c r="K44" s="14" t="e">
        <f t="shared" si="3"/>
        <v>#REF!</v>
      </c>
      <c r="L44" s="13" t="e">
        <f t="shared" si="4"/>
        <v>#REF!</v>
      </c>
      <c r="M44" s="14" t="e">
        <f t="shared" si="5"/>
        <v>#REF!</v>
      </c>
    </row>
    <row r="45" spans="1:13">
      <c r="A45">
        <v>210058</v>
      </c>
      <c r="B45" t="s">
        <v>38</v>
      </c>
      <c r="C45" s="13" t="e">
        <f>VLOOKUP($A45,#REF!,3,FALSE)</f>
        <v>#REF!</v>
      </c>
      <c r="D45" s="13" t="e">
        <f>VLOOKUP($A45,#REF!,8,FALSE)</f>
        <v>#REF!</v>
      </c>
      <c r="E45" s="14" t="e">
        <f>VLOOKUP($A45,#REF!,9,FALSE)</f>
        <v>#REF!</v>
      </c>
      <c r="F45" s="13" t="e">
        <f>VLOOKUP(A45,#REF!,29,FALSE)</f>
        <v>#REF!</v>
      </c>
      <c r="G45" s="13" t="e">
        <f t="shared" si="6"/>
        <v>#REF!</v>
      </c>
      <c r="H45" s="14" t="e">
        <f t="shared" si="1"/>
        <v>#REF!</v>
      </c>
      <c r="I45" s="13">
        <f>VLOOKUP(A45,'Modified FRA Method'!B:AF,31,FALSE)</f>
        <v>-4101524.9686043747</v>
      </c>
      <c r="J45" s="13" t="e">
        <f t="shared" si="2"/>
        <v>#REF!</v>
      </c>
      <c r="K45" s="14" t="e">
        <f t="shared" si="3"/>
        <v>#REF!</v>
      </c>
      <c r="L45" s="13" t="e">
        <f t="shared" si="4"/>
        <v>#REF!</v>
      </c>
      <c r="M45" s="14" t="e">
        <f t="shared" si="5"/>
        <v>#REF!</v>
      </c>
    </row>
  </sheetData>
  <autoFilter ref="A2:M45" xr:uid="{AD9B36F3-ECC2-4934-987E-3B583A4C90DA}">
    <sortState xmlns:xlrd2="http://schemas.microsoft.com/office/spreadsheetml/2017/richdata2" ref="A3:M45">
      <sortCondition ref="M2:M45"/>
    </sortState>
  </autoFilter>
  <mergeCells count="2">
    <mergeCell ref="F1:H1"/>
    <mergeCell ref="I1:K1"/>
  </mergeCells>
  <conditionalFormatting sqref="M3:M45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8C44A-131D-4A76-B636-4F39A55D93A3}">
  <sheetPr>
    <pageSetUpPr fitToPage="1"/>
  </sheetPr>
  <dimension ref="A1:JU50"/>
  <sheetViews>
    <sheetView tabSelected="1" zoomScale="97" zoomScaleNormal="97" workbookViewId="0">
      <pane xSplit="3" ySplit="4" topLeftCell="L5" activePane="bottomRight" state="frozen"/>
      <selection activeCell="B1" sqref="B1"/>
      <selection pane="topRight" activeCell="D1" sqref="D1"/>
      <selection pane="bottomLeft" activeCell="B5" sqref="B5"/>
      <selection pane="bottomRight" activeCell="O8" sqref="O8"/>
    </sheetView>
  </sheetViews>
  <sheetFormatPr defaultColWidth="9.27734375" defaultRowHeight="12.3"/>
  <cols>
    <col min="1" max="1" width="0" style="2" hidden="1" customWidth="1"/>
    <col min="2" max="2" width="9.27734375" style="2"/>
    <col min="3" max="3" width="34" style="6" customWidth="1"/>
    <col min="4" max="4" width="26" style="13" customWidth="1"/>
    <col min="5" max="5" width="14.44140625" style="6" customWidth="1"/>
    <col min="6" max="10" width="14.44140625" style="9" customWidth="1"/>
    <col min="11" max="11" width="9.27734375" style="7"/>
    <col min="12" max="12" width="21" bestFit="1" customWidth="1"/>
    <col min="13" max="13" width="27.27734375" style="7" bestFit="1" customWidth="1"/>
    <col min="14" max="14" width="27.44140625" customWidth="1"/>
    <col min="15" max="15" width="28.71875" bestFit="1" customWidth="1"/>
    <col min="16" max="16" width="27.27734375" bestFit="1" customWidth="1"/>
    <col min="17" max="17" width="9.27734375" style="7"/>
    <col min="18" max="18" width="16" customWidth="1"/>
    <col min="19" max="19" width="13.27734375" customWidth="1"/>
    <col min="20" max="20" width="12.71875" customWidth="1"/>
    <col min="21" max="22" width="13" style="16" customWidth="1"/>
    <col min="23" max="23" width="13" customWidth="1"/>
    <col min="24" max="24" width="13" style="16" customWidth="1"/>
    <col min="25" max="25" width="13" customWidth="1"/>
    <col min="26" max="26" width="13.5546875" customWidth="1"/>
    <col min="27" max="27" width="12" customWidth="1"/>
    <col min="28" max="28" width="13.71875" customWidth="1"/>
    <col min="29" max="29" width="14.1640625" customWidth="1"/>
    <col min="30" max="30" width="15.71875" customWidth="1"/>
    <col min="31" max="31" width="15" bestFit="1" customWidth="1"/>
    <col min="32" max="32" width="19.44140625" bestFit="1" customWidth="1"/>
    <col min="33" max="33" width="9.27734375" style="7"/>
    <col min="34" max="34" width="16.1640625" customWidth="1"/>
    <col min="35" max="35" width="17.1640625" style="47" customWidth="1"/>
    <col min="36" max="36" width="18.5546875" customWidth="1"/>
  </cols>
  <sheetData>
    <row r="1" spans="1:281" ht="24.9">
      <c r="I1" s="13"/>
      <c r="L1" s="58" t="s">
        <v>84</v>
      </c>
      <c r="M1" s="58"/>
      <c r="N1" s="58"/>
      <c r="O1" s="58"/>
      <c r="P1" s="39"/>
    </row>
    <row r="2" spans="1:281">
      <c r="I2" s="13"/>
      <c r="L2" s="33" t="s">
        <v>87</v>
      </c>
      <c r="M2" s="34" t="s">
        <v>86</v>
      </c>
      <c r="N2" s="33" t="s">
        <v>87</v>
      </c>
      <c r="O2" s="33" t="s">
        <v>89</v>
      </c>
      <c r="P2" s="34" t="s">
        <v>86</v>
      </c>
      <c r="S2" s="13"/>
      <c r="AI2" s="48"/>
    </row>
    <row r="3" spans="1:281">
      <c r="I3" s="13"/>
      <c r="K3" s="20"/>
      <c r="L3" s="32">
        <v>0</v>
      </c>
      <c r="M3" s="32">
        <f>[1]Medicare!$AK$49</f>
        <v>0.14190088506444765</v>
      </c>
      <c r="N3" s="32">
        <v>0</v>
      </c>
      <c r="O3" s="32" t="s">
        <v>88</v>
      </c>
      <c r="P3" s="32">
        <f>[1]Commercial!$AK$49</f>
        <v>0.16737188957226556</v>
      </c>
      <c r="Q3"/>
      <c r="AG3" s="21"/>
    </row>
    <row r="4" spans="1:281" s="27" customFormat="1" ht="86.1">
      <c r="A4" s="22" t="s">
        <v>41</v>
      </c>
      <c r="B4" s="22" t="s">
        <v>42</v>
      </c>
      <c r="C4" s="23" t="s">
        <v>43</v>
      </c>
      <c r="D4" s="23" t="s">
        <v>106</v>
      </c>
      <c r="E4" s="23" t="s">
        <v>59</v>
      </c>
      <c r="F4" s="24" t="s">
        <v>61</v>
      </c>
      <c r="G4" s="24" t="s">
        <v>62</v>
      </c>
      <c r="H4" s="24" t="s">
        <v>60</v>
      </c>
      <c r="I4" s="24" t="s">
        <v>63</v>
      </c>
      <c r="J4" s="24" t="s">
        <v>64</v>
      </c>
      <c r="K4" s="25"/>
      <c r="L4" s="23" t="s">
        <v>108</v>
      </c>
      <c r="M4" s="23" t="s">
        <v>109</v>
      </c>
      <c r="N4" s="23" t="s">
        <v>111</v>
      </c>
      <c r="O4" s="23" t="s">
        <v>114</v>
      </c>
      <c r="P4" s="23" t="s">
        <v>113</v>
      </c>
      <c r="Q4" s="25"/>
      <c r="R4" s="26" t="s">
        <v>110</v>
      </c>
      <c r="S4" s="26" t="s">
        <v>98</v>
      </c>
      <c r="T4" s="26" t="s">
        <v>92</v>
      </c>
      <c r="U4" s="28" t="s">
        <v>105</v>
      </c>
      <c r="V4" s="28" t="s">
        <v>93</v>
      </c>
      <c r="W4" s="26" t="s">
        <v>94</v>
      </c>
      <c r="X4" s="28" t="s">
        <v>71</v>
      </c>
      <c r="Y4" s="26" t="s">
        <v>66</v>
      </c>
      <c r="Z4" s="26" t="s">
        <v>112</v>
      </c>
      <c r="AA4" s="26" t="s">
        <v>95</v>
      </c>
      <c r="AB4" s="26" t="s">
        <v>96</v>
      </c>
      <c r="AC4" s="26" t="s">
        <v>97</v>
      </c>
      <c r="AD4" s="26" t="s">
        <v>67</v>
      </c>
      <c r="AE4" s="26" t="s">
        <v>85</v>
      </c>
      <c r="AF4" s="26" t="s">
        <v>65</v>
      </c>
      <c r="AG4" s="25"/>
      <c r="AH4" s="26" t="s">
        <v>68</v>
      </c>
      <c r="AI4" s="49" t="s">
        <v>115</v>
      </c>
      <c r="AJ4" s="26" t="s">
        <v>70</v>
      </c>
    </row>
    <row r="5" spans="1:281" s="5" customFormat="1" ht="28" customHeight="1">
      <c r="A5" s="4">
        <v>210001</v>
      </c>
      <c r="B5" s="4">
        <v>210001</v>
      </c>
      <c r="C5" s="3" t="s">
        <v>2</v>
      </c>
      <c r="D5" s="15">
        <v>420865801.99274206</v>
      </c>
      <c r="E5" s="15">
        <v>409229772.57070911</v>
      </c>
      <c r="F5" s="46">
        <v>9.5707556204945421E-2</v>
      </c>
      <c r="G5" s="18">
        <f t="shared" ref="G5:G47" si="0">E5*(1+F5)</f>
        <v>448396154.02975726</v>
      </c>
      <c r="H5" s="18">
        <f t="shared" ref="H5:H47" si="1">D5-E5</f>
        <v>11636029.422032952</v>
      </c>
      <c r="I5" s="18">
        <f t="shared" ref="I5:I47" si="2">G5+H5</f>
        <v>460032183.45179021</v>
      </c>
      <c r="J5" s="19">
        <f t="shared" ref="J5:J47" si="3">I5/D5-1</f>
        <v>9.3061449216355063E-2</v>
      </c>
      <c r="K5" s="8"/>
      <c r="L5" s="1">
        <f>VLOOKUP(B5,[1]Medicare!$1:$1048576,32,FALSE)</f>
        <v>0.15773367250621217</v>
      </c>
      <c r="M5" s="54">
        <f>VLOOKUP(B5,[1]Medicare!$1:$1048576,3,FALSE)</f>
        <v>0.16509982142666679</v>
      </c>
      <c r="N5" s="1">
        <f>VLOOKUP(B5,[1]Commercial!$1:$1048576,32,FALSE)</f>
        <v>-8.2239586936653231E-2</v>
      </c>
      <c r="O5" s="1">
        <f>VLOOKUP(B5,'[2]2021 Values'!$1:$1048576,5,FALSE)</f>
        <v>3.3064790705912506E-2</v>
      </c>
      <c r="P5" s="40">
        <f>VLOOKUP(B5,[1]Commercial!$1:$1048576,3,FALSE)</f>
        <v>0.14659664322219568</v>
      </c>
      <c r="Q5" s="8"/>
      <c r="R5" s="41">
        <f>VLOOKUP($B5,[1]Medicare!$1:$1048576,33,FALSE)</f>
        <v>276316516.42313951</v>
      </c>
      <c r="S5" s="41">
        <f t="shared" ref="S5:S47" si="4">R5*(1-L5)</f>
        <v>232732097.51359463</v>
      </c>
      <c r="T5" s="42">
        <f t="shared" ref="T5:T47" si="5">IF(AND(L5&lt;0,M5&lt;$M$3),$M$3-M5,0)</f>
        <v>0</v>
      </c>
      <c r="U5" s="38">
        <f t="shared" ref="U5:U47" si="6">R5*(1+T5)</f>
        <v>276316516.42313951</v>
      </c>
      <c r="V5" s="38">
        <f>(U5-R5)*Weighting!$C$25</f>
        <v>0</v>
      </c>
      <c r="W5" s="42">
        <f t="shared" ref="W5:W47" si="7">IF(AND(L5&gt;$L$3,M5&lt;$M$3),0,IF(AND(L5&gt;$L$3,M5&gt;$M$3),$M$3-M5,0))</f>
        <v>-2.3198936362219147E-2</v>
      </c>
      <c r="X5" s="38">
        <f>W5*R5*Weighting!$C$25</f>
        <v>-3449940.6191337383</v>
      </c>
      <c r="Y5" s="38">
        <f t="shared" ref="Y5:Y47" si="8">V5+X5</f>
        <v>-3449940.6191337383</v>
      </c>
      <c r="Z5" s="41">
        <f>VLOOKUP($B5,[1]Commercial!$1:$1048576,35,FALSE)</f>
        <v>140882012.60473409</v>
      </c>
      <c r="AA5" s="42">
        <f t="shared" ref="AA5:AA47" si="9">IF($N5&gt;0,0-$N5,0)</f>
        <v>0</v>
      </c>
      <c r="AB5" s="38">
        <f>($Z5*(1+AA5)-$Z5)*Weighting!$C$34</f>
        <v>0</v>
      </c>
      <c r="AC5" s="42">
        <f t="shared" ref="AC5:AC47" si="10">IF(AND(L5&lt;0,O5&lt;0,P5&lt;$P$3),$P$3-P5,0)</f>
        <v>0</v>
      </c>
      <c r="AD5" s="17">
        <f>($Z5*(1+AC5)-$Z5)*Weighting!$C$34</f>
        <v>0</v>
      </c>
      <c r="AE5" s="17">
        <f t="shared" ref="AE5:AE47" si="11">AB5+AD5</f>
        <v>0</v>
      </c>
      <c r="AF5" s="29">
        <f t="shared" ref="AF5:AF47" si="12">IF(AND(R5&lt;S5,(R5+Y5+AE5)&gt;S5),S5-R5,Y5+AE5)</f>
        <v>-3449940.6191337383</v>
      </c>
      <c r="AG5" s="8"/>
      <c r="AH5" s="29">
        <f t="shared" ref="AH5:AH47" si="13">AF5+I5</f>
        <v>456582242.8326565</v>
      </c>
      <c r="AI5" s="50">
        <f t="shared" ref="AI5:AI47" si="14">AH5-D5</f>
        <v>35716440.839914441</v>
      </c>
      <c r="AJ5" s="12">
        <f t="shared" ref="AJ5:AJ47" si="15">AH5/D5-1</f>
        <v>8.4864202961613788E-2</v>
      </c>
    </row>
    <row r="6" spans="1:281" s="5" customFormat="1">
      <c r="A6" s="4">
        <v>210019</v>
      </c>
      <c r="B6" s="4">
        <v>210019</v>
      </c>
      <c r="C6" s="3" t="s">
        <v>14</v>
      </c>
      <c r="D6" s="15">
        <v>524078836.34931779</v>
      </c>
      <c r="E6" s="15">
        <v>514736173.59971368</v>
      </c>
      <c r="F6" s="46">
        <v>5.6143337882033073E-2</v>
      </c>
      <c r="G6" s="18">
        <f t="shared" si="0"/>
        <v>543635180.51422727</v>
      </c>
      <c r="H6" s="18">
        <f t="shared" si="1"/>
        <v>9342662.7496041059</v>
      </c>
      <c r="I6" s="18">
        <f t="shared" si="2"/>
        <v>552977843.26383138</v>
      </c>
      <c r="J6" s="19">
        <f t="shared" si="3"/>
        <v>5.5142480310445663E-2</v>
      </c>
      <c r="K6" s="8"/>
      <c r="L6" s="1">
        <f>VLOOKUP(B6,[1]Medicare!$1:$1048576,32,FALSE)</f>
        <v>0.12533874901996911</v>
      </c>
      <c r="M6" s="54">
        <f>VLOOKUP(B6,[1]Medicare!$1:$1048576,3,FALSE)</f>
        <v>7.4222110646790185E-2</v>
      </c>
      <c r="N6" s="1">
        <f>VLOOKUP(B6,[1]Commercial!$1:$1048576,32,FALSE)</f>
        <v>-0.13567752223298646</v>
      </c>
      <c r="O6" s="1">
        <f>VLOOKUP(B6,'[2]2021 Values'!$1:$1048576,5,FALSE)</f>
        <v>-3.2609595065000385E-2</v>
      </c>
      <c r="P6" s="40">
        <f>VLOOKUP(B6,[1]Commercial!$1:$1048576,3,FALSE)</f>
        <v>0.12792575514729343</v>
      </c>
      <c r="Q6" s="8"/>
      <c r="R6" s="41">
        <f>VLOOKUP($B6,[1]Medicare!$1:$1048576,33,FALSE)</f>
        <v>320264169.16281617</v>
      </c>
      <c r="S6" s="41">
        <f t="shared" si="4"/>
        <v>280122658.84402901</v>
      </c>
      <c r="T6" s="12">
        <f t="shared" si="5"/>
        <v>0</v>
      </c>
      <c r="U6" s="17">
        <f t="shared" si="6"/>
        <v>320264169.16281617</v>
      </c>
      <c r="V6" s="17">
        <f>(U6-R6)*Weighting!$C$25</f>
        <v>0</v>
      </c>
      <c r="W6" s="12">
        <f t="shared" si="7"/>
        <v>0</v>
      </c>
      <c r="X6" s="17">
        <f>W6*R6*Weighting!$C$25</f>
        <v>0</v>
      </c>
      <c r="Y6" s="17">
        <f t="shared" si="8"/>
        <v>0</v>
      </c>
      <c r="Z6" s="41">
        <f>VLOOKUP($B6,[1]Commercial!$1:$1048576,35,FALSE)</f>
        <v>134859319.08278519</v>
      </c>
      <c r="AA6" s="12">
        <f t="shared" si="9"/>
        <v>0</v>
      </c>
      <c r="AB6" s="17">
        <f>($Z6*(1+AA6)-$Z6)*Weighting!$C$34</f>
        <v>0</v>
      </c>
      <c r="AC6" s="12">
        <f t="shared" si="10"/>
        <v>0</v>
      </c>
      <c r="AD6" s="17">
        <f>(Z6*(1+AC6)-Z6)*Weighting!$C$34</f>
        <v>0</v>
      </c>
      <c r="AE6" s="17">
        <f t="shared" si="11"/>
        <v>0</v>
      </c>
      <c r="AF6" s="29">
        <f t="shared" si="12"/>
        <v>0</v>
      </c>
      <c r="AG6" s="8"/>
      <c r="AH6" s="29">
        <f t="shared" si="13"/>
        <v>552977843.26383138</v>
      </c>
      <c r="AI6" s="50">
        <f t="shared" si="14"/>
        <v>28899006.914513588</v>
      </c>
      <c r="AJ6" s="12">
        <f t="shared" si="15"/>
        <v>5.5142480310445663E-2</v>
      </c>
    </row>
    <row r="7" spans="1:281" s="5" customFormat="1">
      <c r="A7" s="4">
        <v>210017</v>
      </c>
      <c r="B7" s="4">
        <v>210017</v>
      </c>
      <c r="C7" s="3" t="s">
        <v>12</v>
      </c>
      <c r="D7" s="15">
        <v>78044157.835651085</v>
      </c>
      <c r="E7" s="15">
        <v>73641018.606041223</v>
      </c>
      <c r="F7" s="46">
        <v>0.13021050436894588</v>
      </c>
      <c r="G7" s="18">
        <f t="shared" si="0"/>
        <v>83229852.780976772</v>
      </c>
      <c r="H7" s="18">
        <f t="shared" si="1"/>
        <v>4403139.229609862</v>
      </c>
      <c r="I7" s="18">
        <f t="shared" si="2"/>
        <v>87632992.010586634</v>
      </c>
      <c r="J7" s="19">
        <f t="shared" si="3"/>
        <v>0.12286421483499321</v>
      </c>
      <c r="K7" s="8"/>
      <c r="L7" s="1">
        <f>VLOOKUP(B7,[1]Medicare!$1:$1048576,32,FALSE)</f>
        <v>-5.074301625213451E-2</v>
      </c>
      <c r="M7" s="54">
        <f>VLOOKUP(B7,[1]Medicare!$1:$1048576,3,FALSE)</f>
        <v>9.6703479167963069E-2</v>
      </c>
      <c r="N7" s="1">
        <f>VLOOKUP(B7,[1]Commercial!$1:$1048576,32,FALSE)</f>
        <v>2.389482067523141E-2</v>
      </c>
      <c r="O7" s="1">
        <f>VLOOKUP(B7,'[2]2021 Values'!$1:$1048576,5,FALSE)</f>
        <v>0.15261340051026662</v>
      </c>
      <c r="P7" s="40">
        <f>VLOOKUP(B7,[1]Commercial!$1:$1048576,3,FALSE)</f>
        <v>4.1549470386061937E-2</v>
      </c>
      <c r="Q7" s="8"/>
      <c r="R7" s="41">
        <f>VLOOKUP($B7,[1]Medicare!$1:$1048576,33,FALSE)</f>
        <v>47098641.283229746</v>
      </c>
      <c r="S7" s="41">
        <f t="shared" si="4"/>
        <v>49488568.403318129</v>
      </c>
      <c r="T7" s="12">
        <f t="shared" si="5"/>
        <v>4.5197405896484577E-2</v>
      </c>
      <c r="U7" s="17">
        <f t="shared" si="6"/>
        <v>49227377.690480806</v>
      </c>
      <c r="V7" s="17">
        <f>(U7-R7)*Weighting!$C$25</f>
        <v>1145667.4893032575</v>
      </c>
      <c r="W7" s="12">
        <f t="shared" si="7"/>
        <v>0</v>
      </c>
      <c r="X7" s="17">
        <f>W7*R7*Weighting!$C$25</f>
        <v>0</v>
      </c>
      <c r="Y7" s="17">
        <f t="shared" si="8"/>
        <v>1145667.4893032575</v>
      </c>
      <c r="Z7" s="41">
        <f>VLOOKUP($B7,[1]Commercial!$1:$1048576,35,FALSE)</f>
        <v>17259444.412165876</v>
      </c>
      <c r="AA7" s="12">
        <f t="shared" si="9"/>
        <v>-2.389482067523141E-2</v>
      </c>
      <c r="AB7" s="17">
        <f>($Z7*(1+AA7)-$Z7)*Weighting!$C$34</f>
        <v>-123312.48575644122</v>
      </c>
      <c r="AC7" s="12">
        <f t="shared" si="10"/>
        <v>0</v>
      </c>
      <c r="AD7" s="17">
        <f>(Z7*(1+AC7)-Z7)*Weighting!$C$34</f>
        <v>0</v>
      </c>
      <c r="AE7" s="17">
        <f t="shared" si="11"/>
        <v>-123312.48575644122</v>
      </c>
      <c r="AF7" s="29">
        <f t="shared" si="12"/>
        <v>1022355.0035468163</v>
      </c>
      <c r="AG7" s="8"/>
      <c r="AH7" s="29">
        <f t="shared" si="13"/>
        <v>88655347.014133453</v>
      </c>
      <c r="AI7" s="50">
        <f t="shared" si="14"/>
        <v>10611189.178482369</v>
      </c>
      <c r="AJ7" s="12">
        <f t="shared" si="15"/>
        <v>0.13596391418340237</v>
      </c>
    </row>
    <row r="8" spans="1:281" s="5" customFormat="1">
      <c r="A8" s="4">
        <v>210065</v>
      </c>
      <c r="B8" s="4">
        <v>210065</v>
      </c>
      <c r="C8" s="3" t="s">
        <v>91</v>
      </c>
      <c r="D8" s="15">
        <v>137506126.78024149</v>
      </c>
      <c r="E8" s="15">
        <v>145302528.81887707</v>
      </c>
      <c r="F8" s="46">
        <v>5.2455916416087378E-2</v>
      </c>
      <c r="G8" s="18">
        <f t="shared" si="0"/>
        <v>152924506.1256462</v>
      </c>
      <c r="H8" s="18">
        <f t="shared" si="1"/>
        <v>-7796402.0386355817</v>
      </c>
      <c r="I8" s="18">
        <f t="shared" si="2"/>
        <v>145128104.08701062</v>
      </c>
      <c r="J8" s="19">
        <f t="shared" si="3"/>
        <v>5.5430092354723737E-2</v>
      </c>
      <c r="K8" s="8"/>
      <c r="L8" s="1">
        <f>VLOOKUP(B8,[1]Medicare!$1:$1048576,32,FALSE)</f>
        <v>-2.9042574566609081E-2</v>
      </c>
      <c r="M8" s="54">
        <f>VLOOKUP(B8,[1]Medicare!$1:$1048576,3,FALSE)</f>
        <v>0.1840083376919508</v>
      </c>
      <c r="N8" s="1">
        <f>VLOOKUP(B8,[1]Commercial!$1:$1048576,32,FALSE)</f>
        <v>-0.2314289002619877</v>
      </c>
      <c r="O8" s="1">
        <f>VLOOKUP(B8,'[2]2021 Values'!$1:$1048576,5,FALSE)</f>
        <v>-0.13977546833600818</v>
      </c>
      <c r="P8" s="40">
        <f>VLOOKUP(B8,[1]Commercial!$1:$1048576,3,FALSE)</f>
        <v>0.20558005884561026</v>
      </c>
      <c r="Q8" s="8"/>
      <c r="R8" s="41">
        <f>VLOOKUP($B8,[1]Medicare!$1:$1048576,33,FALSE)</f>
        <v>49330455.576080807</v>
      </c>
      <c r="S8" s="41">
        <f t="shared" si="4"/>
        <v>50763139.010553926</v>
      </c>
      <c r="T8" s="12">
        <f t="shared" si="5"/>
        <v>0</v>
      </c>
      <c r="U8" s="17">
        <f t="shared" si="6"/>
        <v>49330455.576080807</v>
      </c>
      <c r="V8" s="17">
        <f>(U8-R8)*Weighting!$C$25</f>
        <v>0</v>
      </c>
      <c r="W8" s="12">
        <f t="shared" si="7"/>
        <v>0</v>
      </c>
      <c r="X8" s="17">
        <f>W8*R8*Weighting!$C$25</f>
        <v>0</v>
      </c>
      <c r="Y8" s="17">
        <f t="shared" si="8"/>
        <v>0</v>
      </c>
      <c r="Z8" s="41">
        <f>VLOOKUP($B8,[1]Commercial!$1:$1048576,35,FALSE)</f>
        <v>52390649.594313279</v>
      </c>
      <c r="AA8" s="12">
        <f t="shared" si="9"/>
        <v>0</v>
      </c>
      <c r="AB8" s="17">
        <f>($Z8*(1+AA8)-$Z8)*Weighting!$C$34</f>
        <v>0</v>
      </c>
      <c r="AC8" s="12">
        <f t="shared" si="10"/>
        <v>0</v>
      </c>
      <c r="AD8" s="17">
        <f>(Z8*(1+AC8)-Z8)*Weighting!$C$34</f>
        <v>0</v>
      </c>
      <c r="AE8" s="17">
        <f t="shared" si="11"/>
        <v>0</v>
      </c>
      <c r="AF8" s="29">
        <f t="shared" si="12"/>
        <v>0</v>
      </c>
      <c r="AG8" s="8"/>
      <c r="AH8" s="29">
        <f t="shared" si="13"/>
        <v>145128104.08701062</v>
      </c>
      <c r="AI8" s="50">
        <f t="shared" si="14"/>
        <v>7621977.3067691326</v>
      </c>
      <c r="AJ8" s="12">
        <f t="shared" si="15"/>
        <v>5.5430092354723737E-2</v>
      </c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</row>
    <row r="9" spans="1:281" s="5" customFormat="1">
      <c r="A9" s="4">
        <v>210028</v>
      </c>
      <c r="B9" s="4">
        <v>210028</v>
      </c>
      <c r="C9" s="3" t="s">
        <v>19</v>
      </c>
      <c r="D9" s="15">
        <v>214118860.54548445</v>
      </c>
      <c r="E9" s="15">
        <v>208234246.15730399</v>
      </c>
      <c r="F9" s="46">
        <v>3.0032151122201034E-2</v>
      </c>
      <c r="G9" s="18">
        <f t="shared" si="0"/>
        <v>214487968.50671774</v>
      </c>
      <c r="H9" s="18">
        <f t="shared" si="1"/>
        <v>5884614.3881804645</v>
      </c>
      <c r="I9" s="18">
        <f t="shared" si="2"/>
        <v>220372582.89489821</v>
      </c>
      <c r="J9" s="19">
        <f t="shared" si="3"/>
        <v>2.9206779512472192E-2</v>
      </c>
      <c r="K9" s="8"/>
      <c r="L9" s="1">
        <f>VLOOKUP(B9,[1]Medicare!$1:$1048576,32,FALSE)</f>
        <v>2.0182979985334804E-2</v>
      </c>
      <c r="M9" s="54">
        <f>VLOOKUP(B9,[1]Medicare!$1:$1048576,3,FALSE)</f>
        <v>0.1244688460254928</v>
      </c>
      <c r="N9" s="1">
        <f>VLOOKUP(B9,[1]Commercial!$1:$1048576,32,FALSE)</f>
        <v>-0.12799295657456078</v>
      </c>
      <c r="O9" s="1">
        <f>VLOOKUP(B9,'[2]2021 Values'!$1:$1048576,5,FALSE)</f>
        <v>-1.5089092161137518E-2</v>
      </c>
      <c r="P9" s="40">
        <f>VLOOKUP(B9,[1]Commercial!$1:$1048576,3,FALSE)</f>
        <v>9.3720115926490433E-2</v>
      </c>
      <c r="Q9" s="8"/>
      <c r="R9" s="41">
        <f>VLOOKUP($B9,[1]Medicare!$1:$1048576,33,FALSE)</f>
        <v>162905275.6667963</v>
      </c>
      <c r="S9" s="41">
        <f t="shared" si="4"/>
        <v>159617361.74850789</v>
      </c>
      <c r="T9" s="12">
        <f t="shared" si="5"/>
        <v>0</v>
      </c>
      <c r="U9" s="17">
        <f t="shared" si="6"/>
        <v>162905275.6667963</v>
      </c>
      <c r="V9" s="17">
        <f>(U9-R9)*Weighting!$C$25</f>
        <v>0</v>
      </c>
      <c r="W9" s="12">
        <f t="shared" si="7"/>
        <v>0</v>
      </c>
      <c r="X9" s="17">
        <f>W9*R9*Weighting!$C$25</f>
        <v>0</v>
      </c>
      <c r="Y9" s="17">
        <f t="shared" si="8"/>
        <v>0</v>
      </c>
      <c r="Z9" s="41">
        <f>VLOOKUP($B9,[1]Commercial!$1:$1048576,35,FALSE)</f>
        <v>99303872.306346491</v>
      </c>
      <c r="AA9" s="12">
        <f t="shared" si="9"/>
        <v>0</v>
      </c>
      <c r="AB9" s="17">
        <f>($Z9*(1+AA9)-$Z9)*Weighting!$C$34</f>
        <v>0</v>
      </c>
      <c r="AC9" s="12">
        <f t="shared" si="10"/>
        <v>0</v>
      </c>
      <c r="AD9" s="17">
        <f>(Z9*(1+AC9)-Z9)*Weighting!$C$34</f>
        <v>0</v>
      </c>
      <c r="AE9" s="17">
        <f t="shared" si="11"/>
        <v>0</v>
      </c>
      <c r="AF9" s="29">
        <f t="shared" si="12"/>
        <v>0</v>
      </c>
      <c r="AG9" s="8"/>
      <c r="AH9" s="29">
        <f t="shared" si="13"/>
        <v>220372582.89489821</v>
      </c>
      <c r="AI9" s="50">
        <f t="shared" si="14"/>
        <v>6253722.3494137526</v>
      </c>
      <c r="AJ9" s="12">
        <f t="shared" si="15"/>
        <v>2.9206779512472192E-2</v>
      </c>
    </row>
    <row r="10" spans="1:281" s="5" customFormat="1">
      <c r="A10" s="4">
        <v>210004</v>
      </c>
      <c r="B10" s="4">
        <v>210004</v>
      </c>
      <c r="C10" s="3" t="s">
        <v>90</v>
      </c>
      <c r="D10" s="15">
        <v>557979104.93753886</v>
      </c>
      <c r="E10" s="15">
        <v>562162526.23688054</v>
      </c>
      <c r="F10" s="46">
        <v>6.963761694483539E-3</v>
      </c>
      <c r="G10" s="18">
        <f t="shared" si="0"/>
        <v>566077292.103163</v>
      </c>
      <c r="H10" s="18">
        <f t="shared" si="1"/>
        <v>-4183421.2993416786</v>
      </c>
      <c r="I10" s="18">
        <f t="shared" si="2"/>
        <v>561893870.80382133</v>
      </c>
      <c r="J10" s="19">
        <f t="shared" si="3"/>
        <v>7.0159721603206826E-3</v>
      </c>
      <c r="K10" s="8"/>
      <c r="L10" s="1">
        <f>VLOOKUP(B10,[1]Medicare!$1:$1048576,32,FALSE)</f>
        <v>-2.1471187100090661E-2</v>
      </c>
      <c r="M10" s="54">
        <f>VLOOKUP(B10,[1]Medicare!$1:$1048576,3,FALSE)</f>
        <v>0.16070827193166304</v>
      </c>
      <c r="N10" s="1">
        <f>VLOOKUP(B10,[1]Commercial!$1:$1048576,32,FALSE)</f>
        <v>-0.15914113529075924</v>
      </c>
      <c r="O10" s="1">
        <f>VLOOKUP(B10,'[2]2021 Values'!$1:$1048576,5,FALSE)</f>
        <v>-5.6833272972519944E-2</v>
      </c>
      <c r="P10" s="40">
        <f>VLOOKUP(B10,[1]Commercial!$1:$1048576,3,FALSE)</f>
        <v>0.25692250102989922</v>
      </c>
      <c r="Q10" s="8"/>
      <c r="R10" s="41">
        <f>VLOOKUP($B10,[1]Medicare!$1:$1048576,33,FALSE)</f>
        <v>306139973.39436138</v>
      </c>
      <c r="S10" s="41">
        <f t="shared" si="4"/>
        <v>312713162.04192847</v>
      </c>
      <c r="T10" s="12">
        <f t="shared" si="5"/>
        <v>0</v>
      </c>
      <c r="U10" s="17">
        <f t="shared" si="6"/>
        <v>306139973.39436138</v>
      </c>
      <c r="V10" s="17">
        <f>(U10-R10)*Weighting!$C$25</f>
        <v>0</v>
      </c>
      <c r="W10" s="12">
        <f t="shared" si="7"/>
        <v>0</v>
      </c>
      <c r="X10" s="17">
        <f>W10*R10*Weighting!$C$25</f>
        <v>0</v>
      </c>
      <c r="Y10" s="17">
        <f t="shared" si="8"/>
        <v>0</v>
      </c>
      <c r="Z10" s="41">
        <f>VLOOKUP($B10,[1]Commercial!$1:$1048576,35,FALSE)</f>
        <v>259519579.62927368</v>
      </c>
      <c r="AA10" s="12">
        <f t="shared" si="9"/>
        <v>0</v>
      </c>
      <c r="AB10" s="17">
        <f>($Z10*(1+AA10)-$Z10)*Weighting!$C$34</f>
        <v>0</v>
      </c>
      <c r="AC10" s="12">
        <f t="shared" si="10"/>
        <v>0</v>
      </c>
      <c r="AD10" s="17">
        <f>(Z10*(1+AC10)-Z10)*Weighting!$C$34</f>
        <v>0</v>
      </c>
      <c r="AE10" s="17">
        <f t="shared" si="11"/>
        <v>0</v>
      </c>
      <c r="AF10" s="29">
        <f t="shared" si="12"/>
        <v>0</v>
      </c>
      <c r="AG10" s="8"/>
      <c r="AH10" s="29">
        <f t="shared" si="13"/>
        <v>561893870.80382133</v>
      </c>
      <c r="AI10" s="50">
        <f t="shared" si="14"/>
        <v>3914765.8662824631</v>
      </c>
      <c r="AJ10" s="12">
        <f t="shared" si="15"/>
        <v>7.0159721603206826E-3</v>
      </c>
    </row>
    <row r="11" spans="1:281" s="5" customFormat="1">
      <c r="A11" s="4">
        <v>210061</v>
      </c>
      <c r="B11" s="4">
        <v>210061</v>
      </c>
      <c r="C11" s="3" t="s">
        <v>35</v>
      </c>
      <c r="D11" s="15">
        <v>123265593.32011458</v>
      </c>
      <c r="E11" s="15">
        <v>123667555.66396882</v>
      </c>
      <c r="F11" s="46">
        <v>1.7456339400856669E-2</v>
      </c>
      <c r="G11" s="18">
        <f t="shared" si="0"/>
        <v>125826338.4885134</v>
      </c>
      <c r="H11" s="18">
        <f t="shared" si="1"/>
        <v>-401962.34385423362</v>
      </c>
      <c r="I11" s="18">
        <f t="shared" si="2"/>
        <v>125424376.14465916</v>
      </c>
      <c r="J11" s="19">
        <f t="shared" si="3"/>
        <v>1.7513263566892645E-2</v>
      </c>
      <c r="K11" s="8"/>
      <c r="L11" s="1">
        <f>VLOOKUP(B11,[1]Medicare!$1:$1048576,32,FALSE)</f>
        <v>0.24674400557570619</v>
      </c>
      <c r="M11" s="54">
        <f>VLOOKUP(B11,[1]Medicare!$1:$1048576,3,FALSE)</f>
        <v>7.6277053640336989E-2</v>
      </c>
      <c r="N11" s="1">
        <f>VLOOKUP(B11,[1]Commercial!$1:$1048576,32,FALSE)</f>
        <v>-0.10593585271868511</v>
      </c>
      <c r="O11" s="1">
        <f>VLOOKUP(B11,'[2]2021 Values'!$1:$1048576,5,FALSE)</f>
        <v>6.7868153890682237E-4</v>
      </c>
      <c r="P11" s="40">
        <f>VLOOKUP(B11,[1]Commercial!$1:$1048576,3,FALSE)</f>
        <v>0.21494847479996837</v>
      </c>
      <c r="Q11" s="8"/>
      <c r="R11" s="41">
        <f>VLOOKUP($B11,[1]Medicare!$1:$1048576,33,FALSE)</f>
        <v>70743535.996985063</v>
      </c>
      <c r="S11" s="41">
        <f t="shared" si="4"/>
        <v>53287992.556499809</v>
      </c>
      <c r="T11" s="12">
        <f t="shared" si="5"/>
        <v>0</v>
      </c>
      <c r="U11" s="17">
        <f t="shared" si="6"/>
        <v>70743535.996985063</v>
      </c>
      <c r="V11" s="17">
        <f>(U11-R11)*Weighting!$C$25</f>
        <v>0</v>
      </c>
      <c r="W11" s="12">
        <f t="shared" si="7"/>
        <v>0</v>
      </c>
      <c r="X11" s="17">
        <f>W11*R11*Weighting!$C$25</f>
        <v>0</v>
      </c>
      <c r="Y11" s="17">
        <f t="shared" si="8"/>
        <v>0</v>
      </c>
      <c r="Z11" s="41">
        <f>VLOOKUP($B11,[1]Commercial!$1:$1048576,35,FALSE)</f>
        <v>25717203.136230368</v>
      </c>
      <c r="AA11" s="12">
        <f t="shared" si="9"/>
        <v>0</v>
      </c>
      <c r="AB11" s="17">
        <f>($Z11*(1+AA11)-$Z11)*Weighting!$C$34</f>
        <v>0</v>
      </c>
      <c r="AC11" s="12">
        <f t="shared" si="10"/>
        <v>0</v>
      </c>
      <c r="AD11" s="17">
        <f>(Z11*(1+AC11)-Z11)*Weighting!$C$34</f>
        <v>0</v>
      </c>
      <c r="AE11" s="17">
        <f t="shared" si="11"/>
        <v>0</v>
      </c>
      <c r="AF11" s="29">
        <f t="shared" si="12"/>
        <v>0</v>
      </c>
      <c r="AG11" s="8"/>
      <c r="AH11" s="29">
        <f t="shared" si="13"/>
        <v>125424376.14465916</v>
      </c>
      <c r="AI11" s="50">
        <f t="shared" si="14"/>
        <v>2158782.8245445788</v>
      </c>
      <c r="AJ11" s="12">
        <f t="shared" si="15"/>
        <v>1.7513263566892645E-2</v>
      </c>
    </row>
    <row r="12" spans="1:281" s="5" customFormat="1">
      <c r="A12" s="4">
        <v>210015</v>
      </c>
      <c r="B12" s="4">
        <v>210015</v>
      </c>
      <c r="C12" s="3" t="s">
        <v>10</v>
      </c>
      <c r="D12" s="15">
        <v>626662167.57515693</v>
      </c>
      <c r="E12" s="15">
        <v>604791227.6741339</v>
      </c>
      <c r="F12" s="46">
        <v>4.1853326663534585E-3</v>
      </c>
      <c r="G12" s="18">
        <f t="shared" si="0"/>
        <v>607322480.15564251</v>
      </c>
      <c r="H12" s="18">
        <f t="shared" si="1"/>
        <v>21870939.90102303</v>
      </c>
      <c r="I12" s="18">
        <f t="shared" si="2"/>
        <v>629193420.05666554</v>
      </c>
      <c r="J12" s="19">
        <f t="shared" si="3"/>
        <v>4.0392616827391592E-3</v>
      </c>
      <c r="K12" s="8"/>
      <c r="L12" s="1">
        <f>VLOOKUP(B12,[1]Medicare!$1:$1048576,32,FALSE)</f>
        <v>0.19805062867445367</v>
      </c>
      <c r="M12" s="54">
        <f>VLOOKUP(B12,[1]Medicare!$1:$1048576,3,FALSE)</f>
        <v>0.12508679943625611</v>
      </c>
      <c r="N12" s="1">
        <f>VLOOKUP(B12,[1]Commercial!$1:$1048576,32,FALSE)</f>
        <v>-8.1583302313388062E-2</v>
      </c>
      <c r="O12" s="1">
        <f>VLOOKUP(B12,'[2]2021 Values'!$1:$1048576,5,FALSE)</f>
        <v>1.9725198759360074E-2</v>
      </c>
      <c r="P12" s="40">
        <f>VLOOKUP(B12,[1]Commercial!$1:$1048576,3,FALSE)</f>
        <v>0.14791520240127376</v>
      </c>
      <c r="Q12" s="8"/>
      <c r="R12" s="41">
        <f>VLOOKUP($B12,[1]Medicare!$1:$1048576,33,FALSE)</f>
        <v>246066211.66423351</v>
      </c>
      <c r="S12" s="41">
        <f t="shared" si="4"/>
        <v>197332643.74859089</v>
      </c>
      <c r="T12" s="12">
        <f t="shared" si="5"/>
        <v>0</v>
      </c>
      <c r="U12" s="17">
        <f t="shared" si="6"/>
        <v>246066211.66423351</v>
      </c>
      <c r="V12" s="17">
        <f>(U12-R12)*Weighting!$C$25</f>
        <v>0</v>
      </c>
      <c r="W12" s="12">
        <f t="shared" si="7"/>
        <v>0</v>
      </c>
      <c r="X12" s="17">
        <f>W12*R12*Weighting!$C$25</f>
        <v>0</v>
      </c>
      <c r="Y12" s="17">
        <f t="shared" si="8"/>
        <v>0</v>
      </c>
      <c r="Z12" s="41">
        <f>VLOOKUP($B12,[1]Commercial!$1:$1048576,35,FALSE)</f>
        <v>121136595.38732283</v>
      </c>
      <c r="AA12" s="12">
        <f t="shared" si="9"/>
        <v>0</v>
      </c>
      <c r="AB12" s="17">
        <f>($Z12*(1+AA12)-$Z12)*Weighting!$C$34</f>
        <v>0</v>
      </c>
      <c r="AC12" s="12">
        <f t="shared" si="10"/>
        <v>0</v>
      </c>
      <c r="AD12" s="17">
        <f>(Z12*(1+AC12)-Z12)*Weighting!$C$34</f>
        <v>0</v>
      </c>
      <c r="AE12" s="17">
        <f t="shared" si="11"/>
        <v>0</v>
      </c>
      <c r="AF12" s="29">
        <f t="shared" si="12"/>
        <v>0</v>
      </c>
      <c r="AG12" s="8"/>
      <c r="AH12" s="29">
        <f t="shared" si="13"/>
        <v>629193420.05666554</v>
      </c>
      <c r="AI12" s="50">
        <f t="shared" si="14"/>
        <v>2531252.4815086126</v>
      </c>
      <c r="AJ12" s="12">
        <f t="shared" si="15"/>
        <v>4.0392616827391592E-3</v>
      </c>
    </row>
    <row r="13" spans="1:281" s="5" customFormat="1" ht="24.6">
      <c r="A13" s="4">
        <v>210035</v>
      </c>
      <c r="B13" s="4">
        <v>210035</v>
      </c>
      <c r="C13" s="3" t="s">
        <v>25</v>
      </c>
      <c r="D13" s="15">
        <v>175184776.96922964</v>
      </c>
      <c r="E13" s="15">
        <v>178746811.03130147</v>
      </c>
      <c r="F13" s="46">
        <v>-3.6680935983368634E-3</v>
      </c>
      <c r="G13" s="18">
        <f t="shared" si="0"/>
        <v>178091150.99803442</v>
      </c>
      <c r="H13" s="18">
        <f t="shared" si="1"/>
        <v>-3562034.06207183</v>
      </c>
      <c r="I13" s="18">
        <f t="shared" si="2"/>
        <v>174529116.93596259</v>
      </c>
      <c r="J13" s="19">
        <f t="shared" si="3"/>
        <v>-3.7426769871803378E-3</v>
      </c>
      <c r="K13" s="8"/>
      <c r="L13" s="1">
        <f>VLOOKUP(B13,[1]Medicare!$1:$1048576,32,FALSE)</f>
        <v>1.0224363644779633E-2</v>
      </c>
      <c r="M13" s="54">
        <f>VLOOKUP(B13,[1]Medicare!$1:$1048576,3,FALSE)</f>
        <v>7.3531720109984988E-2</v>
      </c>
      <c r="N13" s="1">
        <f>VLOOKUP(B13,[1]Commercial!$1:$1048576,32,FALSE)</f>
        <v>-0.17827140870401903</v>
      </c>
      <c r="O13" s="1">
        <f>VLOOKUP(B13,'[2]2021 Values'!$1:$1048576,5,FALSE)</f>
        <v>-7.1877390265970065E-2</v>
      </c>
      <c r="P13" s="40">
        <f>VLOOKUP(B13,[1]Commercial!$1:$1048576,3,FALSE)</f>
        <v>0.13726409653582095</v>
      </c>
      <c r="Q13" s="8"/>
      <c r="R13" s="41">
        <f>VLOOKUP($B13,[1]Medicare!$1:$1048576,33,FALSE)</f>
        <v>204568696.26644853</v>
      </c>
      <c r="S13" s="41">
        <f t="shared" si="4"/>
        <v>202477111.52548188</v>
      </c>
      <c r="T13" s="12">
        <f t="shared" si="5"/>
        <v>0</v>
      </c>
      <c r="U13" s="17">
        <f t="shared" si="6"/>
        <v>204568696.26644853</v>
      </c>
      <c r="V13" s="17">
        <f>(U13-R13)*Weighting!$C$25</f>
        <v>0</v>
      </c>
      <c r="W13" s="12">
        <f t="shared" si="7"/>
        <v>0</v>
      </c>
      <c r="X13" s="17">
        <f>W13*R13*Weighting!$C$25</f>
        <v>0</v>
      </c>
      <c r="Y13" s="17">
        <f t="shared" si="8"/>
        <v>0</v>
      </c>
      <c r="Z13" s="41">
        <f>VLOOKUP($B13,[1]Commercial!$1:$1048576,35,FALSE)</f>
        <v>140050872.85465097</v>
      </c>
      <c r="AA13" s="12">
        <f t="shared" si="9"/>
        <v>0</v>
      </c>
      <c r="AB13" s="17">
        <f>($Z13*(1+AA13)-$Z13)*Weighting!$C$34</f>
        <v>0</v>
      </c>
      <c r="AC13" s="12">
        <f t="shared" si="10"/>
        <v>0</v>
      </c>
      <c r="AD13" s="17">
        <f>(Z13*(1+AC13)-Z13)*Weighting!$C$34</f>
        <v>0</v>
      </c>
      <c r="AE13" s="17">
        <f t="shared" si="11"/>
        <v>0</v>
      </c>
      <c r="AF13" s="29">
        <f t="shared" si="12"/>
        <v>0</v>
      </c>
      <c r="AG13" s="8"/>
      <c r="AH13" s="29">
        <f t="shared" si="13"/>
        <v>174529116.93596259</v>
      </c>
      <c r="AI13" s="50">
        <f t="shared" si="14"/>
        <v>-655660.03326705098</v>
      </c>
      <c r="AJ13" s="12">
        <f t="shared" si="15"/>
        <v>-3.7426769871803378E-3</v>
      </c>
    </row>
    <row r="14" spans="1:281" s="5" customFormat="1">
      <c r="A14" s="4">
        <v>210034</v>
      </c>
      <c r="B14" s="4">
        <v>210034</v>
      </c>
      <c r="C14" s="3" t="s">
        <v>24</v>
      </c>
      <c r="D14" s="15">
        <v>203661284.51908654</v>
      </c>
      <c r="E14" s="15">
        <v>207708721.24780929</v>
      </c>
      <c r="F14" s="46">
        <v>-4.4684475415338598E-3</v>
      </c>
      <c r="G14" s="18">
        <f t="shared" si="0"/>
        <v>206780585.72299439</v>
      </c>
      <c r="H14" s="18">
        <f t="shared" si="1"/>
        <v>-4047436.7287227511</v>
      </c>
      <c r="I14" s="18">
        <f t="shared" si="2"/>
        <v>202733148.99427164</v>
      </c>
      <c r="J14" s="19">
        <f t="shared" si="3"/>
        <v>-4.5572506674822488E-3</v>
      </c>
      <c r="K14" s="8"/>
      <c r="L14" s="1">
        <f>VLOOKUP(B14,[1]Medicare!$1:$1048576,32,FALSE)</f>
        <v>0.26595917532405444</v>
      </c>
      <c r="M14" s="54">
        <f>VLOOKUP(B14,[1]Medicare!$1:$1048576,3,FALSE)</f>
        <v>0.17887078547814106</v>
      </c>
      <c r="N14" s="1">
        <f>VLOOKUP(B14,[1]Commercial!$1:$1048576,32,FALSE)</f>
        <v>-0.11210342119000227</v>
      </c>
      <c r="O14" s="1">
        <f>VLOOKUP(B14,'[2]2021 Values'!$1:$1048576,5,FALSE)</f>
        <v>-1.4161526477678765E-2</v>
      </c>
      <c r="P14" s="40">
        <f>VLOOKUP(B14,[1]Commercial!$1:$1048576,3,FALSE)</f>
        <v>0.1480782053414913</v>
      </c>
      <c r="Q14" s="8"/>
      <c r="R14" s="41">
        <f>VLOOKUP($B14,[1]Medicare!$1:$1048576,33,FALSE)</f>
        <v>60496339.807006724</v>
      </c>
      <c r="S14" s="41">
        <f t="shared" si="4"/>
        <v>44406783.161811449</v>
      </c>
      <c r="T14" s="12">
        <f t="shared" si="5"/>
        <v>0</v>
      </c>
      <c r="U14" s="17">
        <f t="shared" si="6"/>
        <v>60496339.807006724</v>
      </c>
      <c r="V14" s="17">
        <f>(U14-R14)*Weighting!$C$25</f>
        <v>0</v>
      </c>
      <c r="W14" s="12">
        <f t="shared" si="7"/>
        <v>-3.6969900413693413E-2</v>
      </c>
      <c r="X14" s="17">
        <f>W14*R14*Weighting!$C$25</f>
        <v>-1203688.4175590784</v>
      </c>
      <c r="Y14" s="17">
        <f t="shared" si="8"/>
        <v>-1203688.4175590784</v>
      </c>
      <c r="Z14" s="41">
        <f>VLOOKUP($B14,[1]Commercial!$1:$1048576,35,FALSE)</f>
        <v>30631295.169708993</v>
      </c>
      <c r="AA14" s="12">
        <f t="shared" si="9"/>
        <v>0</v>
      </c>
      <c r="AB14" s="17">
        <f>($Z14*(1+AA14)-$Z14)*Weighting!$C$34</f>
        <v>0</v>
      </c>
      <c r="AC14" s="12">
        <f t="shared" si="10"/>
        <v>0</v>
      </c>
      <c r="AD14" s="17">
        <f>(Z14*(1+AC14)-Z14)*Weighting!$C$34</f>
        <v>0</v>
      </c>
      <c r="AE14" s="17">
        <f t="shared" si="11"/>
        <v>0</v>
      </c>
      <c r="AF14" s="29">
        <f t="shared" si="12"/>
        <v>-1203688.4175590784</v>
      </c>
      <c r="AG14" s="8"/>
      <c r="AH14" s="29">
        <f t="shared" si="13"/>
        <v>201529460.57671255</v>
      </c>
      <c r="AI14" s="50">
        <f t="shared" si="14"/>
        <v>-2131823.942373991</v>
      </c>
      <c r="AJ14" s="12">
        <f t="shared" si="15"/>
        <v>-1.0467497283089156E-2</v>
      </c>
    </row>
    <row r="15" spans="1:281" s="5" customFormat="1">
      <c r="A15" s="4">
        <v>210048</v>
      </c>
      <c r="B15" s="4">
        <v>210048</v>
      </c>
      <c r="C15" s="3" t="s">
        <v>31</v>
      </c>
      <c r="D15" s="15">
        <v>343377578.40199685</v>
      </c>
      <c r="E15" s="15">
        <v>347364244.13401937</v>
      </c>
      <c r="F15" s="46">
        <v>-1.8177667344131732E-2</v>
      </c>
      <c r="G15" s="18">
        <f t="shared" si="0"/>
        <v>341049972.45690542</v>
      </c>
      <c r="H15" s="18">
        <f t="shared" si="1"/>
        <v>-3986665.7320225239</v>
      </c>
      <c r="I15" s="18">
        <f t="shared" si="2"/>
        <v>337063306.7248829</v>
      </c>
      <c r="J15" s="19">
        <f t="shared" si="3"/>
        <v>-1.8388712817240971E-2</v>
      </c>
      <c r="K15" s="8"/>
      <c r="L15" s="1">
        <f>VLOOKUP(B15,[1]Medicare!$1:$1048576,32,FALSE)</f>
        <v>-3.2107424690857589E-2</v>
      </c>
      <c r="M15" s="54">
        <f>VLOOKUP(B15,[1]Medicare!$1:$1048576,3,FALSE)</f>
        <v>0.12408626179509707</v>
      </c>
      <c r="N15" s="1">
        <f>VLOOKUP(B15,[1]Commercial!$1:$1048576,32,FALSE)</f>
        <v>-0.24778620131391194</v>
      </c>
      <c r="O15" s="1">
        <f>VLOOKUP(B15,'[2]2021 Values'!$1:$1048576,5,FALSE)</f>
        <v>-0.16480089533185782</v>
      </c>
      <c r="P15" s="40">
        <f>VLOOKUP(B15,[1]Commercial!$1:$1048576,3,FALSE)</f>
        <v>0.15390459491795005</v>
      </c>
      <c r="Q15" s="8"/>
      <c r="R15" s="41">
        <f>VLOOKUP($B15,[1]Medicare!$1:$1048576,33,FALSE)</f>
        <v>345253257.02618951</v>
      </c>
      <c r="S15" s="41">
        <f t="shared" si="4"/>
        <v>356338449.97543114</v>
      </c>
      <c r="T15" s="12">
        <f t="shared" si="5"/>
        <v>1.7814623269350571E-2</v>
      </c>
      <c r="U15" s="17">
        <f t="shared" si="6"/>
        <v>351403813.73262733</v>
      </c>
      <c r="V15" s="17">
        <f>(U15-R15)*Weighting!$C$25</f>
        <v>3310176.3260494112</v>
      </c>
      <c r="W15" s="12">
        <f t="shared" si="7"/>
        <v>0</v>
      </c>
      <c r="X15" s="17">
        <f>W15*R15*Weighting!$C$25</f>
        <v>0</v>
      </c>
      <c r="Y15" s="17">
        <f t="shared" si="8"/>
        <v>3310176.3260494112</v>
      </c>
      <c r="Z15" s="41">
        <f>VLOOKUP($B15,[1]Commercial!$1:$1048576,35,FALSE)</f>
        <v>341641891.05698073</v>
      </c>
      <c r="AA15" s="12">
        <f t="shared" si="9"/>
        <v>0</v>
      </c>
      <c r="AB15" s="17">
        <f>($Z15*(1+AA15)-$Z15)*Weighting!$C$34</f>
        <v>0</v>
      </c>
      <c r="AC15" s="12">
        <f t="shared" si="10"/>
        <v>1.3467294654315509E-2</v>
      </c>
      <c r="AD15" s="17">
        <f>(Z15*(1+AC15)-Z15)*Weighting!$C$34</f>
        <v>1375713.3277783287</v>
      </c>
      <c r="AE15" s="17">
        <f t="shared" si="11"/>
        <v>1375713.3277783287</v>
      </c>
      <c r="AF15" s="29">
        <f t="shared" si="12"/>
        <v>4685889.6538277399</v>
      </c>
      <c r="AG15" s="8"/>
      <c r="AH15" s="29">
        <f t="shared" si="13"/>
        <v>341749196.37871063</v>
      </c>
      <c r="AI15" s="50">
        <f t="shared" si="14"/>
        <v>-1628382.0232862234</v>
      </c>
      <c r="AJ15" s="12">
        <f t="shared" si="15"/>
        <v>-4.7422491324691229E-3</v>
      </c>
    </row>
    <row r="16" spans="1:281" s="5" customFormat="1">
      <c r="A16" s="4">
        <v>210060</v>
      </c>
      <c r="B16" s="4">
        <v>210060</v>
      </c>
      <c r="C16" s="3" t="s">
        <v>34</v>
      </c>
      <c r="D16" s="15">
        <v>64808857.694257423</v>
      </c>
      <c r="E16" s="15">
        <v>66045058.94902806</v>
      </c>
      <c r="F16" s="46">
        <v>-0.14606517645444084</v>
      </c>
      <c r="G16" s="18">
        <f t="shared" si="0"/>
        <v>56398175.75969433</v>
      </c>
      <c r="H16" s="18">
        <f t="shared" si="1"/>
        <v>-1236201.2547706366</v>
      </c>
      <c r="I16" s="18">
        <f t="shared" si="2"/>
        <v>55161974.504923694</v>
      </c>
      <c r="J16" s="19">
        <f t="shared" si="3"/>
        <v>-0.14885130725253504</v>
      </c>
      <c r="K16" s="8"/>
      <c r="L16" s="1">
        <f>VLOOKUP(B16,[1]Medicare!$1:$1048576,32,FALSE)</f>
        <v>2.4866818251720657E-2</v>
      </c>
      <c r="M16" s="54">
        <f>VLOOKUP(B16,[1]Medicare!$1:$1048576,3,FALSE)</f>
        <v>0.23906102175296273</v>
      </c>
      <c r="N16" s="1">
        <f>VLOOKUP(B16,[1]Commercial!$1:$1048576,32,FALSE)</f>
        <v>-0.1391024615775267</v>
      </c>
      <c r="O16" s="1">
        <f>VLOOKUP(B16,'[2]2021 Values'!$1:$1048576,5,FALSE)</f>
        <v>-2.7637009910895016E-2</v>
      </c>
      <c r="P16" s="40">
        <f>VLOOKUP(B16,[1]Commercial!$1:$1048576,3,FALSE)</f>
        <v>0.16431496381498412</v>
      </c>
      <c r="Q16" s="8"/>
      <c r="R16" s="52">
        <f>VLOOKUP($B16,[1]Medicare!$1:$1048576,33,FALSE)</f>
        <v>71662535.815933347</v>
      </c>
      <c r="S16" s="41">
        <f t="shared" si="4"/>
        <v>69880516.562341109</v>
      </c>
      <c r="T16" s="12">
        <f t="shared" si="5"/>
        <v>0</v>
      </c>
      <c r="U16" s="17">
        <f t="shared" si="6"/>
        <v>71662535.815933347</v>
      </c>
      <c r="V16" s="17">
        <f>(U16-R16)*Weighting!$C$25</f>
        <v>0</v>
      </c>
      <c r="W16" s="12">
        <f t="shared" si="7"/>
        <v>-9.7160136688515086E-2</v>
      </c>
      <c r="X16" s="17">
        <f>W16*R16*Weighting!$C$25</f>
        <v>-3747287.292699981</v>
      </c>
      <c r="Y16" s="17">
        <f t="shared" si="8"/>
        <v>-3747287.292699981</v>
      </c>
      <c r="Z16" s="52">
        <f>VLOOKUP($B16,[1]Commercial!$1:$1048576,35,FALSE)</f>
        <v>30950489.094583072</v>
      </c>
      <c r="AA16" s="12">
        <f t="shared" si="9"/>
        <v>0</v>
      </c>
      <c r="AB16" s="17">
        <f>($Z16*(1+AA16)-$Z16)*Weighting!$C$34</f>
        <v>0</v>
      </c>
      <c r="AC16" s="12">
        <f t="shared" si="10"/>
        <v>0</v>
      </c>
      <c r="AD16" s="17">
        <f>(Z16*(1+AC16)-Z16)*Weighting!$C$34</f>
        <v>0</v>
      </c>
      <c r="AE16" s="17">
        <f t="shared" si="11"/>
        <v>0</v>
      </c>
      <c r="AF16" s="29">
        <f t="shared" si="12"/>
        <v>-3747287.292699981</v>
      </c>
      <c r="AG16" s="8"/>
      <c r="AH16" s="29">
        <f t="shared" si="13"/>
        <v>51414687.212223716</v>
      </c>
      <c r="AI16" s="50">
        <f t="shared" si="14"/>
        <v>-13394170.482033707</v>
      </c>
      <c r="AJ16" s="12">
        <f t="shared" si="15"/>
        <v>-0.20667191119494976</v>
      </c>
    </row>
    <row r="17" spans="1:36" s="5" customFormat="1">
      <c r="A17" s="4">
        <v>210039</v>
      </c>
      <c r="B17" s="4">
        <v>210039</v>
      </c>
      <c r="C17" s="3" t="s">
        <v>28</v>
      </c>
      <c r="D17" s="15">
        <v>173546625.5839524</v>
      </c>
      <c r="E17" s="15">
        <v>167288474.26448706</v>
      </c>
      <c r="F17" s="46">
        <v>-0.11925058820268597</v>
      </c>
      <c r="G17" s="18">
        <f t="shared" si="0"/>
        <v>147339225.30891708</v>
      </c>
      <c r="H17" s="18">
        <f t="shared" si="1"/>
        <v>6258151.3194653392</v>
      </c>
      <c r="I17" s="18">
        <f t="shared" si="2"/>
        <v>153597376.62838241</v>
      </c>
      <c r="J17" s="19">
        <f t="shared" si="3"/>
        <v>-0.11495037076315628</v>
      </c>
      <c r="K17" s="8"/>
      <c r="L17" s="1">
        <f>VLOOKUP(B17,[1]Medicare!$1:$1048576,32,FALSE)</f>
        <v>-4.773910930324532E-2</v>
      </c>
      <c r="M17" s="54">
        <f>VLOOKUP(B17,[1]Medicare!$1:$1048576,3,FALSE)</f>
        <v>7.5522014029670181E-2</v>
      </c>
      <c r="N17" s="1">
        <f>VLOOKUP(B17,[1]Commercial!$1:$1048576,32,FALSE)</f>
        <v>-0.22348048276313115</v>
      </c>
      <c r="O17" s="1">
        <f>VLOOKUP(B17,'[2]2021 Values'!$1:$1048576,5,FALSE)</f>
        <v>-0.12293994820036802</v>
      </c>
      <c r="P17" s="40">
        <f>VLOOKUP(B17,[1]Commercial!$1:$1048576,3,FALSE)</f>
        <v>0.12081050925771875</v>
      </c>
      <c r="Q17" s="8"/>
      <c r="R17" s="41">
        <f>VLOOKUP($B17,[1]Medicare!$1:$1048576,33,FALSE)</f>
        <v>144777486.5144645</v>
      </c>
      <c r="S17" s="41">
        <f t="shared" si="4"/>
        <v>151689034.76782763</v>
      </c>
      <c r="T17" s="12">
        <f t="shared" si="5"/>
        <v>6.6378871034777465E-2</v>
      </c>
      <c r="U17" s="17">
        <f t="shared" si="6"/>
        <v>154387652.62054738</v>
      </c>
      <c r="V17" s="17">
        <f>(U17-R17)*Weighting!$C$25</f>
        <v>5172108.1281082882</v>
      </c>
      <c r="W17" s="12">
        <f t="shared" si="7"/>
        <v>0</v>
      </c>
      <c r="X17" s="17">
        <f>W17*R17*Weighting!$C$25</f>
        <v>0</v>
      </c>
      <c r="Y17" s="17">
        <f t="shared" si="8"/>
        <v>5172108.1281082882</v>
      </c>
      <c r="Z17" s="41">
        <f>VLOOKUP($B17,[1]Commercial!$1:$1048576,35,FALSE)</f>
        <v>105198081.96616289</v>
      </c>
      <c r="AA17" s="12">
        <f t="shared" si="9"/>
        <v>0</v>
      </c>
      <c r="AB17" s="17">
        <f>($Z17*(1+AA17)-$Z17)*Weighting!$C$34</f>
        <v>0</v>
      </c>
      <c r="AC17" s="12">
        <f t="shared" si="10"/>
        <v>4.6561380314546819E-2</v>
      </c>
      <c r="AD17" s="17">
        <f>(Z17*(1+AC17)-Z17)*Weighting!$C$34</f>
        <v>1464569.9984574346</v>
      </c>
      <c r="AE17" s="17">
        <f t="shared" si="11"/>
        <v>1464569.9984574346</v>
      </c>
      <c r="AF17" s="29">
        <f t="shared" si="12"/>
        <v>6636678.1265657227</v>
      </c>
      <c r="AG17" s="8"/>
      <c r="AH17" s="29">
        <f t="shared" si="13"/>
        <v>160234054.75494814</v>
      </c>
      <c r="AI17" s="50">
        <f t="shared" si="14"/>
        <v>-13312570.829004258</v>
      </c>
      <c r="AJ17" s="12">
        <f t="shared" si="15"/>
        <v>-7.6708900471040065E-2</v>
      </c>
    </row>
    <row r="18" spans="1:36" s="5" customFormat="1" ht="24.6">
      <c r="A18" s="4">
        <v>210027</v>
      </c>
      <c r="B18" s="4">
        <v>210027</v>
      </c>
      <c r="C18" s="3" t="s">
        <v>18</v>
      </c>
      <c r="D18" s="15">
        <v>363750647.35723126</v>
      </c>
      <c r="E18" s="15">
        <v>346927138.42145127</v>
      </c>
      <c r="F18" s="46">
        <v>-4.0566240234661599E-2</v>
      </c>
      <c r="G18" s="18">
        <f t="shared" si="0"/>
        <v>332853608.78032297</v>
      </c>
      <c r="H18" s="18">
        <f t="shared" si="1"/>
        <v>16823508.935779989</v>
      </c>
      <c r="I18" s="18">
        <f t="shared" si="2"/>
        <v>349677117.71610296</v>
      </c>
      <c r="J18" s="19">
        <f t="shared" si="3"/>
        <v>-3.8690046996141869E-2</v>
      </c>
      <c r="K18" s="8"/>
      <c r="L18" s="1">
        <f>VLOOKUP(B18,[1]Medicare!$1:$1048576,32,FALSE)</f>
        <v>0.13164596716918098</v>
      </c>
      <c r="M18" s="54">
        <f>VLOOKUP(B18,[1]Medicare!$1:$1048576,3,FALSE)</f>
        <v>0.1467766272484019</v>
      </c>
      <c r="N18" s="1">
        <f>VLOOKUP(B18,[1]Commercial!$1:$1048576,32,FALSE)</f>
        <v>-0.10541218902404181</v>
      </c>
      <c r="O18" s="1">
        <f>VLOOKUP(B18,'[2]2021 Values'!$1:$1048576,5,FALSE)</f>
        <v>7.0506052409196052E-3</v>
      </c>
      <c r="P18" s="40">
        <f>VLOOKUP(B18,[1]Commercial!$1:$1048576,3,FALSE)</f>
        <v>5.2531020989885713E-2</v>
      </c>
      <c r="Q18" s="8"/>
      <c r="R18" s="41">
        <f>VLOOKUP($B18,[1]Medicare!$1:$1048576,33,FALSE)</f>
        <v>193111082.47507852</v>
      </c>
      <c r="S18" s="41">
        <f t="shared" si="4"/>
        <v>167688787.25155935</v>
      </c>
      <c r="T18" s="12">
        <f t="shared" si="5"/>
        <v>0</v>
      </c>
      <c r="U18" s="17">
        <f t="shared" si="6"/>
        <v>193111082.47507852</v>
      </c>
      <c r="V18" s="17">
        <f>(U18-R18)*Weighting!$C$25</f>
        <v>0</v>
      </c>
      <c r="W18" s="12">
        <f t="shared" si="7"/>
        <v>-4.875742183954257E-3</v>
      </c>
      <c r="X18" s="17">
        <f>W18*R18*Weighting!$C$25</f>
        <v>-506739.35338550969</v>
      </c>
      <c r="Y18" s="17">
        <f t="shared" si="8"/>
        <v>-506739.35338550969</v>
      </c>
      <c r="Z18" s="41">
        <f>VLOOKUP($B18,[1]Commercial!$1:$1048576,35,FALSE)</f>
        <v>58192065.306368828</v>
      </c>
      <c r="AA18" s="12">
        <f t="shared" si="9"/>
        <v>0</v>
      </c>
      <c r="AB18" s="17">
        <f>($Z18*(1+AA18)-$Z18)*Weighting!$C$34</f>
        <v>0</v>
      </c>
      <c r="AC18" s="12">
        <f t="shared" si="10"/>
        <v>0</v>
      </c>
      <c r="AD18" s="17">
        <f>(Z18*(1+AC18)-Z18)*Weighting!$C$34</f>
        <v>0</v>
      </c>
      <c r="AE18" s="17">
        <f t="shared" si="11"/>
        <v>0</v>
      </c>
      <c r="AF18" s="29">
        <f t="shared" si="12"/>
        <v>-506739.35338550969</v>
      </c>
      <c r="AG18" s="8"/>
      <c r="AH18" s="29">
        <f t="shared" si="13"/>
        <v>349170378.36271745</v>
      </c>
      <c r="AI18" s="50">
        <f t="shared" si="14"/>
        <v>-14580268.99451381</v>
      </c>
      <c r="AJ18" s="12">
        <f t="shared" si="15"/>
        <v>-4.0083142395606175E-2</v>
      </c>
    </row>
    <row r="19" spans="1:36" s="5" customFormat="1">
      <c r="A19" s="4">
        <v>210006</v>
      </c>
      <c r="B19" s="4">
        <v>210006</v>
      </c>
      <c r="C19" s="3" t="s">
        <v>6</v>
      </c>
      <c r="D19" s="15">
        <v>114998768.47525932</v>
      </c>
      <c r="E19" s="15">
        <v>115237915.49091636</v>
      </c>
      <c r="F19" s="46">
        <v>-0.13639095488370456</v>
      </c>
      <c r="G19" s="18">
        <f t="shared" si="0"/>
        <v>99520506.15830262</v>
      </c>
      <c r="H19" s="18">
        <f t="shared" si="1"/>
        <v>-239147.0156570375</v>
      </c>
      <c r="I19" s="18">
        <f t="shared" si="2"/>
        <v>99281359.142645583</v>
      </c>
      <c r="J19" s="19">
        <f t="shared" si="3"/>
        <v>-0.13667458826739665</v>
      </c>
      <c r="K19" s="8"/>
      <c r="L19" s="1">
        <f>VLOOKUP(B19,[1]Medicare!$1:$1048576,32,FALSE)</f>
        <v>0.14365261907091598</v>
      </c>
      <c r="M19" s="54">
        <f>VLOOKUP(B19,[1]Medicare!$1:$1048576,3,FALSE)</f>
        <v>0.10001784260615709</v>
      </c>
      <c r="N19" s="1">
        <f>VLOOKUP(B19,[1]Commercial!$1:$1048576,32,FALSE)</f>
        <v>-0.11665594621047637</v>
      </c>
      <c r="O19" s="1">
        <f>VLOOKUP(B19,'[2]2021 Values'!$1:$1048576,5,FALSE)</f>
        <v>-1.9216230396992717E-2</v>
      </c>
      <c r="P19" s="40">
        <f>VLOOKUP(B19,[1]Commercial!$1:$1048576,3,FALSE)</f>
        <v>0.1938477928302238</v>
      </c>
      <c r="Q19" s="8"/>
      <c r="R19" s="41">
        <f>VLOOKUP($B19,[1]Medicare!$1:$1048576,33,FALSE)</f>
        <v>87883204.861890987</v>
      </c>
      <c r="S19" s="41">
        <f t="shared" si="4"/>
        <v>75258552.311134487</v>
      </c>
      <c r="T19" s="12">
        <f t="shared" si="5"/>
        <v>0</v>
      </c>
      <c r="U19" s="17">
        <f t="shared" si="6"/>
        <v>87883204.861890987</v>
      </c>
      <c r="V19" s="17">
        <f>(U19-R19)*Weighting!$C$25</f>
        <v>0</v>
      </c>
      <c r="W19" s="12">
        <f t="shared" si="7"/>
        <v>0</v>
      </c>
      <c r="X19" s="17">
        <f>W19*R19*Weighting!$C$25</f>
        <v>0</v>
      </c>
      <c r="Y19" s="17">
        <f t="shared" si="8"/>
        <v>0</v>
      </c>
      <c r="Z19" s="41">
        <f>VLOOKUP($B19,[1]Commercial!$1:$1048576,35,FALSE)</f>
        <v>34931306.158588722</v>
      </c>
      <c r="AA19" s="12">
        <f t="shared" si="9"/>
        <v>0</v>
      </c>
      <c r="AB19" s="17">
        <f>($Z19*(1+AA19)-$Z19)*Weighting!$C$34</f>
        <v>0</v>
      </c>
      <c r="AC19" s="12">
        <f t="shared" si="10"/>
        <v>0</v>
      </c>
      <c r="AD19" s="17">
        <f>(Z19*(1+AC19)-Z19)*Weighting!$C$34</f>
        <v>0</v>
      </c>
      <c r="AE19" s="17">
        <f t="shared" si="11"/>
        <v>0</v>
      </c>
      <c r="AF19" s="29">
        <f t="shared" si="12"/>
        <v>0</v>
      </c>
      <c r="AG19" s="8"/>
      <c r="AH19" s="29">
        <f t="shared" si="13"/>
        <v>99281359.142645583</v>
      </c>
      <c r="AI19" s="50">
        <f t="shared" si="14"/>
        <v>-15717409.332613736</v>
      </c>
      <c r="AJ19" s="12">
        <f t="shared" si="15"/>
        <v>-0.13667458826739665</v>
      </c>
    </row>
    <row r="20" spans="1:36" s="5" customFormat="1">
      <c r="A20" s="4">
        <v>210018</v>
      </c>
      <c r="B20" s="4">
        <v>210018</v>
      </c>
      <c r="C20" s="3" t="s">
        <v>13</v>
      </c>
      <c r="D20" s="15">
        <v>202098827.85675204</v>
      </c>
      <c r="E20" s="15">
        <v>196654013.68149054</v>
      </c>
      <c r="F20" s="46">
        <v>-0.11171278891610625</v>
      </c>
      <c r="G20" s="18">
        <f t="shared" si="0"/>
        <v>174685245.36158511</v>
      </c>
      <c r="H20" s="18">
        <f t="shared" si="1"/>
        <v>5444814.1752614975</v>
      </c>
      <c r="I20" s="18">
        <f t="shared" si="2"/>
        <v>180130059.53684661</v>
      </c>
      <c r="J20" s="19">
        <f t="shared" si="3"/>
        <v>-0.10870309616776663</v>
      </c>
      <c r="K20" s="8"/>
      <c r="L20" s="1">
        <f>VLOOKUP(B20,[1]Medicare!$1:$1048576,32,FALSE)</f>
        <v>-8.3467981284155557E-2</v>
      </c>
      <c r="M20" s="54">
        <f>VLOOKUP(B20,[1]Medicare!$1:$1048576,3,FALSE)</f>
        <v>0.10455079488576113</v>
      </c>
      <c r="N20" s="1">
        <f>VLOOKUP(B20,[1]Commercial!$1:$1048576,32,FALSE)</f>
        <v>-0.21754284160173809</v>
      </c>
      <c r="O20" s="1">
        <f>VLOOKUP(B20,'[2]2021 Values'!$1:$1048576,5,FALSE)</f>
        <v>-0.12424092103301509</v>
      </c>
      <c r="P20" s="40">
        <f>VLOOKUP(B20,[1]Commercial!$1:$1048576,3,FALSE)</f>
        <v>0.27904338316078081</v>
      </c>
      <c r="Q20" s="8"/>
      <c r="R20" s="41">
        <f>VLOOKUP($B20,[1]Medicare!$1:$1048576,33,FALSE)</f>
        <v>168078104.78784022</v>
      </c>
      <c r="S20" s="41">
        <f t="shared" si="4"/>
        <v>182107244.89254799</v>
      </c>
      <c r="T20" s="12">
        <f t="shared" si="5"/>
        <v>3.7350090178686512E-2</v>
      </c>
      <c r="U20" s="17">
        <f t="shared" si="6"/>
        <v>174355837.15872878</v>
      </c>
      <c r="V20" s="17">
        <f>(U20-R20)*Weighting!$C$25</f>
        <v>3378621.1667048577</v>
      </c>
      <c r="W20" s="12">
        <f t="shared" si="7"/>
        <v>0</v>
      </c>
      <c r="X20" s="17">
        <f>W20*R20*Weighting!$C$25</f>
        <v>0</v>
      </c>
      <c r="Y20" s="17">
        <f t="shared" si="8"/>
        <v>3378621.1667048577</v>
      </c>
      <c r="Z20" s="41">
        <f>VLOOKUP($B20,[1]Commercial!$1:$1048576,35,FALSE)</f>
        <v>100642222.46227242</v>
      </c>
      <c r="AA20" s="12">
        <f t="shared" si="9"/>
        <v>0</v>
      </c>
      <c r="AB20" s="17">
        <f>($Z20*(1+AA20)-$Z20)*Weighting!$C$34</f>
        <v>0</v>
      </c>
      <c r="AC20" s="12">
        <f t="shared" si="10"/>
        <v>0</v>
      </c>
      <c r="AD20" s="17">
        <f>(Z20*(1+AC20)-Z20)*Weighting!$C$34</f>
        <v>0</v>
      </c>
      <c r="AE20" s="17">
        <f t="shared" si="11"/>
        <v>0</v>
      </c>
      <c r="AF20" s="29">
        <f t="shared" si="12"/>
        <v>3378621.1667048577</v>
      </c>
      <c r="AG20" s="8"/>
      <c r="AH20" s="29">
        <f t="shared" si="13"/>
        <v>183508680.70355147</v>
      </c>
      <c r="AI20" s="50">
        <f t="shared" si="14"/>
        <v>-18590147.153200567</v>
      </c>
      <c r="AJ20" s="12">
        <f t="shared" si="15"/>
        <v>-9.1985427873818693E-2</v>
      </c>
    </row>
    <row r="21" spans="1:36" s="5" customFormat="1" ht="24.6">
      <c r="A21" s="4">
        <v>210030</v>
      </c>
      <c r="B21" s="4">
        <v>210030</v>
      </c>
      <c r="C21" s="3" t="s">
        <v>21</v>
      </c>
      <c r="D21" s="15">
        <v>55505355.210367769</v>
      </c>
      <c r="E21" s="15">
        <v>53886862.099348657</v>
      </c>
      <c r="F21" s="46">
        <v>-0.38565374811999731</v>
      </c>
      <c r="G21" s="18">
        <f t="shared" si="0"/>
        <v>33105191.75630942</v>
      </c>
      <c r="H21" s="18">
        <f t="shared" si="1"/>
        <v>1618493.1110191122</v>
      </c>
      <c r="I21" s="18">
        <f t="shared" si="2"/>
        <v>34723684.867328532</v>
      </c>
      <c r="J21" s="19">
        <f t="shared" si="3"/>
        <v>-0.37440838391675502</v>
      </c>
      <c r="K21" s="8"/>
      <c r="L21" s="1">
        <f>VLOOKUP(B21,[1]Medicare!$1:$1048576,32,FALSE)</f>
        <v>-5.1722046993984971E-4</v>
      </c>
      <c r="M21" s="54">
        <f>VLOOKUP(B21,[1]Medicare!$1:$1048576,3,FALSE)</f>
        <v>9.9041843915201877E-2</v>
      </c>
      <c r="N21" s="1">
        <f>VLOOKUP(B21,[1]Commercial!$1:$1048576,32,FALSE)</f>
        <v>-5.6661197430266985E-2</v>
      </c>
      <c r="O21" s="1">
        <f>VLOOKUP(B21,'[2]2021 Values'!$1:$1048576,5,FALSE)</f>
        <v>5.5829195332838921E-2</v>
      </c>
      <c r="P21" s="40">
        <f>VLOOKUP(B21,[1]Commercial!$1:$1048576,3,FALSE)</f>
        <v>0.16047978084688563</v>
      </c>
      <c r="Q21" s="8"/>
      <c r="R21" s="41">
        <f>VLOOKUP($B21,[1]Medicare!$1:$1048576,33,FALSE)</f>
        <v>80777908.162076041</v>
      </c>
      <c r="S21" s="41">
        <f t="shared" si="4"/>
        <v>80819688.149696395</v>
      </c>
      <c r="T21" s="12">
        <f t="shared" si="5"/>
        <v>4.2859041149245769E-2</v>
      </c>
      <c r="U21" s="17">
        <f t="shared" si="6"/>
        <v>84239971.851944447</v>
      </c>
      <c r="V21" s="17">
        <f>(U21-R21)*Weighting!$C$25</f>
        <v>1863252.6797911429</v>
      </c>
      <c r="W21" s="12">
        <f t="shared" si="7"/>
        <v>0</v>
      </c>
      <c r="X21" s="17">
        <f>W21*R21*Weighting!$C$25</f>
        <v>0</v>
      </c>
      <c r="Y21" s="17">
        <f t="shared" si="8"/>
        <v>1863252.6797911429</v>
      </c>
      <c r="Z21" s="41">
        <f>VLOOKUP($B21,[1]Commercial!$1:$1048576,35,FALSE)</f>
        <v>32688596.596013959</v>
      </c>
      <c r="AA21" s="12">
        <f t="shared" si="9"/>
        <v>0</v>
      </c>
      <c r="AB21" s="17">
        <f>($Z21*(1+AA21)-$Z21)*Weighting!$C$34</f>
        <v>0</v>
      </c>
      <c r="AC21" s="12">
        <f t="shared" si="10"/>
        <v>0</v>
      </c>
      <c r="AD21" s="17">
        <f>(Z21*(1+AC21)-Z21)*Weighting!$C$34</f>
        <v>0</v>
      </c>
      <c r="AE21" s="17">
        <f t="shared" si="11"/>
        <v>0</v>
      </c>
      <c r="AF21" s="29">
        <f t="shared" si="12"/>
        <v>41779.987620353699</v>
      </c>
      <c r="AG21" s="8"/>
      <c r="AH21" s="29">
        <f t="shared" si="13"/>
        <v>34765464.854948886</v>
      </c>
      <c r="AI21" s="50">
        <f t="shared" si="14"/>
        <v>-20739890.355418883</v>
      </c>
      <c r="AJ21" s="12">
        <f t="shared" si="15"/>
        <v>-0.37365566397717431</v>
      </c>
    </row>
    <row r="22" spans="1:36" s="5" customFormat="1">
      <c r="A22" s="4">
        <v>210056</v>
      </c>
      <c r="B22" s="4">
        <v>210056</v>
      </c>
      <c r="C22" s="3" t="s">
        <v>39</v>
      </c>
      <c r="D22" s="15">
        <v>299755741.39379269</v>
      </c>
      <c r="E22" s="15">
        <v>303653479.39780694</v>
      </c>
      <c r="F22" s="46">
        <v>-6.5262273931644965E-2</v>
      </c>
      <c r="G22" s="18">
        <f t="shared" si="0"/>
        <v>283836362.84505016</v>
      </c>
      <c r="H22" s="18">
        <f t="shared" si="1"/>
        <v>-3897738.0040142536</v>
      </c>
      <c r="I22" s="18">
        <f t="shared" si="2"/>
        <v>279938624.8410359</v>
      </c>
      <c r="J22" s="19">
        <f t="shared" si="3"/>
        <v>-6.6110882349115108E-2</v>
      </c>
      <c r="K22" s="8"/>
      <c r="L22" s="1">
        <f>VLOOKUP(B22,[1]Medicare!$1:$1048576,32,FALSE)</f>
        <v>0.28942861016866361</v>
      </c>
      <c r="M22" s="54">
        <f>VLOOKUP(B22,[1]Medicare!$1:$1048576,3,FALSE)</f>
        <v>0.18691754271527672</v>
      </c>
      <c r="N22" s="1">
        <f>VLOOKUP(B22,[1]Commercial!$1:$1048576,32,FALSE)</f>
        <v>-6.8323779374765303E-2</v>
      </c>
      <c r="O22" s="1">
        <f>VLOOKUP(B22,'[2]2021 Values'!$1:$1048576,5,FALSE)</f>
        <v>3.44473501510969E-2</v>
      </c>
      <c r="P22" s="40">
        <f>VLOOKUP(B22,[1]Commercial!$1:$1048576,3,FALSE)</f>
        <v>5.9171004022050555E-2</v>
      </c>
      <c r="Q22" s="8"/>
      <c r="R22" s="41">
        <f>VLOOKUP($B22,[1]Medicare!$1:$1048576,33,FALSE)</f>
        <v>151564554.21564573</v>
      </c>
      <c r="S22" s="41">
        <f t="shared" si="4"/>
        <v>107697435.93817832</v>
      </c>
      <c r="T22" s="12">
        <f t="shared" si="5"/>
        <v>0</v>
      </c>
      <c r="U22" s="17">
        <f t="shared" si="6"/>
        <v>151564554.21564573</v>
      </c>
      <c r="V22" s="17">
        <f>(U22-R22)*Weighting!$C$25</f>
        <v>0</v>
      </c>
      <c r="W22" s="12">
        <f t="shared" si="7"/>
        <v>-4.5016657650829073E-2</v>
      </c>
      <c r="X22" s="17">
        <f>W22*R22*Weighting!$C$25</f>
        <v>-3672041.6178259687</v>
      </c>
      <c r="Y22" s="17">
        <f t="shared" si="8"/>
        <v>-3672041.6178259687</v>
      </c>
      <c r="Z22" s="41">
        <f>VLOOKUP($B22,[1]Commercial!$1:$1048576,35,FALSE)</f>
        <v>61587639.478228875</v>
      </c>
      <c r="AA22" s="12">
        <f t="shared" si="9"/>
        <v>0</v>
      </c>
      <c r="AB22" s="17">
        <f>($Z22*(1+AA22)-$Z22)*Weighting!$C$34</f>
        <v>0</v>
      </c>
      <c r="AC22" s="12">
        <f t="shared" si="10"/>
        <v>0</v>
      </c>
      <c r="AD22" s="17">
        <f>(Z22*(1+AC22)-Z22)*Weighting!$C$34</f>
        <v>0</v>
      </c>
      <c r="AE22" s="17">
        <f t="shared" si="11"/>
        <v>0</v>
      </c>
      <c r="AF22" s="29">
        <f t="shared" si="12"/>
        <v>-3672041.6178259687</v>
      </c>
      <c r="AG22" s="8"/>
      <c r="AH22" s="29">
        <f t="shared" si="13"/>
        <v>276266583.22320992</v>
      </c>
      <c r="AI22" s="50">
        <f t="shared" si="14"/>
        <v>-23489158.170582771</v>
      </c>
      <c r="AJ22" s="12">
        <f t="shared" si="15"/>
        <v>-7.8360995060057226E-2</v>
      </c>
    </row>
    <row r="23" spans="1:36" s="5" customFormat="1" ht="24.6">
      <c r="A23" s="4">
        <v>210063</v>
      </c>
      <c r="B23" s="4">
        <v>210063</v>
      </c>
      <c r="C23" s="3" t="s">
        <v>37</v>
      </c>
      <c r="D23" s="15">
        <v>445936621.76223385</v>
      </c>
      <c r="E23" s="15">
        <v>440856003.87718481</v>
      </c>
      <c r="F23" s="46">
        <v>-5.285512893618971E-2</v>
      </c>
      <c r="G23" s="18">
        <f t="shared" si="0"/>
        <v>417554502.94996285</v>
      </c>
      <c r="H23" s="18">
        <f t="shared" si="1"/>
        <v>5080617.8850490451</v>
      </c>
      <c r="I23" s="18">
        <f t="shared" si="2"/>
        <v>422635120.8350119</v>
      </c>
      <c r="J23" s="19">
        <f t="shared" si="3"/>
        <v>-5.2252943109135197E-2</v>
      </c>
      <c r="K23" s="8"/>
      <c r="L23" s="1">
        <f>VLOOKUP(B23,[1]Medicare!$1:$1048576,32,FALSE)</f>
        <v>0.15783189513315166</v>
      </c>
      <c r="M23" s="54">
        <f>VLOOKUP(B23,[1]Medicare!$1:$1048576,3,FALSE)</f>
        <v>0.13507334498072643</v>
      </c>
      <c r="N23" s="1">
        <f>VLOOKUP(B23,[1]Commercial!$1:$1048576,32,FALSE)</f>
        <v>-0.11498239208527916</v>
      </c>
      <c r="O23" s="1">
        <f>VLOOKUP(B23,'[2]2021 Values'!$1:$1048576,5,FALSE)</f>
        <v>-1.7358070242402879E-2</v>
      </c>
      <c r="P23" s="40">
        <f>VLOOKUP(B23,[1]Commercial!$1:$1048576,3,FALSE)</f>
        <v>0.13705027357754962</v>
      </c>
      <c r="Q23" s="8"/>
      <c r="R23" s="52">
        <f>VLOOKUP($B23,[1]Medicare!$1:$1048576,33,FALSE)</f>
        <v>321487108.39698255</v>
      </c>
      <c r="S23" s="41">
        <f t="shared" si="4"/>
        <v>270746188.81780982</v>
      </c>
      <c r="T23" s="12">
        <f t="shared" si="5"/>
        <v>0</v>
      </c>
      <c r="U23" s="17">
        <f t="shared" si="6"/>
        <v>321487108.39698255</v>
      </c>
      <c r="V23" s="17">
        <f>(U23-R23)*Weighting!$C$25</f>
        <v>0</v>
      </c>
      <c r="W23" s="12">
        <f t="shared" si="7"/>
        <v>0</v>
      </c>
      <c r="X23" s="17">
        <f>W23*R23*Weighting!$C$25</f>
        <v>0</v>
      </c>
      <c r="Y23" s="17">
        <f t="shared" si="8"/>
        <v>0</v>
      </c>
      <c r="Z23" s="52">
        <f>VLOOKUP($B23,[1]Commercial!$1:$1048576,35,FALSE)</f>
        <v>189481465.61128563</v>
      </c>
      <c r="AA23" s="12">
        <f t="shared" si="9"/>
        <v>0</v>
      </c>
      <c r="AB23" s="17">
        <f>($Z23*(1+AA23)-$Z23)*Weighting!$C$34</f>
        <v>0</v>
      </c>
      <c r="AC23" s="12">
        <f t="shared" si="10"/>
        <v>0</v>
      </c>
      <c r="AD23" s="17">
        <f>(Z23*(1+AC23)-Z23)*Weighting!$C$34</f>
        <v>0</v>
      </c>
      <c r="AE23" s="17">
        <f t="shared" si="11"/>
        <v>0</v>
      </c>
      <c r="AF23" s="29">
        <f t="shared" si="12"/>
        <v>0</v>
      </c>
      <c r="AG23" s="8"/>
      <c r="AH23" s="29">
        <f t="shared" si="13"/>
        <v>422635120.8350119</v>
      </c>
      <c r="AI23" s="50">
        <f t="shared" si="14"/>
        <v>-23301500.927221954</v>
      </c>
      <c r="AJ23" s="12">
        <f t="shared" si="15"/>
        <v>-5.2252943109135197E-2</v>
      </c>
    </row>
    <row r="24" spans="1:36" s="5" customFormat="1">
      <c r="A24" s="4">
        <v>210049</v>
      </c>
      <c r="B24" s="4">
        <v>210049</v>
      </c>
      <c r="C24" s="3" t="s">
        <v>32</v>
      </c>
      <c r="D24" s="15">
        <v>357314210.3067801</v>
      </c>
      <c r="E24" s="15">
        <v>360755199.70698422</v>
      </c>
      <c r="F24" s="46">
        <v>-6.3052073714990442E-2</v>
      </c>
      <c r="G24" s="18">
        <f t="shared" si="0"/>
        <v>338008836.26199335</v>
      </c>
      <c r="H24" s="18">
        <f t="shared" si="1"/>
        <v>-3440989.4002041221</v>
      </c>
      <c r="I24" s="18">
        <f t="shared" si="2"/>
        <v>334567846.86178923</v>
      </c>
      <c r="J24" s="19">
        <f t="shared" si="3"/>
        <v>-6.3659274635233465E-2</v>
      </c>
      <c r="K24" s="8"/>
      <c r="L24" s="1">
        <f>VLOOKUP(B24,[1]Medicare!$1:$1048576,32,FALSE)</f>
        <v>0.1801054071038799</v>
      </c>
      <c r="M24" s="54">
        <f>VLOOKUP(B24,[1]Medicare!$1:$1048576,3,FALSE)</f>
        <v>0.15260131913584929</v>
      </c>
      <c r="N24" s="1">
        <f>VLOOKUP(B24,[1]Commercial!$1:$1048576,32,FALSE)</f>
        <v>-0.15469592131329768</v>
      </c>
      <c r="O24" s="1">
        <f>VLOOKUP(B24,'[2]2021 Values'!$1:$1048576,5,FALSE)</f>
        <v>-6.1452310457638437E-2</v>
      </c>
      <c r="P24" s="40">
        <f>VLOOKUP(B24,[1]Commercial!$1:$1048576,3,FALSE)</f>
        <v>0.14524170203388875</v>
      </c>
      <c r="Q24" s="8"/>
      <c r="R24" s="41">
        <f>VLOOKUP($B24,[1]Medicare!$1:$1048576,33,FALSE)</f>
        <v>390107510.68203515</v>
      </c>
      <c r="S24" s="41">
        <f t="shared" si="4"/>
        <v>319847038.65636605</v>
      </c>
      <c r="T24" s="12">
        <f t="shared" si="5"/>
        <v>0</v>
      </c>
      <c r="U24" s="17">
        <f t="shared" si="6"/>
        <v>390107510.68203515</v>
      </c>
      <c r="V24" s="17">
        <f>(U24-R24)*Weighting!$C$25</f>
        <v>0</v>
      </c>
      <c r="W24" s="12">
        <f t="shared" si="7"/>
        <v>-1.0700434071401643E-2</v>
      </c>
      <c r="X24" s="17">
        <f>W24*R24*Weighting!$C$25</f>
        <v>-2246582.6922472212</v>
      </c>
      <c r="Y24" s="17">
        <f t="shared" si="8"/>
        <v>-2246582.6922472212</v>
      </c>
      <c r="Z24" s="41">
        <f>VLOOKUP($B24,[1]Commercial!$1:$1048576,35,FALSE)</f>
        <v>258720451.54020199</v>
      </c>
      <c r="AA24" s="12">
        <f t="shared" si="9"/>
        <v>0</v>
      </c>
      <c r="AB24" s="17">
        <f>($Z24*(1+AA24)-$Z24)*Weighting!$C$34</f>
        <v>0</v>
      </c>
      <c r="AC24" s="12">
        <f t="shared" si="10"/>
        <v>0</v>
      </c>
      <c r="AD24" s="17">
        <f>(Z24*(1+AC24)-Z24)*Weighting!$C$34</f>
        <v>0</v>
      </c>
      <c r="AE24" s="17">
        <f t="shared" si="11"/>
        <v>0</v>
      </c>
      <c r="AF24" s="29">
        <f t="shared" si="12"/>
        <v>-2246582.6922472212</v>
      </c>
      <c r="AG24" s="8"/>
      <c r="AH24" s="29">
        <f t="shared" si="13"/>
        <v>332321264.16954201</v>
      </c>
      <c r="AI24" s="50">
        <f t="shared" si="14"/>
        <v>-24992946.137238085</v>
      </c>
      <c r="AJ24" s="12">
        <f t="shared" si="15"/>
        <v>-6.9946689541901641E-2</v>
      </c>
    </row>
    <row r="25" spans="1:36" s="5" customFormat="1" ht="25.5" customHeight="1">
      <c r="A25" s="4">
        <v>210032</v>
      </c>
      <c r="B25" s="4">
        <v>210032</v>
      </c>
      <c r="C25" s="3" t="s">
        <v>22</v>
      </c>
      <c r="D25" s="15">
        <v>192421951.45442852</v>
      </c>
      <c r="E25" s="15">
        <v>188376183.84885556</v>
      </c>
      <c r="F25" s="46">
        <v>-0.13679423406328239</v>
      </c>
      <c r="G25" s="18">
        <f t="shared" si="0"/>
        <v>162607408.06348729</v>
      </c>
      <c r="H25" s="18">
        <f t="shared" si="1"/>
        <v>4045767.6055729687</v>
      </c>
      <c r="I25" s="18">
        <f t="shared" si="2"/>
        <v>166653175.66906026</v>
      </c>
      <c r="J25" s="19">
        <f t="shared" si="3"/>
        <v>-0.13391806699076692</v>
      </c>
      <c r="K25" s="8"/>
      <c r="L25" s="1">
        <f>VLOOKUP(B25,[1]Medicare!$1:$1048576,32,FALSE)</f>
        <v>0.16652111584368701</v>
      </c>
      <c r="M25" s="54">
        <f>VLOOKUP(B25,[1]Medicare!$1:$1048576,3,FALSE)</f>
        <v>0.17464805186498711</v>
      </c>
      <c r="N25" s="1">
        <f>VLOOKUP(B25,[1]Commercial!$1:$1048576,32,FALSE)</f>
        <v>-5.4427274588063845E-2</v>
      </c>
      <c r="O25" s="1">
        <f>VLOOKUP(B25,'[2]2021 Values'!$1:$1048576,5,FALSE)</f>
        <v>4.9876747440337876E-2</v>
      </c>
      <c r="P25" s="1">
        <f>VLOOKUP(B25,[1]Commercial!$1:$1048576,3,FALSE)</f>
        <v>4.7069126857873789E-2</v>
      </c>
      <c r="Q25" s="8"/>
      <c r="R25" s="51">
        <f>VLOOKUP($B25,[1]Medicare!$1:$1048576,33,FALSE)</f>
        <v>163771366.12584949</v>
      </c>
      <c r="S25" s="41">
        <f t="shared" si="4"/>
        <v>136499975.49532804</v>
      </c>
      <c r="T25" s="12">
        <f t="shared" si="5"/>
        <v>0</v>
      </c>
      <c r="U25" s="17">
        <f t="shared" si="6"/>
        <v>163771366.12584949</v>
      </c>
      <c r="V25" s="17">
        <f>(U25-R25)*Weighting!$C$25</f>
        <v>0</v>
      </c>
      <c r="W25" s="12">
        <f t="shared" si="7"/>
        <v>-3.2747166800539462E-2</v>
      </c>
      <c r="X25" s="17">
        <f>W25*R25*Weighting!$C$25</f>
        <v>-2886346.0949955028</v>
      </c>
      <c r="Y25" s="17">
        <f t="shared" si="8"/>
        <v>-2886346.0949955028</v>
      </c>
      <c r="Z25" s="51">
        <f>VLOOKUP($B25,[1]Commercial!$1:$1048576,35,FALSE)</f>
        <v>72876285.264388591</v>
      </c>
      <c r="AA25" s="12">
        <f t="shared" si="9"/>
        <v>0</v>
      </c>
      <c r="AB25" s="17">
        <f>($Z25*(1+AA25)-$Z25)*Weighting!$C$34</f>
        <v>0</v>
      </c>
      <c r="AC25" s="12">
        <f t="shared" si="10"/>
        <v>0</v>
      </c>
      <c r="AD25" s="17">
        <f>(Z25*(1+AC25)-Z25)*Weighting!$C$34</f>
        <v>0</v>
      </c>
      <c r="AE25" s="17">
        <f t="shared" si="11"/>
        <v>0</v>
      </c>
      <c r="AF25" s="29">
        <f t="shared" si="12"/>
        <v>-2886346.0949955028</v>
      </c>
      <c r="AG25" s="8"/>
      <c r="AH25" s="29">
        <f t="shared" si="13"/>
        <v>163766829.57406476</v>
      </c>
      <c r="AI25" s="50">
        <f t="shared" si="14"/>
        <v>-28655121.880363762</v>
      </c>
      <c r="AJ25" s="12">
        <f t="shared" si="15"/>
        <v>-0.14891815441935263</v>
      </c>
    </row>
    <row r="26" spans="1:36" s="5" customFormat="1">
      <c r="A26" s="4">
        <v>210051</v>
      </c>
      <c r="B26" s="4">
        <v>210051</v>
      </c>
      <c r="C26" s="3" t="s">
        <v>33</v>
      </c>
      <c r="D26" s="15">
        <v>282574528.71081626</v>
      </c>
      <c r="E26" s="15">
        <v>285985121.35552841</v>
      </c>
      <c r="F26" s="46">
        <v>-0.12315288236018107</v>
      </c>
      <c r="G26" s="18">
        <f t="shared" si="0"/>
        <v>250765229.34846893</v>
      </c>
      <c r="H26" s="18">
        <f t="shared" si="1"/>
        <v>-3410592.6447121501</v>
      </c>
      <c r="I26" s="18">
        <f t="shared" si="2"/>
        <v>247354636.70375678</v>
      </c>
      <c r="J26" s="19">
        <f t="shared" si="3"/>
        <v>-0.12463930194891393</v>
      </c>
      <c r="K26" s="8"/>
      <c r="L26" s="1">
        <f>VLOOKUP(B26,[1]Medicare!$1:$1048576,32,FALSE)</f>
        <v>-5.7181046954478676E-2</v>
      </c>
      <c r="M26" s="54">
        <f>VLOOKUP(B26,[1]Medicare!$1:$1048576,3,FALSE)</f>
        <v>0.13506307235581083</v>
      </c>
      <c r="N26" s="1">
        <f>VLOOKUP(B26,[1]Commercial!$1:$1048576,32,FALSE)</f>
        <v>-0.2470227498659554</v>
      </c>
      <c r="O26" s="1">
        <f>VLOOKUP(B26,'[2]2021 Values'!$1:$1048576,5,FALSE)</f>
        <v>-0.14953166362648207</v>
      </c>
      <c r="P26" s="40">
        <f>VLOOKUP(B26,[1]Commercial!$1:$1048576,3,FALSE)</f>
        <v>0.17776240719989667</v>
      </c>
      <c r="Q26" s="8"/>
      <c r="R26" s="41">
        <f>VLOOKUP($B26,[1]Medicare!$1:$1048576,33,FALSE)</f>
        <v>259732310.40920299</v>
      </c>
      <c r="S26" s="41">
        <f t="shared" si="4"/>
        <v>274584075.84630686</v>
      </c>
      <c r="T26" s="12">
        <f t="shared" si="5"/>
        <v>6.8378127086368146E-3</v>
      </c>
      <c r="U26" s="17">
        <f t="shared" si="6"/>
        <v>261508311.30216265</v>
      </c>
      <c r="V26" s="17">
        <f>(U26-R26)*Weighting!$C$25</f>
        <v>955828.29189497686</v>
      </c>
      <c r="W26" s="12">
        <f t="shared" si="7"/>
        <v>0</v>
      </c>
      <c r="X26" s="17">
        <f>W26*R26*Weighting!$C$25</f>
        <v>0</v>
      </c>
      <c r="Y26" s="17">
        <f t="shared" si="8"/>
        <v>955828.29189497686</v>
      </c>
      <c r="Z26" s="41">
        <f>VLOOKUP($B26,[1]Commercial!$1:$1048576,35,FALSE)</f>
        <v>133258123.37603422</v>
      </c>
      <c r="AA26" s="12">
        <f t="shared" si="9"/>
        <v>0</v>
      </c>
      <c r="AB26" s="17">
        <f>($Z26*(1+AA26)-$Z26)*Weighting!$C$34</f>
        <v>0</v>
      </c>
      <c r="AC26" s="12">
        <f t="shared" si="10"/>
        <v>0</v>
      </c>
      <c r="AD26" s="17">
        <f>(Z26*(1+AC26)-Z26)*Weighting!$C$34</f>
        <v>0</v>
      </c>
      <c r="AE26" s="17">
        <f t="shared" si="11"/>
        <v>0</v>
      </c>
      <c r="AF26" s="29">
        <f t="shared" si="12"/>
        <v>955828.29189497686</v>
      </c>
      <c r="AG26" s="8"/>
      <c r="AH26" s="29">
        <f t="shared" si="13"/>
        <v>248310464.99565175</v>
      </c>
      <c r="AI26" s="50">
        <f t="shared" si="14"/>
        <v>-34264063.715164512</v>
      </c>
      <c r="AJ26" s="12">
        <f t="shared" si="15"/>
        <v>-0.12125673135327064</v>
      </c>
    </row>
    <row r="27" spans="1:36" s="5" customFormat="1" ht="24.6">
      <c r="A27" s="4">
        <v>210058</v>
      </c>
      <c r="B27" s="4">
        <v>210058</v>
      </c>
      <c r="C27" s="3" t="s">
        <v>38</v>
      </c>
      <c r="D27" s="15">
        <v>134574770.99348456</v>
      </c>
      <c r="E27" s="15">
        <v>117697098.70628487</v>
      </c>
      <c r="F27" s="46">
        <v>-0.28362736423557922</v>
      </c>
      <c r="G27" s="18">
        <f t="shared" si="0"/>
        <v>84314980.822046489</v>
      </c>
      <c r="H27" s="18">
        <f t="shared" si="1"/>
        <v>16877672.287199691</v>
      </c>
      <c r="I27" s="18">
        <f t="shared" si="2"/>
        <v>101192653.10924618</v>
      </c>
      <c r="J27" s="19">
        <f t="shared" si="3"/>
        <v>-0.24805628601704677</v>
      </c>
      <c r="K27" s="8"/>
      <c r="L27" s="36">
        <f>SUMIF($B$5:$B$47,"210002",L$5:L$47)</f>
        <v>0.23704309577847527</v>
      </c>
      <c r="M27" s="36">
        <f>SUMIF($B$5:$B$47,"210002",M$5:M$47)</f>
        <v>0.23696474357733521</v>
      </c>
      <c r="N27" s="36">
        <f>SUMIF($B$5:$B$47,"210002",N$5:N$47)</f>
        <v>-0.15333322811318661</v>
      </c>
      <c r="O27" s="36">
        <f>SUMIF($B$5:$B$47,"210002",O$5:O$47)</f>
        <v>-5.9939301604650996E-2</v>
      </c>
      <c r="P27" s="37">
        <f>SUMIF($B$5:$B$47,"210002",P$5:P$47)</f>
        <v>0.13360456186585945</v>
      </c>
      <c r="Q27" s="8"/>
      <c r="R27" s="55">
        <f>SUMIF($B$5:$B$47,"210002",R$5:R$47)</f>
        <v>80166554.913233176</v>
      </c>
      <c r="S27" s="41">
        <f t="shared" si="4"/>
        <v>61163626.558705248</v>
      </c>
      <c r="T27" s="12">
        <f t="shared" si="5"/>
        <v>0</v>
      </c>
      <c r="U27" s="17">
        <f t="shared" si="6"/>
        <v>80166554.913233176</v>
      </c>
      <c r="V27" s="17">
        <f>(U27-R27)*Weighting!$C$25</f>
        <v>0</v>
      </c>
      <c r="W27" s="12">
        <f t="shared" si="7"/>
        <v>-9.5063858512887567E-2</v>
      </c>
      <c r="X27" s="17">
        <f>W27*R27*Weighting!$C$25</f>
        <v>-4101524.9686043747</v>
      </c>
      <c r="Y27" s="17">
        <f t="shared" si="8"/>
        <v>-4101524.9686043747</v>
      </c>
      <c r="Z27" s="55">
        <f>SUMIF($B$5:$B$47,"210002",Z$5:Z$47)</f>
        <v>34291443.861788139</v>
      </c>
      <c r="AA27" s="12">
        <f t="shared" si="9"/>
        <v>0</v>
      </c>
      <c r="AB27" s="17">
        <f>($Z27*(1+AA27)-$Z27)*Weighting!$C$34</f>
        <v>0</v>
      </c>
      <c r="AC27" s="12">
        <f t="shared" si="10"/>
        <v>0</v>
      </c>
      <c r="AD27" s="17">
        <f>(Z27*(1+AC27)-Z27)*Weighting!$C$34</f>
        <v>0</v>
      </c>
      <c r="AE27" s="17">
        <f t="shared" si="11"/>
        <v>0</v>
      </c>
      <c r="AF27" s="29">
        <f t="shared" si="12"/>
        <v>-4101524.9686043747</v>
      </c>
      <c r="AG27" s="8"/>
      <c r="AH27" s="29">
        <f t="shared" si="13"/>
        <v>97091128.140641809</v>
      </c>
      <c r="AI27" s="50">
        <f t="shared" si="14"/>
        <v>-37483642.852842748</v>
      </c>
      <c r="AJ27" s="12">
        <f t="shared" si="15"/>
        <v>-0.27853395236063616</v>
      </c>
    </row>
    <row r="28" spans="1:36" s="5" customFormat="1">
      <c r="A28" s="4">
        <v>210033</v>
      </c>
      <c r="B28" s="4">
        <v>210033</v>
      </c>
      <c r="C28" s="3" t="s">
        <v>23</v>
      </c>
      <c r="D28" s="15">
        <v>267543773.05466127</v>
      </c>
      <c r="E28" s="15">
        <v>270127753.60721987</v>
      </c>
      <c r="F28" s="46">
        <v>-0.14481894170005216</v>
      </c>
      <c r="G28" s="18">
        <f t="shared" si="0"/>
        <v>231008138.20600984</v>
      </c>
      <c r="H28" s="18">
        <f t="shared" si="1"/>
        <v>-2583980.5525586009</v>
      </c>
      <c r="I28" s="18">
        <f t="shared" si="2"/>
        <v>228424157.65345123</v>
      </c>
      <c r="J28" s="19">
        <f t="shared" si="3"/>
        <v>-0.14621762620211531</v>
      </c>
      <c r="K28" s="8"/>
      <c r="L28" s="1">
        <f>VLOOKUP(B28,[1]Medicare!$1:$1048576,32,FALSE)</f>
        <v>0.12546038024161055</v>
      </c>
      <c r="M28" s="54">
        <f>VLOOKUP(B28,[1]Medicare!$1:$1048576,3,FALSE)</f>
        <v>0.11894658461983854</v>
      </c>
      <c r="N28" s="1">
        <f>VLOOKUP(B28,[1]Commercial!$1:$1048576,32,FALSE)</f>
        <v>-0.13608506168961831</v>
      </c>
      <c r="O28" s="1">
        <f>VLOOKUP(B28,'[2]2021 Values'!$1:$1048576,5,FALSE)</f>
        <v>-4.0788528345833908E-2</v>
      </c>
      <c r="P28" s="40">
        <f>VLOOKUP(B28,[1]Commercial!$1:$1048576,3,FALSE)</f>
        <v>0.12987403136832865</v>
      </c>
      <c r="Q28" s="8"/>
      <c r="R28" s="41">
        <f>VLOOKUP($B28,[1]Medicare!$1:$1048576,33,FALSE)</f>
        <v>332100018.43779737</v>
      </c>
      <c r="S28" s="41">
        <f t="shared" si="4"/>
        <v>290434623.84634542</v>
      </c>
      <c r="T28" s="12">
        <f t="shared" si="5"/>
        <v>0</v>
      </c>
      <c r="U28" s="17">
        <f t="shared" si="6"/>
        <v>332100018.43779737</v>
      </c>
      <c r="V28" s="17">
        <f>(U28-R28)*Weighting!$C$25</f>
        <v>0</v>
      </c>
      <c r="W28" s="12">
        <f t="shared" si="7"/>
        <v>0</v>
      </c>
      <c r="X28" s="17">
        <f>W28*R28*Weighting!$C$25</f>
        <v>0</v>
      </c>
      <c r="Y28" s="17">
        <f t="shared" si="8"/>
        <v>0</v>
      </c>
      <c r="Z28" s="41">
        <f>VLOOKUP($B28,[1]Commercial!$1:$1048576,35,FALSE)</f>
        <v>242969401.10921592</v>
      </c>
      <c r="AA28" s="12">
        <f t="shared" si="9"/>
        <v>0</v>
      </c>
      <c r="AB28" s="17">
        <f>($Z28*(1+AA28)-$Z28)*Weighting!$C$34</f>
        <v>0</v>
      </c>
      <c r="AC28" s="12">
        <f t="shared" si="10"/>
        <v>0</v>
      </c>
      <c r="AD28" s="17">
        <f>(Z28*(1+AC28)-Z28)*Weighting!$C$34</f>
        <v>0</v>
      </c>
      <c r="AE28" s="17">
        <f t="shared" si="11"/>
        <v>0</v>
      </c>
      <c r="AF28" s="29">
        <f t="shared" si="12"/>
        <v>0</v>
      </c>
      <c r="AG28" s="8"/>
      <c r="AH28" s="29">
        <f t="shared" si="13"/>
        <v>228424157.65345123</v>
      </c>
      <c r="AI28" s="50">
        <f t="shared" si="14"/>
        <v>-39119615.40121004</v>
      </c>
      <c r="AJ28" s="12">
        <f t="shared" si="15"/>
        <v>-0.14621762620211531</v>
      </c>
    </row>
    <row r="29" spans="1:36" s="5" customFormat="1" ht="12.75" customHeight="1">
      <c r="A29" s="4">
        <v>210062</v>
      </c>
      <c r="B29" s="4">
        <v>210062</v>
      </c>
      <c r="C29" s="3" t="s">
        <v>36</v>
      </c>
      <c r="D29" s="15">
        <v>306961268.23267889</v>
      </c>
      <c r="E29" s="15">
        <v>312472727.05601329</v>
      </c>
      <c r="F29" s="46">
        <v>-0.12659459247718929</v>
      </c>
      <c r="G29" s="18">
        <f t="shared" si="0"/>
        <v>272915369.51412129</v>
      </c>
      <c r="H29" s="18">
        <f t="shared" si="1"/>
        <v>-5511458.8233343959</v>
      </c>
      <c r="I29" s="18">
        <f t="shared" si="2"/>
        <v>267403910.6907869</v>
      </c>
      <c r="J29" s="19">
        <f t="shared" si="3"/>
        <v>-0.12886758570435419</v>
      </c>
      <c r="K29" s="8"/>
      <c r="L29" s="1">
        <f>VLOOKUP(B29,[1]Medicare!$1:$1048576,32,FALSE)</f>
        <v>-5.2666313845316171E-2</v>
      </c>
      <c r="M29" s="54">
        <f>VLOOKUP(B29,[1]Medicare!$1:$1048576,3,FALSE)</f>
        <v>0.16696301237841538</v>
      </c>
      <c r="N29" s="1">
        <f>VLOOKUP(B29,[1]Commercial!$1:$1048576,32,FALSE)</f>
        <v>-0.22007237179303629</v>
      </c>
      <c r="O29" s="1">
        <f>VLOOKUP(B29,'[2]2021 Values'!$1:$1048576,5,FALSE)</f>
        <v>-0.11909131794173133</v>
      </c>
      <c r="P29" s="40">
        <f>VLOOKUP(B29,[1]Commercial!$1:$1048576,3,FALSE)</f>
        <v>0.16511947842873131</v>
      </c>
      <c r="Q29" s="8"/>
      <c r="R29" s="41">
        <f>VLOOKUP($B29,[1]Medicare!$1:$1048576,33,FALSE)</f>
        <v>247512897.69371226</v>
      </c>
      <c r="S29" s="41">
        <f t="shared" si="4"/>
        <v>260548489.64441296</v>
      </c>
      <c r="T29" s="12">
        <f t="shared" si="5"/>
        <v>0</v>
      </c>
      <c r="U29" s="17">
        <f t="shared" si="6"/>
        <v>247512897.69371226</v>
      </c>
      <c r="V29" s="17">
        <f>(U29-R29)*Weighting!$C$25</f>
        <v>0</v>
      </c>
      <c r="W29" s="12">
        <f t="shared" si="7"/>
        <v>0</v>
      </c>
      <c r="X29" s="17">
        <f>W29*R29*Weighting!$C$25</f>
        <v>0</v>
      </c>
      <c r="Y29" s="17">
        <f t="shared" si="8"/>
        <v>0</v>
      </c>
      <c r="Z29" s="41">
        <f>VLOOKUP($B29,[1]Commercial!$1:$1048576,35,FALSE)</f>
        <v>133343514.59156948</v>
      </c>
      <c r="AA29" s="12">
        <f t="shared" si="9"/>
        <v>0</v>
      </c>
      <c r="AB29" s="17">
        <f>($Z29*(1+AA29)-$Z29)*Weighting!$C$34</f>
        <v>0</v>
      </c>
      <c r="AC29" s="12">
        <f t="shared" si="10"/>
        <v>2.2524111435342498E-3</v>
      </c>
      <c r="AD29" s="17">
        <f>(Z29*(1+AC29)-Z29)*Weighting!$C$34</f>
        <v>89804.072217742403</v>
      </c>
      <c r="AE29" s="17">
        <f t="shared" si="11"/>
        <v>89804.072217742403</v>
      </c>
      <c r="AF29" s="29">
        <f t="shared" si="12"/>
        <v>89804.072217742403</v>
      </c>
      <c r="AG29" s="8"/>
      <c r="AH29" s="29">
        <f t="shared" si="13"/>
        <v>267493714.76300463</v>
      </c>
      <c r="AI29" s="50">
        <f t="shared" si="14"/>
        <v>-39467553.469674259</v>
      </c>
      <c r="AJ29" s="12">
        <f t="shared" si="15"/>
        <v>-0.12857502738670457</v>
      </c>
    </row>
    <row r="30" spans="1:36" s="5" customFormat="1" ht="24.6">
      <c r="A30" s="4">
        <v>210043</v>
      </c>
      <c r="B30" s="4">
        <v>210043</v>
      </c>
      <c r="C30" s="3" t="s">
        <v>30</v>
      </c>
      <c r="D30" s="15">
        <v>492391138.35941482</v>
      </c>
      <c r="E30" s="15">
        <v>494588494.72270107</v>
      </c>
      <c r="F30" s="46">
        <v>-7.4586716961966837E-2</v>
      </c>
      <c r="G30" s="18">
        <f t="shared" si="0"/>
        <v>457698762.65417373</v>
      </c>
      <c r="H30" s="18">
        <f t="shared" si="1"/>
        <v>-2197356.3632862568</v>
      </c>
      <c r="I30" s="18">
        <f t="shared" si="2"/>
        <v>455501406.29088748</v>
      </c>
      <c r="J30" s="19">
        <f t="shared" si="3"/>
        <v>-7.4919569412721931E-2</v>
      </c>
      <c r="K30" s="8"/>
      <c r="L30" s="1">
        <f>VLOOKUP(B30,[1]Medicare!$1:$1048576,32,FALSE)</f>
        <v>0.11658899955029889</v>
      </c>
      <c r="M30" s="54">
        <f>VLOOKUP(B30,[1]Medicare!$1:$1048576,3,FALSE)</f>
        <v>0.16080269552821047</v>
      </c>
      <c r="N30" s="1">
        <f>VLOOKUP(B30,[1]Commercial!$1:$1048576,32,FALSE)</f>
        <v>-0.18417368388132893</v>
      </c>
      <c r="O30" s="1">
        <f>VLOOKUP(B30,'[2]2021 Values'!$1:$1048576,5,FALSE)</f>
        <v>-9.4181699382494433E-2</v>
      </c>
      <c r="P30" s="40">
        <f>VLOOKUP(B30,[1]Commercial!$1:$1048576,3,FALSE)</f>
        <v>0.11263074189051259</v>
      </c>
      <c r="Q30" s="8"/>
      <c r="R30" s="41">
        <f>VLOOKUP($B30,[1]Medicare!$1:$1048576,33,FALSE)</f>
        <v>391168944.68665135</v>
      </c>
      <c r="S30" s="41">
        <f t="shared" si="4"/>
        <v>345562948.77048844</v>
      </c>
      <c r="T30" s="12">
        <f t="shared" si="5"/>
        <v>0</v>
      </c>
      <c r="U30" s="17">
        <f t="shared" si="6"/>
        <v>391168944.68665135</v>
      </c>
      <c r="V30" s="17">
        <f>(U30-R30)*Weighting!$C$25</f>
        <v>0</v>
      </c>
      <c r="W30" s="12">
        <f t="shared" si="7"/>
        <v>-1.8901810463762825E-2</v>
      </c>
      <c r="X30" s="17">
        <f>W30*R30*Weighting!$C$25</f>
        <v>-3979279.7678833697</v>
      </c>
      <c r="Y30" s="17">
        <f t="shared" si="8"/>
        <v>-3979279.7678833697</v>
      </c>
      <c r="Z30" s="41">
        <f>VLOOKUP($B30,[1]Commercial!$1:$1048576,35,FALSE)</f>
        <v>260026461.0270181</v>
      </c>
      <c r="AA30" s="12">
        <f t="shared" si="9"/>
        <v>0</v>
      </c>
      <c r="AB30" s="17">
        <f>($Z30*(1+AA30)-$Z30)*Weighting!$C$34</f>
        <v>0</v>
      </c>
      <c r="AC30" s="12">
        <f t="shared" si="10"/>
        <v>0</v>
      </c>
      <c r="AD30" s="17">
        <f>(Z30*(1+AC30)-Z30)*Weighting!$C$34</f>
        <v>0</v>
      </c>
      <c r="AE30" s="17">
        <f t="shared" si="11"/>
        <v>0</v>
      </c>
      <c r="AF30" s="29">
        <f t="shared" si="12"/>
        <v>-3979279.7678833697</v>
      </c>
      <c r="AG30" s="8"/>
      <c r="AH30" s="29">
        <f t="shared" si="13"/>
        <v>451522126.52300411</v>
      </c>
      <c r="AI30" s="50">
        <f t="shared" si="14"/>
        <v>-40869011.836410701</v>
      </c>
      <c r="AJ30" s="12">
        <f t="shared" si="15"/>
        <v>-8.3001111621507029E-2</v>
      </c>
    </row>
    <row r="31" spans="1:36" s="5" customFormat="1">
      <c r="A31" s="4">
        <v>210016</v>
      </c>
      <c r="B31" s="4">
        <v>210016</v>
      </c>
      <c r="C31" s="3" t="s">
        <v>11</v>
      </c>
      <c r="D31" s="15">
        <v>338992888.47372377</v>
      </c>
      <c r="E31" s="15">
        <v>348939116.84586889</v>
      </c>
      <c r="F31" s="46">
        <v>-0.11074933468667925</v>
      </c>
      <c r="G31" s="18">
        <f t="shared" si="0"/>
        <v>310294341.80903149</v>
      </c>
      <c r="H31" s="18">
        <f t="shared" si="1"/>
        <v>-9946228.3721451163</v>
      </c>
      <c r="I31" s="18">
        <f t="shared" si="2"/>
        <v>300348113.43688637</v>
      </c>
      <c r="J31" s="19">
        <f t="shared" si="3"/>
        <v>-0.11399877800042069</v>
      </c>
      <c r="K31" s="8"/>
      <c r="L31" s="1">
        <f>VLOOKUP(B31,[1]Medicare!$1:$1048576,32,FALSE)</f>
        <v>2.5697622396382291E-2</v>
      </c>
      <c r="M31" s="54">
        <f>VLOOKUP(B31,[1]Medicare!$1:$1048576,3,FALSE)</f>
        <v>0.17639356671868156</v>
      </c>
      <c r="N31" s="1">
        <f>VLOOKUP(B31,[1]Commercial!$1:$1048576,32,FALSE)</f>
        <v>-0.13450686642340415</v>
      </c>
      <c r="O31" s="1">
        <f>VLOOKUP(B31,'[2]2021 Values'!$1:$1048576,5,FALSE)</f>
        <v>-2.5330058227629459E-2</v>
      </c>
      <c r="P31" s="40">
        <f>VLOOKUP(B31,[1]Commercial!$1:$1048576,3,FALSE)</f>
        <v>0.24018233860147564</v>
      </c>
      <c r="Q31" s="8"/>
      <c r="R31" s="41">
        <f>VLOOKUP($B31,[1]Medicare!$1:$1048576,33,FALSE)</f>
        <v>246339196.59757701</v>
      </c>
      <c r="S31" s="41">
        <f t="shared" si="4"/>
        <v>240008864.9419843</v>
      </c>
      <c r="T31" s="12">
        <f t="shared" si="5"/>
        <v>0</v>
      </c>
      <c r="U31" s="17">
        <f t="shared" si="6"/>
        <v>246339196.59757701</v>
      </c>
      <c r="V31" s="17">
        <f>(U31-R31)*Weighting!$C$25</f>
        <v>0</v>
      </c>
      <c r="W31" s="12">
        <f t="shared" si="7"/>
        <v>-3.4492681654233914E-2</v>
      </c>
      <c r="X31" s="17">
        <f>W31*R31*Weighting!$C$25</f>
        <v>-4572957.6800602134</v>
      </c>
      <c r="Y31" s="17">
        <f t="shared" si="8"/>
        <v>-4572957.6800602134</v>
      </c>
      <c r="Z31" s="41">
        <f>VLOOKUP($B31,[1]Commercial!$1:$1048576,35,FALSE)</f>
        <v>168990208.00752819</v>
      </c>
      <c r="AA31" s="12">
        <f t="shared" si="9"/>
        <v>0</v>
      </c>
      <c r="AB31" s="17">
        <f>($Z31*(1+AA31)-$Z31)*Weighting!$C$34</f>
        <v>0</v>
      </c>
      <c r="AC31" s="12">
        <f t="shared" si="10"/>
        <v>0</v>
      </c>
      <c r="AD31" s="17">
        <f>(Z31*(1+AC31)-Z31)*Weighting!$C$34</f>
        <v>0</v>
      </c>
      <c r="AE31" s="17">
        <f t="shared" si="11"/>
        <v>0</v>
      </c>
      <c r="AF31" s="29">
        <f t="shared" si="12"/>
        <v>-4572957.6800602134</v>
      </c>
      <c r="AG31" s="8"/>
      <c r="AH31" s="29">
        <f t="shared" si="13"/>
        <v>295775155.75682616</v>
      </c>
      <c r="AI31" s="50">
        <f t="shared" si="14"/>
        <v>-43217732.716897607</v>
      </c>
      <c r="AJ31" s="12">
        <f t="shared" si="15"/>
        <v>-0.12748861166816938</v>
      </c>
    </row>
    <row r="32" spans="1:36" s="5" customFormat="1">
      <c r="A32" s="4">
        <v>210040</v>
      </c>
      <c r="B32" s="4">
        <v>210040</v>
      </c>
      <c r="C32" s="3" t="s">
        <v>29</v>
      </c>
      <c r="D32" s="15">
        <v>294509718.51910508</v>
      </c>
      <c r="E32" s="15">
        <v>293088731.67995536</v>
      </c>
      <c r="F32" s="46">
        <v>-0.14769648498013377</v>
      </c>
      <c r="G32" s="18">
        <f t="shared" si="0"/>
        <v>249800556.22354037</v>
      </c>
      <c r="H32" s="18">
        <f t="shared" si="1"/>
        <v>1420986.8391497135</v>
      </c>
      <c r="I32" s="18">
        <f t="shared" si="2"/>
        <v>251221543.06269008</v>
      </c>
      <c r="J32" s="19">
        <f t="shared" si="3"/>
        <v>-0.14698386075027559</v>
      </c>
      <c r="K32" s="8"/>
      <c r="L32" s="1">
        <f>VLOOKUP(B32,[1]Medicare!$1:$1048576,32,FALSE)</f>
        <v>0.29312581137938976</v>
      </c>
      <c r="M32" s="54">
        <f>VLOOKUP(B32,[1]Medicare!$1:$1048576,3,FALSE)</f>
        <v>0.17345548270987243</v>
      </c>
      <c r="N32" s="1">
        <f>VLOOKUP(B32,[1]Commercial!$1:$1048576,32,FALSE)</f>
        <v>-2.4421934511780541E-2</v>
      </c>
      <c r="O32" s="1">
        <f>VLOOKUP(B32,'[2]2021 Values'!$1:$1048576,5,FALSE)</f>
        <v>8.3191909773733252E-2</v>
      </c>
      <c r="P32" s="40">
        <f>VLOOKUP(B32,[1]Commercial!$1:$1048576,3,FALSE)</f>
        <v>0.17822726046518289</v>
      </c>
      <c r="Q32" s="8"/>
      <c r="R32" s="41">
        <f>VLOOKUP($B32,[1]Medicare!$1:$1048576,33,FALSE)</f>
        <v>196204347.17147529</v>
      </c>
      <c r="S32" s="41">
        <f t="shared" si="4"/>
        <v>138691788.71067312</v>
      </c>
      <c r="T32" s="12">
        <f t="shared" si="5"/>
        <v>0</v>
      </c>
      <c r="U32" s="17">
        <f t="shared" si="6"/>
        <v>196204347.17147529</v>
      </c>
      <c r="V32" s="17">
        <f>(U32-R32)*Weighting!$C$25</f>
        <v>0</v>
      </c>
      <c r="W32" s="12">
        <f t="shared" si="7"/>
        <v>-3.1554597645424787E-2</v>
      </c>
      <c r="X32" s="17">
        <f>W32*R32*Weighting!$C$25</f>
        <v>-3332022.8711928204</v>
      </c>
      <c r="Y32" s="17">
        <f t="shared" si="8"/>
        <v>-3332022.8711928204</v>
      </c>
      <c r="Z32" s="41">
        <f>VLOOKUP($B32,[1]Commercial!$1:$1048576,35,FALSE)</f>
        <v>88857446.892718092</v>
      </c>
      <c r="AA32" s="12">
        <f t="shared" si="9"/>
        <v>0</v>
      </c>
      <c r="AB32" s="17">
        <f>($Z32*(1+AA32)-$Z32)*Weighting!$C$34</f>
        <v>0</v>
      </c>
      <c r="AC32" s="12">
        <f t="shared" si="10"/>
        <v>0</v>
      </c>
      <c r="AD32" s="17">
        <f>(Z32*(1+AC32)-Z32)*Weighting!$C$34</f>
        <v>0</v>
      </c>
      <c r="AE32" s="17">
        <f t="shared" si="11"/>
        <v>0</v>
      </c>
      <c r="AF32" s="29">
        <f t="shared" si="12"/>
        <v>-3332022.8711928204</v>
      </c>
      <c r="AG32" s="8"/>
      <c r="AH32" s="29">
        <f t="shared" si="13"/>
        <v>247889520.19149727</v>
      </c>
      <c r="AI32" s="50">
        <f t="shared" si="14"/>
        <v>-46620198.32760781</v>
      </c>
      <c r="AJ32" s="12">
        <f t="shared" si="15"/>
        <v>-0.15829765673618512</v>
      </c>
    </row>
    <row r="33" spans="1:281" s="5" customFormat="1">
      <c r="A33" s="4">
        <v>210024</v>
      </c>
      <c r="B33" s="4">
        <v>210024</v>
      </c>
      <c r="C33" s="3" t="s">
        <v>17</v>
      </c>
      <c r="D33" s="15">
        <v>474621996.34913552</v>
      </c>
      <c r="E33" s="15">
        <v>481596679.12083691</v>
      </c>
      <c r="F33" s="46">
        <v>-8.5261319520897216E-2</v>
      </c>
      <c r="G33" s="18">
        <f t="shared" si="0"/>
        <v>440535110.78211224</v>
      </c>
      <c r="H33" s="18">
        <f t="shared" si="1"/>
        <v>-6974682.7717013955</v>
      </c>
      <c r="I33" s="18">
        <f t="shared" si="2"/>
        <v>433560428.01041085</v>
      </c>
      <c r="J33" s="19">
        <f t="shared" si="3"/>
        <v>-8.6514254827160353E-2</v>
      </c>
      <c r="K33" s="8"/>
      <c r="L33" s="1">
        <f>VLOOKUP(B33,[1]Medicare!$1:$1048576,32,FALSE)</f>
        <v>0.20989672978586449</v>
      </c>
      <c r="M33" s="54">
        <f>VLOOKUP(B33,[1]Medicare!$1:$1048576,3,FALSE)</f>
        <v>0.20752780522530401</v>
      </c>
      <c r="N33" s="1">
        <f>VLOOKUP(B33,[1]Commercial!$1:$1048576,32,FALSE)</f>
        <v>-0.10792451998922836</v>
      </c>
      <c r="O33" s="1">
        <f>VLOOKUP(B33,'[2]2021 Values'!$1:$1048576,5,FALSE)</f>
        <v>-9.5216599897449683E-3</v>
      </c>
      <c r="P33" s="40">
        <f>VLOOKUP(B33,[1]Commercial!$1:$1048576,3,FALSE)</f>
        <v>6.6317950407137838E-2</v>
      </c>
      <c r="Q33" s="8"/>
      <c r="R33" s="41">
        <f>VLOOKUP($B33,[1]Medicare!$1:$1048576,33,FALSE)</f>
        <v>163923790.89082727</v>
      </c>
      <c r="S33" s="41">
        <f t="shared" si="4"/>
        <v>129516723.24874075</v>
      </c>
      <c r="T33" s="12">
        <f t="shared" si="5"/>
        <v>0</v>
      </c>
      <c r="U33" s="17">
        <f t="shared" si="6"/>
        <v>163923790.89082727</v>
      </c>
      <c r="V33" s="17">
        <f>(U33-R33)*Weighting!$C$25</f>
        <v>0</v>
      </c>
      <c r="W33" s="12">
        <f t="shared" si="7"/>
        <v>-6.5626920160856361E-2</v>
      </c>
      <c r="X33" s="17">
        <f>W33*R33*Weighting!$C$25</f>
        <v>-5789762.0314286817</v>
      </c>
      <c r="Y33" s="17">
        <f t="shared" si="8"/>
        <v>-5789762.0314286817</v>
      </c>
      <c r="Z33" s="41">
        <f>VLOOKUP($B33,[1]Commercial!$1:$1048576,35,FALSE)</f>
        <v>70070948.358180419</v>
      </c>
      <c r="AA33" s="12">
        <f t="shared" si="9"/>
        <v>0</v>
      </c>
      <c r="AB33" s="17">
        <f>($Z33*(1+AA33)-$Z33)*Weighting!$C$34</f>
        <v>0</v>
      </c>
      <c r="AC33" s="12">
        <f t="shared" si="10"/>
        <v>0</v>
      </c>
      <c r="AD33" s="17">
        <f>(Z33*(1+AC33)-Z33)*Weighting!$C$34</f>
        <v>0</v>
      </c>
      <c r="AE33" s="17">
        <f t="shared" si="11"/>
        <v>0</v>
      </c>
      <c r="AF33" s="29">
        <f t="shared" si="12"/>
        <v>-5789762.0314286817</v>
      </c>
      <c r="AG33" s="8"/>
      <c r="AH33" s="29">
        <f t="shared" si="13"/>
        <v>427770665.97898215</v>
      </c>
      <c r="AI33" s="50">
        <f t="shared" si="14"/>
        <v>-46851330.370153368</v>
      </c>
      <c r="AJ33" s="12">
        <f t="shared" si="15"/>
        <v>-9.8712935200098051E-2</v>
      </c>
    </row>
    <row r="34" spans="1:281" s="5" customFormat="1" ht="25.5" customHeight="1">
      <c r="A34" s="4">
        <v>210038</v>
      </c>
      <c r="B34" s="4">
        <v>210038</v>
      </c>
      <c r="C34" s="3" t="s">
        <v>27</v>
      </c>
      <c r="D34" s="15">
        <v>257723363.53615591</v>
      </c>
      <c r="E34" s="15">
        <v>245342788.39216566</v>
      </c>
      <c r="F34" s="46">
        <v>-0.18370201056667745</v>
      </c>
      <c r="G34" s="18">
        <f t="shared" si="0"/>
        <v>200272824.88648993</v>
      </c>
      <c r="H34" s="18">
        <f t="shared" si="1"/>
        <v>12380575.143990248</v>
      </c>
      <c r="I34" s="18">
        <f t="shared" si="2"/>
        <v>212653400.03048018</v>
      </c>
      <c r="J34" s="19">
        <f t="shared" si="3"/>
        <v>-0.17487729046867295</v>
      </c>
      <c r="K34" s="8"/>
      <c r="L34" s="1">
        <f>VLOOKUP(B34,[1]Medicare!$1:$1048576,32,FALSE)</f>
        <v>0.26026708960581102</v>
      </c>
      <c r="M34" s="54">
        <f>VLOOKUP(B34,[1]Medicare!$1:$1048576,3,FALSE)</f>
        <v>0.23834475876675443</v>
      </c>
      <c r="N34" s="1">
        <f>VLOOKUP(B34,[1]Commercial!$1:$1048576,32,FALSE)</f>
        <v>-0.13580072116411879</v>
      </c>
      <c r="O34" s="1">
        <f>VLOOKUP(B34,'[2]2021 Values'!$1:$1048576,5,FALSE)</f>
        <v>-4.0472822850049051E-2</v>
      </c>
      <c r="P34" s="40">
        <f>VLOOKUP(B34,[1]Commercial!$1:$1048576,3,FALSE)</f>
        <v>0.11611872197118278</v>
      </c>
      <c r="Q34" s="8"/>
      <c r="R34" s="41">
        <f>VLOOKUP($B34,[1]Medicare!$1:$1048576,33,FALSE)</f>
        <v>55912404.730706766</v>
      </c>
      <c r="S34" s="41">
        <f t="shared" si="4"/>
        <v>41360245.878583536</v>
      </c>
      <c r="T34" s="12">
        <f t="shared" si="5"/>
        <v>0</v>
      </c>
      <c r="U34" s="17">
        <f t="shared" si="6"/>
        <v>55912404.730706766</v>
      </c>
      <c r="V34" s="17">
        <f>(U34-R34)*Weighting!$C$25</f>
        <v>0</v>
      </c>
      <c r="W34" s="12">
        <f t="shared" si="7"/>
        <v>-9.6443873702306782E-2</v>
      </c>
      <c r="X34" s="17">
        <f>W34*R34*Weighting!$C$25</f>
        <v>-2902147.7459545839</v>
      </c>
      <c r="Y34" s="17">
        <f t="shared" si="8"/>
        <v>-2902147.7459545839</v>
      </c>
      <c r="Z34" s="41">
        <f>VLOOKUP($B34,[1]Commercial!$1:$1048576,35,FALSE)</f>
        <v>16169183.454658875</v>
      </c>
      <c r="AA34" s="12">
        <f t="shared" si="9"/>
        <v>0</v>
      </c>
      <c r="AB34" s="17">
        <f>($Z34*(1+AA34)-$Z34)*Weighting!$C$34</f>
        <v>0</v>
      </c>
      <c r="AC34" s="12">
        <f t="shared" si="10"/>
        <v>0</v>
      </c>
      <c r="AD34" s="17">
        <f>(Z34*(1+AC34)-Z34)*Weighting!$C$34</f>
        <v>0</v>
      </c>
      <c r="AE34" s="17">
        <f t="shared" si="11"/>
        <v>0</v>
      </c>
      <c r="AF34" s="29">
        <f t="shared" si="12"/>
        <v>-2902147.7459545839</v>
      </c>
      <c r="AG34" s="8"/>
      <c r="AH34" s="29">
        <f t="shared" si="13"/>
        <v>209751252.2845256</v>
      </c>
      <c r="AI34" s="50">
        <f t="shared" si="14"/>
        <v>-47972111.251630306</v>
      </c>
      <c r="AJ34" s="12">
        <f t="shared" si="15"/>
        <v>-0.18613799926175623</v>
      </c>
    </row>
    <row r="35" spans="1:281" s="5" customFormat="1">
      <c r="A35" s="4">
        <v>210023</v>
      </c>
      <c r="B35" s="4">
        <v>210023</v>
      </c>
      <c r="C35" s="3" t="s">
        <v>16</v>
      </c>
      <c r="D35" s="15">
        <v>725866351.46013999</v>
      </c>
      <c r="E35" s="15">
        <v>712352222.34826219</v>
      </c>
      <c r="F35" s="46">
        <v>-7.5388832520385196E-2</v>
      </c>
      <c r="G35" s="18">
        <f t="shared" si="0"/>
        <v>658648819.96212482</v>
      </c>
      <c r="H35" s="18">
        <f t="shared" si="1"/>
        <v>13514129.111877799</v>
      </c>
      <c r="I35" s="18">
        <f t="shared" si="2"/>
        <v>672162949.07400262</v>
      </c>
      <c r="J35" s="19">
        <f t="shared" si="3"/>
        <v>-7.3985248493897759E-2</v>
      </c>
      <c r="K35" s="8"/>
      <c r="L35" s="1">
        <f>VLOOKUP(B35,[1]Medicare!$1:$1048576,32,FALSE)</f>
        <v>-4.7439108575023869E-2</v>
      </c>
      <c r="M35" s="54">
        <f>VLOOKUP(B35,[1]Medicare!$1:$1048576,3,FALSE)</f>
        <v>0.11818544406108789</v>
      </c>
      <c r="N35" s="1">
        <f>VLOOKUP(B35,[1]Commercial!$1:$1048576,32,FALSE)</f>
        <v>-0.20655524593284391</v>
      </c>
      <c r="O35" s="1">
        <f>VLOOKUP(B35,'[2]2021 Values'!$1:$1048576,5,FALSE)</f>
        <v>-0.11648839154432811</v>
      </c>
      <c r="P35" s="40">
        <f>VLOOKUP(B35,[1]Commercial!$1:$1048576,3,FALSE)</f>
        <v>0.19135014226374025</v>
      </c>
      <c r="Q35" s="8"/>
      <c r="R35" s="41">
        <f>VLOOKUP($B35,[1]Medicare!$1:$1048576,33,FALSE)</f>
        <v>476344592.73575872</v>
      </c>
      <c r="S35" s="41">
        <f t="shared" si="4"/>
        <v>498941955.5896759</v>
      </c>
      <c r="T35" s="12">
        <f t="shared" si="5"/>
        <v>2.3715441003359761E-2</v>
      </c>
      <c r="U35" s="17">
        <f t="shared" si="6"/>
        <v>487641314.82205302</v>
      </c>
      <c r="V35" s="17">
        <f>(U35-R35)*Weighting!$C$25</f>
        <v>6079797.942984608</v>
      </c>
      <c r="W35" s="12">
        <f t="shared" si="7"/>
        <v>0</v>
      </c>
      <c r="X35" s="17">
        <f>W35*R35*Weighting!$C$25</f>
        <v>0</v>
      </c>
      <c r="Y35" s="17">
        <f t="shared" si="8"/>
        <v>6079797.942984608</v>
      </c>
      <c r="Z35" s="41">
        <f>VLOOKUP($B35,[1]Commercial!$1:$1048576,35,FALSE)</f>
        <v>393428640.87327856</v>
      </c>
      <c r="AA35" s="12">
        <f t="shared" si="9"/>
        <v>0</v>
      </c>
      <c r="AB35" s="17">
        <f>($Z35*(1+AA35)-$Z35)*Weighting!$C$34</f>
        <v>0</v>
      </c>
      <c r="AC35" s="12">
        <f t="shared" si="10"/>
        <v>0</v>
      </c>
      <c r="AD35" s="17">
        <f>(Z35*(1+AC35)-Z35)*Weighting!$C$34</f>
        <v>0</v>
      </c>
      <c r="AE35" s="17">
        <f t="shared" si="11"/>
        <v>0</v>
      </c>
      <c r="AF35" s="29">
        <f t="shared" si="12"/>
        <v>6079797.942984608</v>
      </c>
      <c r="AG35" s="8"/>
      <c r="AH35" s="29">
        <f t="shared" si="13"/>
        <v>678242747.0169872</v>
      </c>
      <c r="AI35" s="50">
        <f t="shared" si="14"/>
        <v>-47623604.443152785</v>
      </c>
      <c r="AJ35" s="12">
        <f t="shared" si="15"/>
        <v>-6.5609329248220383E-2</v>
      </c>
    </row>
    <row r="36" spans="1:281" s="5" customFormat="1" ht="21" customHeight="1">
      <c r="A36" s="4">
        <v>210037</v>
      </c>
      <c r="B36" s="4">
        <v>210037</v>
      </c>
      <c r="C36" s="3" t="s">
        <v>26</v>
      </c>
      <c r="D36" s="15">
        <v>269363662.10944426</v>
      </c>
      <c r="E36" s="15">
        <v>263996559.9878093</v>
      </c>
      <c r="F36" s="46">
        <v>-0.18631182965245874</v>
      </c>
      <c r="G36" s="18">
        <f t="shared" si="0"/>
        <v>214810877.87452546</v>
      </c>
      <c r="H36" s="18">
        <f t="shared" si="1"/>
        <v>5367102.1216349602</v>
      </c>
      <c r="I36" s="18">
        <f t="shared" si="2"/>
        <v>220177979.99616042</v>
      </c>
      <c r="J36" s="19">
        <f t="shared" si="3"/>
        <v>-0.182599544898151</v>
      </c>
      <c r="K36" s="8"/>
      <c r="L36" s="1">
        <f>VLOOKUP(B36,[1]Medicare!$1:$1048576,32,FALSE)</f>
        <v>5.0471529769067214E-2</v>
      </c>
      <c r="M36" s="54">
        <f>VLOOKUP(B36,[1]Medicare!$1:$1048576,3,FALSE)</f>
        <v>0.14570102567357401</v>
      </c>
      <c r="N36" s="1">
        <f>VLOOKUP(B36,[1]Commercial!$1:$1048576,32,FALSE)</f>
        <v>-5.284659801928282E-2</v>
      </c>
      <c r="O36" s="1">
        <f>VLOOKUP(B36,'[2]2021 Values'!$1:$1048576,5,FALSE)</f>
        <v>6.0098674565162602E-2</v>
      </c>
      <c r="P36" s="40">
        <f>VLOOKUP(B36,[1]Commercial!$1:$1048576,3,FALSE)</f>
        <v>0.1215821591689541</v>
      </c>
      <c r="Q36" s="8"/>
      <c r="R36" s="41">
        <f>VLOOKUP($B36,[1]Medicare!$1:$1048576,33,FALSE)</f>
        <v>277870683.29688591</v>
      </c>
      <c r="S36" s="41">
        <f t="shared" si="4"/>
        <v>263846124.83291608</v>
      </c>
      <c r="T36" s="12">
        <f t="shared" si="5"/>
        <v>0</v>
      </c>
      <c r="U36" s="17">
        <f t="shared" si="6"/>
        <v>277870683.29688591</v>
      </c>
      <c r="V36" s="17">
        <f>(U36-R36)*Weighting!$C$25</f>
        <v>0</v>
      </c>
      <c r="W36" s="12">
        <f t="shared" si="7"/>
        <v>-3.8001406091263679E-3</v>
      </c>
      <c r="X36" s="17">
        <f>W36*R36*Weighting!$C$25</f>
        <v>-568301.88516919792</v>
      </c>
      <c r="Y36" s="17">
        <f t="shared" si="8"/>
        <v>-568301.88516919792</v>
      </c>
      <c r="Z36" s="41">
        <f>VLOOKUP($B36,[1]Commercial!$1:$1048576,35,FALSE)</f>
        <v>121884994.44404043</v>
      </c>
      <c r="AA36" s="12">
        <f t="shared" si="9"/>
        <v>0</v>
      </c>
      <c r="AB36" s="17">
        <f>($Z36*(1+AA36)-$Z36)*Weighting!$C$34</f>
        <v>0</v>
      </c>
      <c r="AC36" s="12">
        <f t="shared" si="10"/>
        <v>0</v>
      </c>
      <c r="AD36" s="17">
        <f>(Z36*(1+AC36)-Z36)*Weighting!$C$34</f>
        <v>0</v>
      </c>
      <c r="AE36" s="17">
        <f t="shared" si="11"/>
        <v>0</v>
      </c>
      <c r="AF36" s="29">
        <f t="shared" si="12"/>
        <v>-568301.88516919792</v>
      </c>
      <c r="AG36" s="8"/>
      <c r="AH36" s="29">
        <f t="shared" si="13"/>
        <v>219609678.11099121</v>
      </c>
      <c r="AI36" s="50">
        <f t="shared" si="14"/>
        <v>-49753983.998453051</v>
      </c>
      <c r="AJ36" s="12">
        <f t="shared" si="15"/>
        <v>-0.18470933907275766</v>
      </c>
    </row>
    <row r="37" spans="1:281" s="5" customFormat="1">
      <c r="A37" s="4">
        <v>210044</v>
      </c>
      <c r="B37" s="4">
        <v>210044</v>
      </c>
      <c r="C37" s="3" t="s">
        <v>1</v>
      </c>
      <c r="D37" s="15">
        <v>472464871.93527389</v>
      </c>
      <c r="E37" s="15">
        <v>487480078.48555809</v>
      </c>
      <c r="F37" s="46">
        <v>-0.10326001430781895</v>
      </c>
      <c r="G37" s="18">
        <f t="shared" si="0"/>
        <v>437142878.60636264</v>
      </c>
      <c r="H37" s="18">
        <f t="shared" si="1"/>
        <v>-15015206.550284207</v>
      </c>
      <c r="I37" s="18">
        <f t="shared" si="2"/>
        <v>422127672.05607843</v>
      </c>
      <c r="J37" s="19">
        <f t="shared" si="3"/>
        <v>-0.10654167721085406</v>
      </c>
      <c r="K37" s="8"/>
      <c r="L37" s="1">
        <f>VLOOKUP(B37,[1]Medicare!$1:$1048576,32,FALSE)</f>
        <v>0.1354698230118081</v>
      </c>
      <c r="M37" s="54">
        <f>VLOOKUP(B37,[1]Medicare!$1:$1048576,3,FALSE)</f>
        <v>0.13700868582791315</v>
      </c>
      <c r="N37" s="1">
        <f>VLOOKUP(B37,[1]Commercial!$1:$1048576,32,FALSE)</f>
        <v>-0.11906739507313124</v>
      </c>
      <c r="O37" s="1">
        <f>VLOOKUP(B37,'[2]2021 Values'!$1:$1048576,5,FALSE)</f>
        <v>-2.1893680814611072E-2</v>
      </c>
      <c r="P37" s="40">
        <f>VLOOKUP(B37,[1]Commercial!$1:$1048576,3,FALSE)</f>
        <v>0.14075946519873317</v>
      </c>
      <c r="Q37" s="8"/>
      <c r="R37" s="41">
        <f>VLOOKUP($B37,[1]Medicare!$1:$1048576,33,FALSE)</f>
        <v>246033218.03653377</v>
      </c>
      <c r="S37" s="41">
        <f t="shared" si="4"/>
        <v>212703141.53409895</v>
      </c>
      <c r="T37" s="12">
        <f t="shared" si="5"/>
        <v>0</v>
      </c>
      <c r="U37" s="17">
        <f t="shared" si="6"/>
        <v>246033218.03653377</v>
      </c>
      <c r="V37" s="17">
        <f>(U37-R37)*Weighting!$C$25</f>
        <v>0</v>
      </c>
      <c r="W37" s="12">
        <f t="shared" si="7"/>
        <v>0</v>
      </c>
      <c r="X37" s="17">
        <f>W37*R37*Weighting!$C$25</f>
        <v>0</v>
      </c>
      <c r="Y37" s="17">
        <f t="shared" si="8"/>
        <v>0</v>
      </c>
      <c r="Z37" s="41">
        <f>VLOOKUP($B37,[1]Commercial!$1:$1048576,35,FALSE)</f>
        <v>153613933.6519627</v>
      </c>
      <c r="AA37" s="12">
        <f t="shared" si="9"/>
        <v>0</v>
      </c>
      <c r="AB37" s="17">
        <f>($Z37*(1+AA37)-$Z37)*Weighting!$C$34</f>
        <v>0</v>
      </c>
      <c r="AC37" s="12">
        <f t="shared" si="10"/>
        <v>0</v>
      </c>
      <c r="AD37" s="17">
        <f>(Z37*(1+AC37)-Z37)*Weighting!$C$34</f>
        <v>0</v>
      </c>
      <c r="AE37" s="17">
        <f t="shared" si="11"/>
        <v>0</v>
      </c>
      <c r="AF37" s="29">
        <f t="shared" si="12"/>
        <v>0</v>
      </c>
      <c r="AG37" s="8"/>
      <c r="AH37" s="29">
        <f t="shared" si="13"/>
        <v>422127672.05607843</v>
      </c>
      <c r="AI37" s="50">
        <f t="shared" si="14"/>
        <v>-50337199.879195452</v>
      </c>
      <c r="AJ37" s="12">
        <f t="shared" si="15"/>
        <v>-0.10654167721085406</v>
      </c>
    </row>
    <row r="38" spans="1:281" s="5" customFormat="1">
      <c r="A38" s="4">
        <v>210022</v>
      </c>
      <c r="B38" s="4">
        <v>210022</v>
      </c>
      <c r="C38" s="3" t="s">
        <v>15</v>
      </c>
      <c r="D38" s="15">
        <v>392783362.3864097</v>
      </c>
      <c r="E38" s="15">
        <v>398364615.39914006</v>
      </c>
      <c r="F38" s="46">
        <v>-0.13688065050238352</v>
      </c>
      <c r="G38" s="18">
        <f t="shared" si="0"/>
        <v>343836207.70617396</v>
      </c>
      <c r="H38" s="18">
        <f t="shared" si="1"/>
        <v>-5581253.01273036</v>
      </c>
      <c r="I38" s="18">
        <f t="shared" si="2"/>
        <v>338254954.6934436</v>
      </c>
      <c r="J38" s="19">
        <f t="shared" si="3"/>
        <v>-0.13882565534769908</v>
      </c>
      <c r="K38" s="8"/>
      <c r="L38" s="1">
        <f>VLOOKUP(B38,[1]Medicare!$1:$1048576,32,FALSE)</f>
        <v>-0.17038069036993031</v>
      </c>
      <c r="M38" s="54">
        <f>VLOOKUP(B38,[1]Medicare!$1:$1048576,3,FALSE)</f>
        <v>0.16345102064984829</v>
      </c>
      <c r="N38" s="1">
        <f>VLOOKUP(B38,[1]Commercial!$1:$1048576,32,FALSE)</f>
        <v>-0.24082046569164617</v>
      </c>
      <c r="O38" s="1">
        <f>VLOOKUP(B38,'[2]2021 Values'!$1:$1048576,5,FALSE)</f>
        <v>-0.15028699417411684</v>
      </c>
      <c r="P38" s="40">
        <f>VLOOKUP(B38,[1]Commercial!$1:$1048576,3,FALSE)</f>
        <v>0.29768820501980109</v>
      </c>
      <c r="Q38" s="8"/>
      <c r="R38" s="41">
        <f>VLOOKUP($B38,[1]Medicare!$1:$1048576,33,FALSE)</f>
        <v>377019887.20048547</v>
      </c>
      <c r="S38" s="41">
        <f t="shared" si="4"/>
        <v>441256795.86489743</v>
      </c>
      <c r="T38" s="12">
        <f t="shared" si="5"/>
        <v>0</v>
      </c>
      <c r="U38" s="17">
        <f t="shared" si="6"/>
        <v>377019887.20048547</v>
      </c>
      <c r="V38" s="17">
        <f>(U38-R38)*Weighting!$C$25</f>
        <v>0</v>
      </c>
      <c r="W38" s="12">
        <f t="shared" si="7"/>
        <v>0</v>
      </c>
      <c r="X38" s="17">
        <f>W38*R38*Weighting!$C$25</f>
        <v>0</v>
      </c>
      <c r="Y38" s="17">
        <f t="shared" si="8"/>
        <v>0</v>
      </c>
      <c r="Z38" s="41">
        <f>VLOOKUP($B38,[1]Commercial!$1:$1048576,35,FALSE)</f>
        <v>325125526.03666216</v>
      </c>
      <c r="AA38" s="12">
        <f t="shared" si="9"/>
        <v>0</v>
      </c>
      <c r="AB38" s="17">
        <f>($Z38*(1+AA38)-$Z38)*Weighting!$C$34</f>
        <v>0</v>
      </c>
      <c r="AC38" s="12">
        <f t="shared" si="10"/>
        <v>0</v>
      </c>
      <c r="AD38" s="17">
        <f>(Z38*(1+AC38)-Z38)*Weighting!$C$34</f>
        <v>0</v>
      </c>
      <c r="AE38" s="17">
        <f t="shared" si="11"/>
        <v>0</v>
      </c>
      <c r="AF38" s="29">
        <f t="shared" si="12"/>
        <v>0</v>
      </c>
      <c r="AG38" s="8"/>
      <c r="AH38" s="29">
        <f t="shared" si="13"/>
        <v>338254954.6934436</v>
      </c>
      <c r="AI38" s="50">
        <f t="shared" si="14"/>
        <v>-54528407.692966104</v>
      </c>
      <c r="AJ38" s="12">
        <f t="shared" si="15"/>
        <v>-0.13882565534769908</v>
      </c>
    </row>
    <row r="39" spans="1:281" s="5" customFormat="1">
      <c r="A39" s="4">
        <v>210005</v>
      </c>
      <c r="B39" s="4">
        <v>210005</v>
      </c>
      <c r="C39" s="3" t="s">
        <v>5</v>
      </c>
      <c r="D39" s="15">
        <v>397815669.91120517</v>
      </c>
      <c r="E39" s="15">
        <v>403201661.03720772</v>
      </c>
      <c r="F39" s="46">
        <v>-0.13591887458545815</v>
      </c>
      <c r="G39" s="18">
        <f t="shared" si="0"/>
        <v>348398945.03804308</v>
      </c>
      <c r="H39" s="18">
        <f t="shared" si="1"/>
        <v>-5385991.1260025501</v>
      </c>
      <c r="I39" s="18">
        <f t="shared" si="2"/>
        <v>343012953.91204053</v>
      </c>
      <c r="J39" s="19">
        <f t="shared" si="3"/>
        <v>-0.13775906819205219</v>
      </c>
      <c r="K39" s="8"/>
      <c r="L39" s="1">
        <f>VLOOKUP(B39,[1]Medicare!$1:$1048576,32,FALSE)</f>
        <v>2.2740753106289313E-2</v>
      </c>
      <c r="M39" s="54">
        <f>VLOOKUP(B39,[1]Medicare!$1:$1048576,3,FALSE)</f>
        <v>9.1011090708198461E-2</v>
      </c>
      <c r="N39" s="1">
        <f>VLOOKUP(B39,[1]Commercial!$1:$1048576,32,FALSE)</f>
        <v>-0.17733834164442774</v>
      </c>
      <c r="O39" s="1">
        <f>VLOOKUP(B39,'[2]2021 Values'!$1:$1048576,5,FALSE)</f>
        <v>-7.9233449215587171E-2</v>
      </c>
      <c r="P39" s="40">
        <f>VLOOKUP(B39,[1]Commercial!$1:$1048576,3,FALSE)</f>
        <v>0.20759311182815288</v>
      </c>
      <c r="Q39" s="8"/>
      <c r="R39" s="41">
        <f>VLOOKUP($B39,[1]Medicare!$1:$1048576,33,FALSE)</f>
        <v>382844394.38466972</v>
      </c>
      <c r="S39" s="41">
        <f t="shared" si="4"/>
        <v>374138224.53384107</v>
      </c>
      <c r="T39" s="12">
        <f t="shared" si="5"/>
        <v>0</v>
      </c>
      <c r="U39" s="17">
        <f t="shared" si="6"/>
        <v>382844394.38466972</v>
      </c>
      <c r="V39" s="17">
        <f>(U39-R39)*Weighting!$C$25</f>
        <v>0</v>
      </c>
      <c r="W39" s="12">
        <f t="shared" si="7"/>
        <v>0</v>
      </c>
      <c r="X39" s="17">
        <f>W39*R39*Weighting!$C$25</f>
        <v>0</v>
      </c>
      <c r="Y39" s="17">
        <f t="shared" si="8"/>
        <v>0</v>
      </c>
      <c r="Z39" s="41">
        <f>VLOOKUP($B39,[1]Commercial!$1:$1048576,35,FALSE)</f>
        <v>363114110.37296534</v>
      </c>
      <c r="AA39" s="12">
        <f t="shared" si="9"/>
        <v>0</v>
      </c>
      <c r="AB39" s="17">
        <f>($Z39*(1+AA39)-$Z39)*Weighting!$C$34</f>
        <v>0</v>
      </c>
      <c r="AC39" s="12">
        <f t="shared" si="10"/>
        <v>0</v>
      </c>
      <c r="AD39" s="17">
        <f>(Z39*(1+AC39)-Z39)*Weighting!$C$34</f>
        <v>0</v>
      </c>
      <c r="AE39" s="17">
        <f t="shared" si="11"/>
        <v>0</v>
      </c>
      <c r="AF39" s="29">
        <f t="shared" si="12"/>
        <v>0</v>
      </c>
      <c r="AG39" s="8"/>
      <c r="AH39" s="29">
        <f t="shared" si="13"/>
        <v>343012953.91204053</v>
      </c>
      <c r="AI39" s="50">
        <f t="shared" si="14"/>
        <v>-54802715.999164641</v>
      </c>
      <c r="AJ39" s="12">
        <f t="shared" si="15"/>
        <v>-0.13775906819205219</v>
      </c>
    </row>
    <row r="40" spans="1:281" s="5" customFormat="1">
      <c r="A40" s="4">
        <v>210057</v>
      </c>
      <c r="B40" s="4">
        <v>210057</v>
      </c>
      <c r="C40" s="3" t="s">
        <v>40</v>
      </c>
      <c r="D40" s="15">
        <v>500049172.33017439</v>
      </c>
      <c r="E40" s="15">
        <v>501735159.42853135</v>
      </c>
      <c r="F40" s="46">
        <v>-0.13058186730303945</v>
      </c>
      <c r="G40" s="18">
        <f t="shared" si="0"/>
        <v>436217645.41876554</v>
      </c>
      <c r="H40" s="18">
        <f t="shared" si="1"/>
        <v>-1685987.0983569622</v>
      </c>
      <c r="I40" s="18">
        <f t="shared" si="2"/>
        <v>434531658.32040858</v>
      </c>
      <c r="J40" s="19">
        <f t="shared" si="3"/>
        <v>-0.13102214269141044</v>
      </c>
      <c r="K40" s="8"/>
      <c r="L40" s="1">
        <f>VLOOKUP(B40,[1]Medicare!$1:$1048576,32,FALSE)</f>
        <v>-6.7275612110799021E-2</v>
      </c>
      <c r="M40" s="54">
        <f>VLOOKUP(B40,[1]Medicare!$1:$1048576,3,FALSE)</f>
        <v>0.17696113794575963</v>
      </c>
      <c r="N40" s="1">
        <f>VLOOKUP(B40,[1]Commercial!$1:$1048576,32,FALSE)</f>
        <v>-0.21528485357833949</v>
      </c>
      <c r="O40" s="1">
        <f>VLOOKUP(B40,'[2]2021 Values'!$1:$1048576,5,FALSE)</f>
        <v>-0.12170621618440269</v>
      </c>
      <c r="P40" s="40">
        <f>VLOOKUP(B40,[1]Commercial!$1:$1048576,3,FALSE)</f>
        <v>0.21833966861718168</v>
      </c>
      <c r="Q40" s="8"/>
      <c r="R40" s="41">
        <f>VLOOKUP($B40,[1]Medicare!$1:$1048576,33,FALSE)</f>
        <v>324339331.66689926</v>
      </c>
      <c r="S40" s="41">
        <f t="shared" si="4"/>
        <v>346159458.73639733</v>
      </c>
      <c r="T40" s="12">
        <f t="shared" si="5"/>
        <v>0</v>
      </c>
      <c r="U40" s="17">
        <f t="shared" si="6"/>
        <v>324339331.66689926</v>
      </c>
      <c r="V40" s="17">
        <f>(U40-R40)*Weighting!$C$25</f>
        <v>0</v>
      </c>
      <c r="W40" s="12">
        <f t="shared" si="7"/>
        <v>0</v>
      </c>
      <c r="X40" s="17">
        <f>W40*R40*Weighting!$C$25</f>
        <v>0</v>
      </c>
      <c r="Y40" s="17">
        <f t="shared" si="8"/>
        <v>0</v>
      </c>
      <c r="Z40" s="41">
        <f>VLOOKUP($B40,[1]Commercial!$1:$1048576,35,FALSE)</f>
        <v>367442300.52841699</v>
      </c>
      <c r="AA40" s="12">
        <f t="shared" si="9"/>
        <v>0</v>
      </c>
      <c r="AB40" s="17">
        <f>($Z40*(1+AA40)-$Z40)*Weighting!$C$34</f>
        <v>0</v>
      </c>
      <c r="AC40" s="12">
        <f t="shared" si="10"/>
        <v>0</v>
      </c>
      <c r="AD40" s="17">
        <f>(Z40*(1+AC40)-Z40)*Weighting!$C$34</f>
        <v>0</v>
      </c>
      <c r="AE40" s="17">
        <f t="shared" si="11"/>
        <v>0</v>
      </c>
      <c r="AF40" s="29">
        <f t="shared" si="12"/>
        <v>0</v>
      </c>
      <c r="AG40" s="8"/>
      <c r="AH40" s="29">
        <f t="shared" si="13"/>
        <v>434531658.32040858</v>
      </c>
      <c r="AI40" s="50">
        <f t="shared" si="14"/>
        <v>-65517514.009765804</v>
      </c>
      <c r="AJ40" s="12">
        <f t="shared" si="15"/>
        <v>-0.13102214269141044</v>
      </c>
    </row>
    <row r="41" spans="1:281" s="5" customFormat="1" ht="25.5" customHeight="1">
      <c r="A41" s="4">
        <v>210011</v>
      </c>
      <c r="B41" s="4">
        <v>210011</v>
      </c>
      <c r="C41" s="3" t="s">
        <v>8</v>
      </c>
      <c r="D41" s="15">
        <v>474201695.95543897</v>
      </c>
      <c r="E41" s="15">
        <v>463292938.08589423</v>
      </c>
      <c r="F41" s="46">
        <v>-0.14480186680619889</v>
      </c>
      <c r="G41" s="18">
        <f t="shared" si="0"/>
        <v>396207255.772928</v>
      </c>
      <c r="H41" s="18">
        <f t="shared" si="1"/>
        <v>10908757.869544744</v>
      </c>
      <c r="I41" s="18">
        <f t="shared" si="2"/>
        <v>407116013.64247274</v>
      </c>
      <c r="J41" s="19">
        <f t="shared" si="3"/>
        <v>-0.14147077685540443</v>
      </c>
      <c r="K41" s="8"/>
      <c r="L41" s="1">
        <f>VLOOKUP(B41,[1]Medicare!$1:$1048576,32,FALSE)</f>
        <v>0.17436568789890772</v>
      </c>
      <c r="M41" s="54">
        <f>VLOOKUP(B41,[1]Medicare!$1:$1048576,3,FALSE)</f>
        <v>0.15581498997905019</v>
      </c>
      <c r="N41" s="1">
        <f>VLOOKUP(B41,[1]Commercial!$1:$1048576,32,FALSE)</f>
        <v>-0.15038244908260179</v>
      </c>
      <c r="O41" s="1">
        <f>VLOOKUP(B41,'[2]2021 Values'!$1:$1048576,5,FALSE)</f>
        <v>-5.6663028709093566E-2</v>
      </c>
      <c r="P41" s="40">
        <f>VLOOKUP(B41,[1]Commercial!$1:$1048576,3,FALSE)</f>
        <v>0.13697277462638091</v>
      </c>
      <c r="Q41" s="8"/>
      <c r="R41" s="41">
        <f>VLOOKUP($B41,[1]Medicare!$1:$1048576,33,FALSE)</f>
        <v>244919831.89027381</v>
      </c>
      <c r="S41" s="41">
        <f t="shared" si="4"/>
        <v>202214216.92264137</v>
      </c>
      <c r="T41" s="12">
        <f t="shared" si="5"/>
        <v>0</v>
      </c>
      <c r="U41" s="17">
        <f t="shared" si="6"/>
        <v>244919831.89027381</v>
      </c>
      <c r="V41" s="17">
        <f>(U41-R41)*Weighting!$C$25</f>
        <v>0</v>
      </c>
      <c r="W41" s="12">
        <f t="shared" si="7"/>
        <v>-1.3914104914602543E-2</v>
      </c>
      <c r="X41" s="17">
        <f>W41*R41*Weighting!$C$25</f>
        <v>-1834070.0870711568</v>
      </c>
      <c r="Y41" s="17">
        <f t="shared" si="8"/>
        <v>-1834070.0870711568</v>
      </c>
      <c r="Z41" s="41">
        <f>VLOOKUP($B41,[1]Commercial!$1:$1048576,35,FALSE)</f>
        <v>130116291.8823154</v>
      </c>
      <c r="AA41" s="12">
        <f t="shared" si="9"/>
        <v>0</v>
      </c>
      <c r="AB41" s="17">
        <f>($Z41*(1+AA41)-$Z41)*Weighting!$C$34</f>
        <v>0</v>
      </c>
      <c r="AC41" s="12">
        <f t="shared" si="10"/>
        <v>0</v>
      </c>
      <c r="AD41" s="17">
        <f>(Z41*(1+AC41)-Z41)*Weighting!$C$34</f>
        <v>0</v>
      </c>
      <c r="AE41" s="17">
        <f t="shared" si="11"/>
        <v>0</v>
      </c>
      <c r="AF41" s="29">
        <f t="shared" si="12"/>
        <v>-1834070.0870711568</v>
      </c>
      <c r="AG41" s="8"/>
      <c r="AH41" s="29">
        <f t="shared" si="13"/>
        <v>405281943.55540156</v>
      </c>
      <c r="AI41" s="50">
        <f t="shared" si="14"/>
        <v>-68919752.400037408</v>
      </c>
      <c r="AJ41" s="12">
        <f t="shared" si="15"/>
        <v>-0.14533847725106797</v>
      </c>
    </row>
    <row r="42" spans="1:281" s="5" customFormat="1">
      <c r="A42" s="4">
        <v>210008</v>
      </c>
      <c r="B42" s="4">
        <v>210008</v>
      </c>
      <c r="C42" s="3" t="s">
        <v>7</v>
      </c>
      <c r="D42" s="15">
        <v>633825424.52292049</v>
      </c>
      <c r="E42" s="15">
        <v>630435213.30233288</v>
      </c>
      <c r="F42" s="46">
        <v>-0.11013606889217908</v>
      </c>
      <c r="G42" s="18">
        <f t="shared" si="0"/>
        <v>561001557.2180115</v>
      </c>
      <c r="H42" s="18">
        <f t="shared" si="1"/>
        <v>3390211.2205876112</v>
      </c>
      <c r="I42" s="18">
        <f t="shared" si="2"/>
        <v>564391768.43859911</v>
      </c>
      <c r="J42" s="19">
        <f t="shared" si="3"/>
        <v>-0.10954697208081232</v>
      </c>
      <c r="K42" s="8"/>
      <c r="L42" s="1">
        <f>VLOOKUP(B42,[1]Medicare!$1:$1048576,32,FALSE)</f>
        <v>0.24547182641866416</v>
      </c>
      <c r="M42" s="54">
        <f>VLOOKUP(B42,[1]Medicare!$1:$1048576,3,FALSE)</f>
        <v>0.22151266105470691</v>
      </c>
      <c r="N42" s="1">
        <f>VLOOKUP(B42,[1]Commercial!$1:$1048576,32,FALSE)</f>
        <v>-0.12056755131889607</v>
      </c>
      <c r="O42" s="1">
        <f>VLOOKUP(B42,'[2]2021 Values'!$1:$1048576,5,FALSE)</f>
        <v>-2.3559315955757776E-2</v>
      </c>
      <c r="P42" s="1">
        <f>VLOOKUP(B42,[1]Commercial!$1:$1048576,3,FALSE)</f>
        <v>0.10008244520248577</v>
      </c>
      <c r="Q42" s="8"/>
      <c r="R42" s="51">
        <f>VLOOKUP($B42,[1]Medicare!$1:$1048576,33,FALSE)</f>
        <v>139343662.65253153</v>
      </c>
      <c r="S42" s="41">
        <f t="shared" si="4"/>
        <v>105138719.28134842</v>
      </c>
      <c r="T42" s="12">
        <f t="shared" si="5"/>
        <v>0</v>
      </c>
      <c r="U42" s="17">
        <f t="shared" si="6"/>
        <v>139343662.65253153</v>
      </c>
      <c r="V42" s="17">
        <f>(U42-R42)*Weighting!$C$25</f>
        <v>0</v>
      </c>
      <c r="W42" s="12">
        <f t="shared" si="7"/>
        <v>-7.9611775990259259E-2</v>
      </c>
      <c r="X42" s="17">
        <f>W42*R42*Weighting!$C$25</f>
        <v>-5970369.8509431817</v>
      </c>
      <c r="Y42" s="17">
        <f t="shared" si="8"/>
        <v>-5970369.8509431817</v>
      </c>
      <c r="Z42" s="51">
        <f>VLOOKUP($B42,[1]Commercial!$1:$1048576,35,FALSE)</f>
        <v>60932674.251326777</v>
      </c>
      <c r="AA42" s="12">
        <f t="shared" si="9"/>
        <v>0</v>
      </c>
      <c r="AB42" s="17">
        <f>($Z42*(1+AA42)-$Z42)*Weighting!$C$34</f>
        <v>0</v>
      </c>
      <c r="AC42" s="12">
        <f t="shared" si="10"/>
        <v>0</v>
      </c>
      <c r="AD42" s="17">
        <f>(Z42*(1+AC42)-Z42)*Weighting!$C$34</f>
        <v>0</v>
      </c>
      <c r="AE42" s="17">
        <f t="shared" si="11"/>
        <v>0</v>
      </c>
      <c r="AF42" s="29">
        <f t="shared" si="12"/>
        <v>-5970369.8509431817</v>
      </c>
      <c r="AG42" s="8"/>
      <c r="AH42" s="29">
        <f t="shared" si="13"/>
        <v>558421398.5876559</v>
      </c>
      <c r="AI42" s="50">
        <f t="shared" si="14"/>
        <v>-75404025.935264587</v>
      </c>
      <c r="AJ42" s="12">
        <f t="shared" si="15"/>
        <v>-0.11896655296215219</v>
      </c>
    </row>
    <row r="43" spans="1:281" s="5" customFormat="1">
      <c r="A43" s="4">
        <v>210003</v>
      </c>
      <c r="B43" s="4">
        <v>210003</v>
      </c>
      <c r="C43" s="3" t="s">
        <v>4</v>
      </c>
      <c r="D43" s="15">
        <v>369584945.67792779</v>
      </c>
      <c r="E43" s="15">
        <v>379598110.09410959</v>
      </c>
      <c r="F43" s="46">
        <v>-0.22165164829391748</v>
      </c>
      <c r="G43" s="18">
        <f t="shared" si="0"/>
        <v>295459563.30249423</v>
      </c>
      <c r="H43" s="18">
        <f t="shared" si="1"/>
        <v>-10013164.416181803</v>
      </c>
      <c r="I43" s="18">
        <f t="shared" si="2"/>
        <v>285446398.88631243</v>
      </c>
      <c r="J43" s="19">
        <f t="shared" si="3"/>
        <v>-0.22765685609104147</v>
      </c>
      <c r="K43" s="8"/>
      <c r="L43" s="1">
        <f>VLOOKUP(B43,[1]Medicare!$1:$1048576,32,FALSE)</f>
        <v>6.0833229541233491E-2</v>
      </c>
      <c r="M43" s="54">
        <f>VLOOKUP(B43,[1]Medicare!$1:$1048576,3,FALSE)</f>
        <v>0.15007764237029897</v>
      </c>
      <c r="N43" s="1">
        <f>VLOOKUP(B43,[1]Commercial!$1:$1048576,32,FALSE)</f>
        <v>-0.19020326550488231</v>
      </c>
      <c r="O43" s="1">
        <f>VLOOKUP(B43,'[2]2021 Values'!$1:$1048576,5,FALSE)</f>
        <v>-8.5354134522275471E-2</v>
      </c>
      <c r="P43" s="40">
        <f>VLOOKUP(B43,[1]Commercial!$1:$1048576,3,FALSE)</f>
        <v>0.1109028625216486</v>
      </c>
      <c r="Q43" s="8"/>
      <c r="R43" s="41">
        <f>VLOOKUP($B43,[1]Medicare!$1:$1048576,33,FALSE)</f>
        <v>129171880.1885806</v>
      </c>
      <c r="S43" s="41">
        <f t="shared" si="4"/>
        <v>121313937.55079597</v>
      </c>
      <c r="T43" s="12">
        <f t="shared" si="5"/>
        <v>0</v>
      </c>
      <c r="U43" s="17">
        <f t="shared" si="6"/>
        <v>129171880.1885806</v>
      </c>
      <c r="V43" s="17">
        <f>(U43-R43)*Weighting!$C$25</f>
        <v>0</v>
      </c>
      <c r="W43" s="12">
        <f t="shared" si="7"/>
        <v>-8.1767573058513232E-3</v>
      </c>
      <c r="X43" s="17">
        <f>W43*R43*Weighting!$C$25</f>
        <v>-568441.51749047299</v>
      </c>
      <c r="Y43" s="17">
        <f t="shared" si="8"/>
        <v>-568441.51749047299</v>
      </c>
      <c r="Z43" s="41">
        <f>VLOOKUP($B43,[1]Commercial!$1:$1048576,35,FALSE)</f>
        <v>74565569.253018409</v>
      </c>
      <c r="AA43" s="12">
        <f t="shared" si="9"/>
        <v>0</v>
      </c>
      <c r="AB43" s="17">
        <f>($Z43*(1+AA43)-$Z43)*Weighting!$C$34</f>
        <v>0</v>
      </c>
      <c r="AC43" s="12">
        <f t="shared" si="10"/>
        <v>0</v>
      </c>
      <c r="AD43" s="17">
        <f>(Z43*(1+AC43)-Z43)*Weighting!$C$34</f>
        <v>0</v>
      </c>
      <c r="AE43" s="17">
        <f t="shared" si="11"/>
        <v>0</v>
      </c>
      <c r="AF43" s="29">
        <f t="shared" si="12"/>
        <v>-568441.51749047299</v>
      </c>
      <c r="AG43" s="8"/>
      <c r="AH43" s="29">
        <f t="shared" si="13"/>
        <v>284877957.36882198</v>
      </c>
      <c r="AI43" s="50">
        <f t="shared" si="14"/>
        <v>-84706988.309105814</v>
      </c>
      <c r="AJ43" s="12">
        <f t="shared" si="15"/>
        <v>-0.22919490985686175</v>
      </c>
    </row>
    <row r="44" spans="1:281" s="5" customFormat="1">
      <c r="A44" s="4">
        <v>210029</v>
      </c>
      <c r="B44" s="4">
        <v>210029</v>
      </c>
      <c r="C44" s="3" t="s">
        <v>20</v>
      </c>
      <c r="D44" s="15">
        <v>761770188.92584622</v>
      </c>
      <c r="E44" s="15">
        <v>714563622.53195643</v>
      </c>
      <c r="F44" s="46">
        <v>-0.16651886319257059</v>
      </c>
      <c r="G44" s="18">
        <f t="shared" si="0"/>
        <v>595575300.42916989</v>
      </c>
      <c r="H44" s="18">
        <f t="shared" si="1"/>
        <v>47206566.393889785</v>
      </c>
      <c r="I44" s="18">
        <f t="shared" si="2"/>
        <v>642781866.82305968</v>
      </c>
      <c r="J44" s="19">
        <f t="shared" si="3"/>
        <v>-0.1561997618606854</v>
      </c>
      <c r="K44" s="8"/>
      <c r="L44" s="1">
        <f>VLOOKUP(B44,[1]Medicare!$1:$1048576,32,FALSE)</f>
        <v>0.2567528038065845</v>
      </c>
      <c r="M44" s="54">
        <f>VLOOKUP(B44,[1]Medicare!$1:$1048576,3,FALSE)</f>
        <v>0.22388541703389575</v>
      </c>
      <c r="N44" s="1">
        <f>VLOOKUP(B44,[1]Commercial!$1:$1048576,32,FALSE)</f>
        <v>-0.11970363853421451</v>
      </c>
      <c r="O44" s="1">
        <f>VLOOKUP(B44,'[2]2021 Values'!$1:$1048576,5,FALSE)</f>
        <v>-2.2600106875294235E-2</v>
      </c>
      <c r="P44" s="40">
        <f>VLOOKUP(B44,[1]Commercial!$1:$1048576,3,FALSE)</f>
        <v>9.3616008815772478E-2</v>
      </c>
      <c r="Q44" s="8"/>
      <c r="R44" s="41">
        <f>VLOOKUP($B44,[1]Medicare!$1:$1048576,33,FALSE)</f>
        <v>126130944.83213948</v>
      </c>
      <c r="S44" s="41">
        <f t="shared" si="4"/>
        <v>93746471.099714041</v>
      </c>
      <c r="T44" s="12">
        <f t="shared" si="5"/>
        <v>0</v>
      </c>
      <c r="U44" s="17">
        <f t="shared" si="6"/>
        <v>126130944.83213948</v>
      </c>
      <c r="V44" s="17">
        <f>(U44-R44)*Weighting!$C$25</f>
        <v>0</v>
      </c>
      <c r="W44" s="12">
        <f t="shared" si="7"/>
        <v>-8.1984531969448105E-2</v>
      </c>
      <c r="X44" s="17">
        <f>W44*R44*Weighting!$C$25</f>
        <v>-5565321.682092323</v>
      </c>
      <c r="Y44" s="17">
        <f t="shared" si="8"/>
        <v>-5565321.682092323</v>
      </c>
      <c r="Z44" s="41">
        <f>VLOOKUP($B44,[1]Commercial!$1:$1048576,35,FALSE)</f>
        <v>49607875.938103676</v>
      </c>
      <c r="AA44" s="12">
        <f t="shared" si="9"/>
        <v>0</v>
      </c>
      <c r="AB44" s="17">
        <f>($Z44*(1+AA44)-$Z44)*Weighting!$C$34</f>
        <v>0</v>
      </c>
      <c r="AC44" s="12">
        <f t="shared" si="10"/>
        <v>0</v>
      </c>
      <c r="AD44" s="17">
        <f>(Z44*(1+AC44)-Z44)*Weighting!$C$34</f>
        <v>0</v>
      </c>
      <c r="AE44" s="17">
        <f t="shared" si="11"/>
        <v>0</v>
      </c>
      <c r="AF44" s="29">
        <f t="shared" si="12"/>
        <v>-5565321.682092323</v>
      </c>
      <c r="AG44" s="8"/>
      <c r="AH44" s="29">
        <f t="shared" si="13"/>
        <v>637216545.14096737</v>
      </c>
      <c r="AI44" s="50">
        <f t="shared" si="14"/>
        <v>-124553643.78487885</v>
      </c>
      <c r="AJ44" s="12">
        <f t="shared" si="15"/>
        <v>-0.16350553696582548</v>
      </c>
    </row>
    <row r="45" spans="1:281" s="5" customFormat="1">
      <c r="A45" s="4">
        <v>210002</v>
      </c>
      <c r="B45" s="4">
        <v>210002</v>
      </c>
      <c r="C45" s="3" t="s">
        <v>3</v>
      </c>
      <c r="D45" s="15">
        <v>1776618102.4147725</v>
      </c>
      <c r="E45" s="15">
        <v>1331249266.2329757</v>
      </c>
      <c r="F45" s="46">
        <v>-0.10016201626631427</v>
      </c>
      <c r="G45" s="18">
        <f t="shared" si="0"/>
        <v>1197908655.5740294</v>
      </c>
      <c r="H45" s="18">
        <f t="shared" si="1"/>
        <v>445368836.18179679</v>
      </c>
      <c r="I45" s="18">
        <f t="shared" si="2"/>
        <v>1643277491.7558262</v>
      </c>
      <c r="J45" s="19">
        <f t="shared" si="3"/>
        <v>-7.5053051906715518E-2</v>
      </c>
      <c r="K45" s="8"/>
      <c r="L45" s="1">
        <f>VLOOKUP(B45,[1]Medicare!$1:$1048576,32,FALSE)</f>
        <v>0.23704309577847527</v>
      </c>
      <c r="M45" s="54">
        <f>VLOOKUP(B45,[1]Medicare!$1:$1048576,3,FALSE)</f>
        <v>0.23696474357733521</v>
      </c>
      <c r="N45" s="1">
        <f>VLOOKUP(B45,[1]Commercial!$1:$1048576,32,FALSE)</f>
        <v>-0.15333322811318661</v>
      </c>
      <c r="O45" s="1">
        <f>VLOOKUP(B45,'[2]2021 Values'!$1:$1048576,5,FALSE)</f>
        <v>-5.9939301604650996E-2</v>
      </c>
      <c r="P45" s="40">
        <f>VLOOKUP(B45,[1]Commercial!$1:$1048576,3,FALSE)</f>
        <v>0.13360456186585945</v>
      </c>
      <c r="Q45" s="8"/>
      <c r="R45" s="41">
        <f>VLOOKUP($B45,[1]Medicare!$1:$1048576,33,FALSE)</f>
        <v>80166554.913233176</v>
      </c>
      <c r="S45" s="41">
        <f t="shared" si="4"/>
        <v>61163626.558705248</v>
      </c>
      <c r="T45" s="12">
        <f t="shared" si="5"/>
        <v>0</v>
      </c>
      <c r="U45" s="17">
        <f t="shared" si="6"/>
        <v>80166554.913233176</v>
      </c>
      <c r="V45" s="17">
        <f>(U45-R45)*Weighting!$C$25</f>
        <v>0</v>
      </c>
      <c r="W45" s="12">
        <f t="shared" si="7"/>
        <v>-9.5063858512887567E-2</v>
      </c>
      <c r="X45" s="17">
        <f>W45*R45*Weighting!$C$25</f>
        <v>-4101524.9686043747</v>
      </c>
      <c r="Y45" s="17">
        <f t="shared" si="8"/>
        <v>-4101524.9686043747</v>
      </c>
      <c r="Z45" s="41">
        <f>VLOOKUP($B45,[1]Commercial!$1:$1048576,35,FALSE)</f>
        <v>34291443.861788139</v>
      </c>
      <c r="AA45" s="12">
        <f t="shared" si="9"/>
        <v>0</v>
      </c>
      <c r="AB45" s="17">
        <f>($Z45*(1+AA45)-$Z45)*Weighting!$C$34</f>
        <v>0</v>
      </c>
      <c r="AC45" s="12">
        <f t="shared" si="10"/>
        <v>0</v>
      </c>
      <c r="AD45" s="17">
        <f>(Z45*(1+AC45)-Z45)*Weighting!$C$34</f>
        <v>0</v>
      </c>
      <c r="AE45" s="17">
        <f t="shared" si="11"/>
        <v>0</v>
      </c>
      <c r="AF45" s="29">
        <f t="shared" si="12"/>
        <v>-4101524.9686043747</v>
      </c>
      <c r="AG45" s="8"/>
      <c r="AH45" s="29">
        <f t="shared" si="13"/>
        <v>1639175966.7872219</v>
      </c>
      <c r="AI45" s="50">
        <f t="shared" si="14"/>
        <v>-137442135.6275506</v>
      </c>
      <c r="AJ45" s="12">
        <f t="shared" si="15"/>
        <v>-7.7361665650451106E-2</v>
      </c>
    </row>
    <row r="46" spans="1:281" s="5" customFormat="1">
      <c r="A46" s="4">
        <v>210012</v>
      </c>
      <c r="B46" s="4">
        <v>210012</v>
      </c>
      <c r="C46" s="3" t="s">
        <v>9</v>
      </c>
      <c r="D46" s="15">
        <v>915393269.61662757</v>
      </c>
      <c r="E46" s="15">
        <v>853868775.33511937</v>
      </c>
      <c r="F46" s="46">
        <v>-0.22057426581868567</v>
      </c>
      <c r="G46" s="18">
        <f t="shared" si="0"/>
        <v>665527297.11007512</v>
      </c>
      <c r="H46" s="18">
        <f t="shared" si="1"/>
        <v>61524494.281508207</v>
      </c>
      <c r="I46" s="18">
        <f t="shared" si="2"/>
        <v>727051791.39158332</v>
      </c>
      <c r="J46" s="19">
        <f t="shared" si="3"/>
        <v>-0.20574924950444828</v>
      </c>
      <c r="K46" s="8"/>
      <c r="L46" s="1">
        <f>VLOOKUP(B46,[1]Medicare!$1:$1048576,32,FALSE)</f>
        <v>0.26798450876447988</v>
      </c>
      <c r="M46" s="54">
        <f>VLOOKUP(B46,[1]Medicare!$1:$1048576,3,FALSE)</f>
        <v>0.18375184806671974</v>
      </c>
      <c r="N46" s="1">
        <f>VLOOKUP(B46,[1]Commercial!$1:$1048576,32,FALSE)</f>
        <v>3.1527186440039712E-2</v>
      </c>
      <c r="O46" s="1">
        <f>VLOOKUP(B46,'[2]2021 Values'!$1:$1048576,5,FALSE)</f>
        <v>0.14531265368737944</v>
      </c>
      <c r="P46" s="40">
        <f>VLOOKUP(B46,[1]Commercial!$1:$1048576,3,FALSE)</f>
        <v>0.21175085781357095</v>
      </c>
      <c r="Q46" s="8"/>
      <c r="R46" s="41">
        <f>VLOOKUP($B46,[1]Medicare!$1:$1048576,33,FALSE)</f>
        <v>363441870.70680976</v>
      </c>
      <c r="S46" s="41">
        <f t="shared" si="4"/>
        <v>266045079.52100173</v>
      </c>
      <c r="T46" s="12">
        <f t="shared" si="5"/>
        <v>0</v>
      </c>
      <c r="U46" s="17">
        <f t="shared" si="6"/>
        <v>363441870.70680976</v>
      </c>
      <c r="V46" s="17">
        <f>(U46-R46)*Weighting!$C$25</f>
        <v>0</v>
      </c>
      <c r="W46" s="12">
        <f t="shared" si="7"/>
        <v>-4.185096300227209E-2</v>
      </c>
      <c r="X46" s="17">
        <f>W46*R46*Weighting!$C$25</f>
        <v>-8186101.3324428033</v>
      </c>
      <c r="Y46" s="17">
        <f t="shared" si="8"/>
        <v>-8186101.3324428033</v>
      </c>
      <c r="Z46" s="41">
        <f>VLOOKUP($B46,[1]Commercial!$1:$1048576,35,FALSE)</f>
        <v>172473042.09457588</v>
      </c>
      <c r="AA46" s="12">
        <f t="shared" si="9"/>
        <v>-3.1527186440039712E-2</v>
      </c>
      <c r="AB46" s="17">
        <f>($Z46*(1+AA46)-$Z46)*Weighting!$C$34</f>
        <v>-1625859.0917414187</v>
      </c>
      <c r="AC46" s="12">
        <f t="shared" si="10"/>
        <v>0</v>
      </c>
      <c r="AD46" s="17">
        <f>(Z46*(1+AC46)-Z46)*Weighting!$C$34</f>
        <v>0</v>
      </c>
      <c r="AE46" s="17">
        <f t="shared" si="11"/>
        <v>-1625859.0917414187</v>
      </c>
      <c r="AF46" s="29">
        <f t="shared" si="12"/>
        <v>-9811960.4241842218</v>
      </c>
      <c r="AG46" s="8"/>
      <c r="AH46" s="29">
        <f t="shared" si="13"/>
        <v>717239830.96739912</v>
      </c>
      <c r="AI46" s="50">
        <f t="shared" si="14"/>
        <v>-198153438.64922845</v>
      </c>
      <c r="AJ46" s="12">
        <f t="shared" si="15"/>
        <v>-0.21646809652884635</v>
      </c>
    </row>
    <row r="47" spans="1:281">
      <c r="A47" s="4">
        <v>210009</v>
      </c>
      <c r="B47" s="4">
        <v>210009</v>
      </c>
      <c r="C47" s="3" t="s">
        <v>0</v>
      </c>
      <c r="D47" s="15">
        <v>2809846672.3972068</v>
      </c>
      <c r="E47" s="15">
        <v>2426767253.0622015</v>
      </c>
      <c r="F47" s="46">
        <v>-8.9020284340636913E-2</v>
      </c>
      <c r="G47" s="18">
        <f t="shared" si="0"/>
        <v>2210735742.1660581</v>
      </c>
      <c r="H47" s="18">
        <f t="shared" si="1"/>
        <v>383079419.33500528</v>
      </c>
      <c r="I47" s="53">
        <f t="shared" si="2"/>
        <v>2593815161.5010633</v>
      </c>
      <c r="J47" s="35">
        <f t="shared" si="3"/>
        <v>-7.6883736403964398E-2</v>
      </c>
      <c r="K47" s="8"/>
      <c r="L47" s="1">
        <f>VLOOKUP(B47,[1]Medicare!$1:$1048576,32,FALSE)</f>
        <v>0.21840749919111158</v>
      </c>
      <c r="M47" s="54">
        <f>VLOOKUP(B47,[1]Medicare!$1:$1048576,3,FALSE)</f>
        <v>0.23513137622802271</v>
      </c>
      <c r="N47" s="1">
        <f>VLOOKUP(B47,[1]Commercial!$1:$1048576,32,FALSE)</f>
        <v>-0.16177274534223185</v>
      </c>
      <c r="O47" s="1">
        <f>VLOOKUP(B47,'[2]2021 Values'!$1:$1048576,5,FALSE)</f>
        <v>-6.9309763188699636E-2</v>
      </c>
      <c r="P47" s="40">
        <f>VLOOKUP(B47,[1]Commercial!$1:$1048576,3,FALSE)</f>
        <v>5.4269087629157609E-2</v>
      </c>
      <c r="Q47" s="8"/>
      <c r="R47" s="52">
        <f>VLOOKUP($B47,[1]Medicare!$1:$1048576,33,FALSE)</f>
        <v>91167084.450786114</v>
      </c>
      <c r="S47" s="41">
        <f t="shared" si="4"/>
        <v>71255509.527345046</v>
      </c>
      <c r="T47" s="12">
        <f t="shared" si="5"/>
        <v>0</v>
      </c>
      <c r="U47" s="17">
        <f t="shared" si="6"/>
        <v>91167084.450786114</v>
      </c>
      <c r="V47" s="17">
        <f>(U47-R47)*Weighting!$C$25</f>
        <v>0</v>
      </c>
      <c r="W47" s="12">
        <f t="shared" si="7"/>
        <v>-9.3230491163575069E-2</v>
      </c>
      <c r="X47" s="17">
        <f>W47*R47*Weighting!$C$25</f>
        <v>-4574385.2724557016</v>
      </c>
      <c r="Y47" s="17">
        <f t="shared" si="8"/>
        <v>-4574385.2724557016</v>
      </c>
      <c r="Z47" s="52">
        <f>VLOOKUP($B47,[1]Commercial!$1:$1048576,35,FALSE)</f>
        <v>56446564.801962972</v>
      </c>
      <c r="AA47" s="12">
        <f t="shared" si="9"/>
        <v>0</v>
      </c>
      <c r="AB47" s="17">
        <f>($Z47*(1+AA47)-$Z47)*Weighting!$C$34</f>
        <v>0</v>
      </c>
      <c r="AC47" s="12">
        <f t="shared" si="10"/>
        <v>0</v>
      </c>
      <c r="AD47" s="17">
        <f>(Z47*(1+AC47)-Z47)*Weighting!$C$34</f>
        <v>0</v>
      </c>
      <c r="AE47" s="17">
        <f t="shared" si="11"/>
        <v>0</v>
      </c>
      <c r="AF47" s="29">
        <f t="shared" si="12"/>
        <v>-4574385.2724557016</v>
      </c>
      <c r="AG47" s="8"/>
      <c r="AH47" s="29">
        <f t="shared" si="13"/>
        <v>2589240776.2286077</v>
      </c>
      <c r="AI47" s="50">
        <f t="shared" si="14"/>
        <v>-220605896.16859913</v>
      </c>
      <c r="AJ47" s="12">
        <f t="shared" si="15"/>
        <v>-7.851172034963394E-2</v>
      </c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</row>
    <row r="48" spans="1:281">
      <c r="F48" s="10"/>
      <c r="G48" s="10"/>
      <c r="H48" s="10"/>
      <c r="I48" s="10"/>
      <c r="J48" s="10"/>
      <c r="L48" s="10"/>
    </row>
    <row r="49" spans="6:12">
      <c r="F49" s="10"/>
      <c r="G49" s="10"/>
      <c r="H49" s="10"/>
      <c r="I49" s="31"/>
      <c r="J49" s="10"/>
      <c r="L49" s="10"/>
    </row>
    <row r="50" spans="6:12">
      <c r="F50" s="10"/>
      <c r="G50" s="10"/>
      <c r="H50" s="10"/>
      <c r="I50" s="10"/>
      <c r="J50" s="31"/>
      <c r="L50" s="10"/>
    </row>
  </sheetData>
  <autoFilter ref="A4:JU47" xr:uid="{5708C44A-131D-4A76-B636-4F39A55D93A3}">
    <sortState xmlns:xlrd2="http://schemas.microsoft.com/office/spreadsheetml/2017/richdata2" ref="A5:JU47">
      <sortCondition descending="1" ref="AI4:AI47"/>
    </sortState>
  </autoFilter>
  <mergeCells count="1">
    <mergeCell ref="L1:O1"/>
  </mergeCells>
  <conditionalFormatting sqref="G5:H47">
    <cfRule type="cellIs" dxfId="7" priority="2" operator="greaterThan">
      <formula>#REF!</formula>
    </cfRule>
    <cfRule type="cellIs" dxfId="6" priority="3" operator="lessThan">
      <formula>#REF!</formula>
    </cfRule>
  </conditionalFormatting>
  <conditionalFormatting sqref="I5:J46">
    <cfRule type="cellIs" dxfId="5" priority="4" operator="greaterThan">
      <formula>#REF!</formula>
    </cfRule>
    <cfRule type="cellIs" dxfId="4" priority="5" operator="lessThan">
      <formula>#REF!</formula>
    </cfRule>
  </conditionalFormatting>
  <conditionalFormatting sqref="K5:K47 Q5:Q47 AG5:AG47">
    <cfRule type="expression" dxfId="3" priority="9">
      <formula>K5=3</formula>
    </cfRule>
    <cfRule type="expression" dxfId="2" priority="10">
      <formula>K5=4</formula>
    </cfRule>
    <cfRule type="expression" dxfId="1" priority="11">
      <formula>K5=1</formula>
    </cfRule>
    <cfRule type="expression" dxfId="0" priority="12">
      <formula>K5=5</formula>
    </cfRule>
  </conditionalFormatting>
  <pageMargins left="0.7" right="0.7" top="0.75" bottom="0.75" header="0.3" footer="0.3"/>
  <pageSetup paperSize="17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34"/>
  <sheetViews>
    <sheetView workbookViewId="0">
      <selection activeCell="C25" sqref="C25"/>
    </sheetView>
  </sheetViews>
  <sheetFormatPr defaultRowHeight="12.3"/>
  <cols>
    <col min="1" max="1" width="16.1640625" bestFit="1" customWidth="1"/>
    <col min="2" max="2" width="23.27734375" style="13" bestFit="1" customWidth="1"/>
    <col min="3" max="3" width="18.44140625" style="14" bestFit="1" customWidth="1"/>
    <col min="4" max="4" width="13.27734375" bestFit="1" customWidth="1"/>
  </cols>
  <sheetData>
    <row r="2" spans="1:3">
      <c r="A2" t="s">
        <v>46</v>
      </c>
      <c r="B2" s="13" t="s" vm="1">
        <v>47</v>
      </c>
    </row>
    <row r="3" spans="1:3">
      <c r="A3" t="s">
        <v>48</v>
      </c>
      <c r="B3" s="13" t="s" vm="2">
        <v>47</v>
      </c>
    </row>
    <row r="5" spans="1:3">
      <c r="B5" s="13" t="s">
        <v>49</v>
      </c>
    </row>
    <row r="6" spans="1:3">
      <c r="B6" s="13" t="s">
        <v>57</v>
      </c>
    </row>
    <row r="7" spans="1:3">
      <c r="A7" t="s">
        <v>44</v>
      </c>
      <c r="B7" s="13" t="s">
        <v>50</v>
      </c>
      <c r="C7" s="14" t="s">
        <v>51</v>
      </c>
    </row>
    <row r="8" spans="1:3">
      <c r="A8" t="s">
        <v>52</v>
      </c>
      <c r="B8" s="13">
        <v>325553955.61000001</v>
      </c>
      <c r="C8" s="14">
        <v>1.8653237492192148E-2</v>
      </c>
    </row>
    <row r="9" spans="1:3">
      <c r="A9" t="s">
        <v>53</v>
      </c>
      <c r="B9" s="13">
        <v>6254386119.8500004</v>
      </c>
      <c r="C9" s="14">
        <v>0.35835703314627032</v>
      </c>
    </row>
    <row r="10" spans="1:3">
      <c r="A10" t="s">
        <v>54</v>
      </c>
      <c r="B10" s="13">
        <v>3613008256.0300002</v>
      </c>
      <c r="C10" s="14">
        <v>0.20701422882329867</v>
      </c>
    </row>
    <row r="11" spans="1:3">
      <c r="A11" t="s">
        <v>55</v>
      </c>
      <c r="B11" s="13">
        <v>6522372314.8299999</v>
      </c>
      <c r="C11" s="14">
        <v>0.37371181552089833</v>
      </c>
    </row>
    <row r="12" spans="1:3">
      <c r="A12" t="s">
        <v>56</v>
      </c>
      <c r="B12" s="13">
        <v>737625832.61000001</v>
      </c>
      <c r="C12" s="14">
        <v>4.2263685017340527E-2</v>
      </c>
    </row>
    <row r="13" spans="1:3">
      <c r="A13" t="s">
        <v>45</v>
      </c>
      <c r="B13" s="13">
        <v>17452946478.93</v>
      </c>
      <c r="C13" s="14">
        <v>1</v>
      </c>
    </row>
    <row r="16" spans="1:3">
      <c r="A16" t="str">
        <f>A9</f>
        <v>Commercial/Other</v>
      </c>
      <c r="B16" s="13">
        <f>B9</f>
        <v>6254386119.8500004</v>
      </c>
      <c r="C16" s="11">
        <f>B16/$B$18</f>
        <v>0.48951274705747727</v>
      </c>
    </row>
    <row r="17" spans="1:6">
      <c r="A17" t="str">
        <f>A11</f>
        <v>Medicare FFS</v>
      </c>
      <c r="B17" s="13">
        <f>B11</f>
        <v>6522372314.8299999</v>
      </c>
      <c r="C17" s="11">
        <f>B17/$B$18</f>
        <v>0.51048725294252273</v>
      </c>
    </row>
    <row r="18" spans="1:6">
      <c r="A18" t="s">
        <v>58</v>
      </c>
      <c r="B18" s="13">
        <f>B9+B11</f>
        <v>12776758434.68</v>
      </c>
      <c r="C18" s="14">
        <f>SUM(C16:C17)</f>
        <v>1</v>
      </c>
    </row>
    <row r="21" spans="1:6">
      <c r="A21" t="s">
        <v>74</v>
      </c>
      <c r="C21" s="14" t="s">
        <v>72</v>
      </c>
    </row>
    <row r="22" spans="1:6">
      <c r="B22" s="13" t="s">
        <v>73</v>
      </c>
      <c r="C22" s="16">
        <v>5520196481.6399994</v>
      </c>
    </row>
    <row r="23" spans="1:6">
      <c r="B23" s="13" t="s">
        <v>47</v>
      </c>
      <c r="C23" s="16">
        <v>10256940460.789999</v>
      </c>
    </row>
    <row r="25" spans="1:6">
      <c r="B25" s="13" t="s">
        <v>82</v>
      </c>
      <c r="C25" s="14">
        <f>C22/C23</f>
        <v>0.53819133519810147</v>
      </c>
    </row>
    <row r="27" spans="1:6">
      <c r="A27" t="s">
        <v>44</v>
      </c>
      <c r="B27" s="13" t="s">
        <v>75</v>
      </c>
      <c r="C27" s="14" t="s">
        <v>76</v>
      </c>
      <c r="D27" t="s">
        <v>77</v>
      </c>
    </row>
    <row r="28" spans="1:6">
      <c r="A28" t="s">
        <v>78</v>
      </c>
      <c r="B28" s="13">
        <v>2249801655</v>
      </c>
      <c r="C28" s="30">
        <v>2079529821</v>
      </c>
      <c r="D28">
        <v>170271834</v>
      </c>
      <c r="F28" s="11"/>
    </row>
    <row r="29" spans="1:6">
      <c r="A29" t="s">
        <v>79</v>
      </c>
      <c r="B29" s="13">
        <v>57637424</v>
      </c>
      <c r="C29" s="30">
        <v>53924595</v>
      </c>
      <c r="D29">
        <v>3712829</v>
      </c>
      <c r="F29" s="11"/>
    </row>
    <row r="30" spans="1:6">
      <c r="A30" t="s">
        <v>80</v>
      </c>
      <c r="B30" s="13">
        <v>1492345714</v>
      </c>
      <c r="C30" s="30">
        <v>1324751042</v>
      </c>
      <c r="D30">
        <v>167590066</v>
      </c>
      <c r="F30" s="11"/>
    </row>
    <row r="31" spans="1:6">
      <c r="A31" t="s">
        <v>81</v>
      </c>
      <c r="B31" s="13">
        <v>3724544031</v>
      </c>
      <c r="C31" s="30">
        <v>2349789868</v>
      </c>
      <c r="D31">
        <v>1373652275</v>
      </c>
      <c r="F31" s="11"/>
    </row>
    <row r="32" spans="1:6">
      <c r="A32" t="s">
        <v>45</v>
      </c>
      <c r="B32" s="13">
        <v>7524328824</v>
      </c>
      <c r="C32" s="30">
        <v>5807995326</v>
      </c>
      <c r="D32">
        <v>1715227004</v>
      </c>
      <c r="F32" s="11"/>
    </row>
    <row r="34" spans="2:5">
      <c r="B34" s="13" t="s">
        <v>83</v>
      </c>
      <c r="C34" s="14">
        <f>B28/B32</f>
        <v>0.29900363309799977</v>
      </c>
      <c r="D34" s="14"/>
      <c r="E34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1B6BBA-6532-47DA-94C8-C4B2B8CF239E}"/>
</file>

<file path=customXml/itemProps2.xml><?xml version="1.0" encoding="utf-8"?>
<ds:datastoreItem xmlns:ds="http://schemas.openxmlformats.org/officeDocument/2006/customXml" ds:itemID="{0FA200BE-FAEA-493C-85B2-FF9B0E5D7696}"/>
</file>

<file path=customXml/itemProps3.xml><?xml version="1.0" encoding="utf-8"?>
<ds:datastoreItem xmlns:ds="http://schemas.openxmlformats.org/officeDocument/2006/customXml" ds:itemID="{993BD202-D867-4EB8-9C5E-C6EAED437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Modified FRA Method</vt:lpstr>
      <vt:lpstr>Weighting</vt:lpstr>
      <vt:lpstr>'Modified FRA Method'!Print_Area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 Do</dc:creator>
  <cp:lastModifiedBy>Lynne Diven</cp:lastModifiedBy>
  <cp:lastPrinted>2019-06-27T13:53:54Z</cp:lastPrinted>
  <dcterms:created xsi:type="dcterms:W3CDTF">2017-11-09T21:11:51Z</dcterms:created>
  <dcterms:modified xsi:type="dcterms:W3CDTF">2023-12-13T14:37:05Z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