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mandel\Downloads\"/>
    </mc:Choice>
  </mc:AlternateContent>
  <bookViews>
    <workbookView xWindow="0" yWindow="0" windowWidth="19050" windowHeight="6786"/>
  </bookViews>
  <sheets>
    <sheet name="1. Cover Sheet" sheetId="3" r:id="rId1"/>
    <sheet name="2.Data Dictionary" sheetId="2" r:id="rId2"/>
    <sheet name="3.Summary" sheetId="7" r:id="rId3"/>
    <sheet name="4. PAU Readmissions Performance" sheetId="1" r:id="rId4"/>
    <sheet name="5. PQI Avoid Admits Performance" sheetId="4" r:id="rId5"/>
    <sheet name="6. PDI Avoid Admits Perform" sheetId="6" r:id="rId6"/>
  </sheets>
  <externalReferences>
    <externalReference r:id="rId7"/>
  </externalReferences>
  <definedNames>
    <definedName name="_xlnm._FilterDatabase" localSheetId="3" hidden="1">'4. PAU Readmissions Performance'!$A$8:$Q$8</definedName>
  </definedNames>
  <calcPr calcId="152511"/>
</workbook>
</file>

<file path=xl/calcChain.xml><?xml version="1.0" encoding="utf-8"?>
<calcChain xmlns="http://schemas.openxmlformats.org/spreadsheetml/2006/main">
  <c r="F47" i="6" l="1"/>
  <c r="G47" i="6" s="1"/>
  <c r="H47" i="6" l="1"/>
  <c r="E3" i="7" l="1"/>
  <c r="D4" i="7"/>
  <c r="D3" i="7"/>
  <c r="C4" i="7"/>
  <c r="C3" i="7"/>
  <c r="J11" i="4" l="1"/>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G58" i="4"/>
  <c r="J10" i="4" l="1"/>
  <c r="G59" i="4"/>
  <c r="K58" i="4"/>
  <c r="L58" i="4"/>
  <c r="M58" i="4"/>
  <c r="F59" i="4" l="1"/>
  <c r="E59" i="4"/>
  <c r="J59" i="4"/>
  <c r="E4" i="7"/>
  <c r="E2" i="7"/>
  <c r="D2" i="7"/>
  <c r="C2" i="7"/>
  <c r="H11" i="4" l="1"/>
  <c r="H12" i="4"/>
  <c r="N12" i="4" s="1"/>
  <c r="H13" i="4"/>
  <c r="N13" i="4" s="1"/>
  <c r="H14" i="4"/>
  <c r="N14" i="4" s="1"/>
  <c r="H15" i="4"/>
  <c r="N15" i="4" s="1"/>
  <c r="H16" i="4"/>
  <c r="N16" i="4" s="1"/>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10" i="4"/>
  <c r="N10" i="4" s="1"/>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10" i="4"/>
  <c r="N17" i="4" l="1"/>
  <c r="N11" i="4"/>
  <c r="N18" i="4"/>
  <c r="N54" i="4"/>
  <c r="N50" i="4"/>
  <c r="N46" i="4"/>
  <c r="N42" i="4"/>
  <c r="N38" i="4"/>
  <c r="N34" i="4"/>
  <c r="N30" i="4"/>
  <c r="N26" i="4"/>
  <c r="N22" i="4"/>
  <c r="N55" i="4"/>
  <c r="N51" i="4"/>
  <c r="N47" i="4"/>
  <c r="N43" i="4"/>
  <c r="N39" i="4"/>
  <c r="N35" i="4"/>
  <c r="N31" i="4"/>
  <c r="N27" i="4"/>
  <c r="N23" i="4"/>
  <c r="N19" i="4"/>
  <c r="O10" i="4"/>
  <c r="P10" i="4"/>
  <c r="P54" i="4"/>
  <c r="O54" i="4"/>
  <c r="D53" i="7" s="1"/>
  <c r="O50" i="4"/>
  <c r="P50" i="4"/>
  <c r="P46" i="4"/>
  <c r="O46" i="4"/>
  <c r="D45" i="7" s="1"/>
  <c r="O42" i="4"/>
  <c r="P42" i="4"/>
  <c r="P38" i="4"/>
  <c r="O38" i="4"/>
  <c r="D37" i="7" s="1"/>
  <c r="O34" i="4"/>
  <c r="P34" i="4"/>
  <c r="P30" i="4"/>
  <c r="O30" i="4"/>
  <c r="D29" i="7" s="1"/>
  <c r="O26" i="4"/>
  <c r="P26" i="4"/>
  <c r="P22" i="4"/>
  <c r="O22" i="4"/>
  <c r="D21" i="7" s="1"/>
  <c r="O18" i="4"/>
  <c r="P18" i="4"/>
  <c r="P14" i="4"/>
  <c r="O14" i="4"/>
  <c r="O57" i="4"/>
  <c r="P57" i="4"/>
  <c r="O45" i="4"/>
  <c r="P45" i="4"/>
  <c r="O37" i="4"/>
  <c r="P37" i="4"/>
  <c r="O29" i="4"/>
  <c r="P29" i="4"/>
  <c r="O21" i="4"/>
  <c r="P21" i="4"/>
  <c r="O13" i="4"/>
  <c r="D12" i="7" s="1"/>
  <c r="P13" i="4"/>
  <c r="K53" i="4"/>
  <c r="N53" i="4"/>
  <c r="K45" i="4"/>
  <c r="N45" i="4"/>
  <c r="K37" i="4"/>
  <c r="N37" i="4"/>
  <c r="K29" i="4"/>
  <c r="N29" i="4"/>
  <c r="P56" i="4"/>
  <c r="O56" i="4"/>
  <c r="P52" i="4"/>
  <c r="O52" i="4"/>
  <c r="D51" i="7" s="1"/>
  <c r="P48" i="4"/>
  <c r="O48" i="4"/>
  <c r="P44" i="4"/>
  <c r="O44" i="4"/>
  <c r="P40" i="4"/>
  <c r="O40" i="4"/>
  <c r="D39" i="7" s="1"/>
  <c r="P36" i="4"/>
  <c r="O36" i="4"/>
  <c r="P32" i="4"/>
  <c r="O32" i="4"/>
  <c r="D31" i="7" s="1"/>
  <c r="P28" i="4"/>
  <c r="O28" i="4"/>
  <c r="P24" i="4"/>
  <c r="O24" i="4"/>
  <c r="D23" i="7" s="1"/>
  <c r="P20" i="4"/>
  <c r="O20" i="4"/>
  <c r="P16" i="4"/>
  <c r="O16" i="4"/>
  <c r="D15" i="7" s="1"/>
  <c r="P12" i="4"/>
  <c r="O12" i="4"/>
  <c r="N56" i="4"/>
  <c r="N52" i="4"/>
  <c r="N48" i="4"/>
  <c r="N44" i="4"/>
  <c r="N40" i="4"/>
  <c r="N36" i="4"/>
  <c r="N32" i="4"/>
  <c r="N28" i="4"/>
  <c r="N24" i="4"/>
  <c r="N20" i="4"/>
  <c r="O53" i="4"/>
  <c r="P53" i="4"/>
  <c r="O49" i="4"/>
  <c r="P49" i="4"/>
  <c r="O41" i="4"/>
  <c r="P41" i="4"/>
  <c r="O33" i="4"/>
  <c r="P33" i="4"/>
  <c r="O25" i="4"/>
  <c r="P25" i="4"/>
  <c r="O17" i="4"/>
  <c r="P17" i="4"/>
  <c r="K57" i="4"/>
  <c r="N57" i="4"/>
  <c r="K49" i="4"/>
  <c r="N49" i="4"/>
  <c r="K41" i="4"/>
  <c r="N41" i="4"/>
  <c r="K33" i="4"/>
  <c r="N33" i="4"/>
  <c r="K25" i="4"/>
  <c r="N25" i="4"/>
  <c r="K21" i="4"/>
  <c r="N21" i="4"/>
  <c r="O55" i="4"/>
  <c r="P55" i="4"/>
  <c r="O51" i="4"/>
  <c r="P51" i="4"/>
  <c r="O47" i="4"/>
  <c r="D46" i="7" s="1"/>
  <c r="P47" i="4"/>
  <c r="O43" i="4"/>
  <c r="P43" i="4"/>
  <c r="O39" i="4"/>
  <c r="D38" i="7" s="1"/>
  <c r="P39" i="4"/>
  <c r="O35" i="4"/>
  <c r="P35" i="4"/>
  <c r="O31" i="4"/>
  <c r="D30" i="7" s="1"/>
  <c r="P31" i="4"/>
  <c r="O27" i="4"/>
  <c r="P27" i="4"/>
  <c r="O23" i="4"/>
  <c r="D22" i="7" s="1"/>
  <c r="P23" i="4"/>
  <c r="O19" i="4"/>
  <c r="P19" i="4"/>
  <c r="O15" i="4"/>
  <c r="D14" i="7" s="1"/>
  <c r="P15" i="4"/>
  <c r="O11" i="4"/>
  <c r="P11" i="4"/>
  <c r="K54" i="4"/>
  <c r="K50" i="4"/>
  <c r="K46" i="4"/>
  <c r="K42" i="4"/>
  <c r="K38" i="4"/>
  <c r="K34" i="4"/>
  <c r="K30" i="4"/>
  <c r="K26" i="4"/>
  <c r="K22" i="4"/>
  <c r="K55" i="4"/>
  <c r="K51" i="4"/>
  <c r="K47" i="4"/>
  <c r="K43" i="4"/>
  <c r="K39" i="4"/>
  <c r="K35" i="4"/>
  <c r="K31" i="4"/>
  <c r="K27" i="4"/>
  <c r="K23" i="4"/>
  <c r="K19" i="4"/>
  <c r="E58" i="6"/>
  <c r="M48" i="4"/>
  <c r="L48" i="4"/>
  <c r="M44" i="4"/>
  <c r="L44" i="4"/>
  <c r="M40" i="4"/>
  <c r="L40" i="4"/>
  <c r="M36" i="4"/>
  <c r="L36" i="4"/>
  <c r="M32" i="4"/>
  <c r="L32" i="4"/>
  <c r="M28" i="4"/>
  <c r="L28" i="4"/>
  <c r="M24" i="4"/>
  <c r="L24" i="4"/>
  <c r="M20" i="4"/>
  <c r="L20" i="4"/>
  <c r="M16" i="4"/>
  <c r="L16" i="4"/>
  <c r="M12" i="4"/>
  <c r="L12" i="4"/>
  <c r="K56" i="4"/>
  <c r="K52" i="4"/>
  <c r="M55" i="4"/>
  <c r="L55" i="4"/>
  <c r="M10" i="4"/>
  <c r="L10" i="4"/>
  <c r="M54" i="4"/>
  <c r="L54" i="4"/>
  <c r="M50" i="4"/>
  <c r="L50" i="4"/>
  <c r="M46" i="4"/>
  <c r="L46" i="4"/>
  <c r="M42" i="4"/>
  <c r="L42" i="4"/>
  <c r="M38" i="4"/>
  <c r="L38" i="4"/>
  <c r="M34" i="4"/>
  <c r="L34" i="4"/>
  <c r="M30" i="4"/>
  <c r="L30" i="4"/>
  <c r="M26" i="4"/>
  <c r="L26" i="4"/>
  <c r="M22" i="4"/>
  <c r="L22" i="4"/>
  <c r="K18" i="4"/>
  <c r="K14" i="4"/>
  <c r="M56" i="4"/>
  <c r="L56" i="4"/>
  <c r="M52" i="4"/>
  <c r="L52" i="4"/>
  <c r="M18" i="4"/>
  <c r="L18" i="4"/>
  <c r="M14" i="4"/>
  <c r="L14" i="4"/>
  <c r="K10" i="4"/>
  <c r="M57" i="4"/>
  <c r="L57" i="4"/>
  <c r="M53" i="4"/>
  <c r="L53" i="4"/>
  <c r="M49" i="4"/>
  <c r="L49" i="4"/>
  <c r="M45" i="4"/>
  <c r="L45" i="4"/>
  <c r="M41" i="4"/>
  <c r="L41" i="4"/>
  <c r="M37" i="4"/>
  <c r="L37" i="4"/>
  <c r="M33" i="4"/>
  <c r="L33" i="4"/>
  <c r="M29" i="4"/>
  <c r="L29" i="4"/>
  <c r="M25" i="4"/>
  <c r="L25" i="4"/>
  <c r="M21" i="4"/>
  <c r="L21" i="4"/>
  <c r="M17" i="4"/>
  <c r="L17" i="4"/>
  <c r="M13" i="4"/>
  <c r="L13" i="4"/>
  <c r="K17" i="4"/>
  <c r="K13" i="4"/>
  <c r="K48" i="4"/>
  <c r="K44" i="4"/>
  <c r="K40" i="4"/>
  <c r="K36" i="4"/>
  <c r="K32" i="4"/>
  <c r="K28" i="4"/>
  <c r="K24" i="4"/>
  <c r="K20" i="4"/>
  <c r="K16" i="4"/>
  <c r="K12" i="4"/>
  <c r="M51" i="4"/>
  <c r="L51" i="4"/>
  <c r="M47" i="4"/>
  <c r="L47" i="4"/>
  <c r="M43" i="4"/>
  <c r="L43" i="4"/>
  <c r="M39" i="4"/>
  <c r="L39" i="4"/>
  <c r="M35" i="4"/>
  <c r="L35" i="4"/>
  <c r="M31" i="4"/>
  <c r="L31" i="4"/>
  <c r="M27" i="4"/>
  <c r="L27" i="4"/>
  <c r="M23" i="4"/>
  <c r="L23" i="4"/>
  <c r="M19" i="4"/>
  <c r="L19" i="4"/>
  <c r="M15" i="4"/>
  <c r="L15" i="4"/>
  <c r="M11" i="4"/>
  <c r="L11" i="4"/>
  <c r="K15" i="4"/>
  <c r="K11" i="4"/>
  <c r="D47" i="7"/>
  <c r="F43" i="6"/>
  <c r="H43" i="6" s="1"/>
  <c r="F39" i="6"/>
  <c r="H39" i="6" s="1"/>
  <c r="F35" i="6"/>
  <c r="H35" i="6" s="1"/>
  <c r="F31" i="6"/>
  <c r="H31" i="6" s="1"/>
  <c r="F27" i="6"/>
  <c r="H27" i="6" s="1"/>
  <c r="F23" i="6"/>
  <c r="H23" i="6" s="1"/>
  <c r="F19" i="6"/>
  <c r="H19" i="6" s="1"/>
  <c r="F15" i="6"/>
  <c r="H15" i="6" s="1"/>
  <c r="F11" i="6"/>
  <c r="H11" i="6" s="1"/>
  <c r="F54" i="6"/>
  <c r="H54" i="6" s="1"/>
  <c r="F50" i="6"/>
  <c r="H50" i="6" s="1"/>
  <c r="F46" i="6"/>
  <c r="H46" i="6" s="1"/>
  <c r="F42" i="6"/>
  <c r="H42" i="6" s="1"/>
  <c r="F38" i="6"/>
  <c r="H38" i="6" s="1"/>
  <c r="F34" i="6"/>
  <c r="H34" i="6" s="1"/>
  <c r="F30" i="6"/>
  <c r="H30" i="6" s="1"/>
  <c r="F26" i="6"/>
  <c r="H26" i="6" s="1"/>
  <c r="F22" i="6"/>
  <c r="H22" i="6" s="1"/>
  <c r="F18" i="6"/>
  <c r="H18" i="6" s="1"/>
  <c r="F14" i="6"/>
  <c r="H14" i="6" s="1"/>
  <c r="F10" i="6"/>
  <c r="H10" i="6" s="1"/>
  <c r="F53" i="6"/>
  <c r="H53" i="6" s="1"/>
  <c r="F49" i="6"/>
  <c r="H49" i="6" s="1"/>
  <c r="F45" i="6"/>
  <c r="H45" i="6" s="1"/>
  <c r="F41" i="6"/>
  <c r="H41" i="6" s="1"/>
  <c r="F37" i="6"/>
  <c r="H37" i="6" s="1"/>
  <c r="F33" i="6"/>
  <c r="H33" i="6" s="1"/>
  <c r="F29" i="6"/>
  <c r="H29" i="6" s="1"/>
  <c r="F25" i="6"/>
  <c r="H25" i="6" s="1"/>
  <c r="F21" i="6"/>
  <c r="H21" i="6" s="1"/>
  <c r="F17" i="6"/>
  <c r="H17" i="6" s="1"/>
  <c r="F13" i="6"/>
  <c r="H13" i="6" s="1"/>
  <c r="F56" i="6"/>
  <c r="H56" i="6" s="1"/>
  <c r="F52" i="6"/>
  <c r="H52" i="6" s="1"/>
  <c r="F48" i="6"/>
  <c r="H48" i="6" s="1"/>
  <c r="F44" i="6"/>
  <c r="H44" i="6" s="1"/>
  <c r="F40" i="6"/>
  <c r="H40" i="6" s="1"/>
  <c r="F36" i="6"/>
  <c r="H36" i="6" s="1"/>
  <c r="F32" i="6"/>
  <c r="H32" i="6" s="1"/>
  <c r="F28" i="6"/>
  <c r="H28" i="6" s="1"/>
  <c r="F24" i="6"/>
  <c r="H24" i="6" s="1"/>
  <c r="F20" i="6"/>
  <c r="H20" i="6" s="1"/>
  <c r="F16" i="6"/>
  <c r="H16" i="6" s="1"/>
  <c r="F12" i="6"/>
  <c r="H12" i="6" s="1"/>
  <c r="F55" i="6"/>
  <c r="H55" i="6" s="1"/>
  <c r="F51" i="6"/>
  <c r="H51" i="6" s="1"/>
  <c r="F9" i="6"/>
  <c r="H9" i="6" s="1"/>
  <c r="D58" i="6"/>
  <c r="C58" i="6"/>
  <c r="D17" i="7" l="1"/>
  <c r="G24" i="6"/>
  <c r="G56" i="6"/>
  <c r="G41" i="6"/>
  <c r="G26" i="6"/>
  <c r="G11" i="6"/>
  <c r="G43" i="6"/>
  <c r="G12" i="6"/>
  <c r="G44" i="6"/>
  <c r="G29" i="6"/>
  <c r="G45" i="6"/>
  <c r="G14" i="6"/>
  <c r="G30" i="6"/>
  <c r="G46" i="6"/>
  <c r="G15" i="6"/>
  <c r="G31" i="6"/>
  <c r="G9" i="6"/>
  <c r="G16" i="6"/>
  <c r="G32" i="6"/>
  <c r="G48" i="6"/>
  <c r="G17" i="6"/>
  <c r="G33" i="6"/>
  <c r="G49" i="6"/>
  <c r="G18" i="6"/>
  <c r="G34" i="6"/>
  <c r="G50" i="6"/>
  <c r="G19" i="6"/>
  <c r="G35" i="6"/>
  <c r="G55" i="6"/>
  <c r="G40" i="6"/>
  <c r="G25" i="6"/>
  <c r="G10" i="6"/>
  <c r="G42" i="6"/>
  <c r="G27" i="6"/>
  <c r="G28" i="6"/>
  <c r="G13" i="6"/>
  <c r="G51" i="6"/>
  <c r="G20" i="6"/>
  <c r="G36" i="6"/>
  <c r="G52" i="6"/>
  <c r="G21" i="6"/>
  <c r="G37" i="6"/>
  <c r="G53" i="6"/>
  <c r="G22" i="6"/>
  <c r="G38" i="6"/>
  <c r="G54" i="6"/>
  <c r="G23" i="6"/>
  <c r="G39" i="6"/>
  <c r="D13" i="7"/>
  <c r="D10" i="7"/>
  <c r="D18" i="7"/>
  <c r="D26" i="7"/>
  <c r="D34" i="7"/>
  <c r="D42" i="7"/>
  <c r="D50" i="7"/>
  <c r="D55" i="7"/>
  <c r="D16" i="7"/>
  <c r="D25" i="7"/>
  <c r="D33" i="7"/>
  <c r="D41" i="7"/>
  <c r="D49" i="7"/>
  <c r="D11" i="7"/>
  <c r="D19" i="7"/>
  <c r="D27" i="7"/>
  <c r="D35" i="7"/>
  <c r="D43" i="7"/>
  <c r="D32" i="7"/>
  <c r="D48" i="7"/>
  <c r="D28" i="7"/>
  <c r="D44" i="7"/>
  <c r="D9" i="7"/>
  <c r="D54" i="7"/>
  <c r="D24" i="7"/>
  <c r="D40" i="7"/>
  <c r="D56" i="7"/>
  <c r="D20" i="7"/>
  <c r="D36" i="7"/>
  <c r="D52" i="7"/>
  <c r="F58" i="6"/>
  <c r="H58" i="6" s="1"/>
  <c r="H59" i="4" l="1"/>
  <c r="D59" i="4" l="1"/>
  <c r="N59" i="4" s="1"/>
  <c r="C59" i="4"/>
  <c r="K59" i="4" s="1"/>
  <c r="I59" i="4"/>
  <c r="G10" i="1"/>
  <c r="H10" i="1" s="1"/>
  <c r="I10" i="1" s="1"/>
  <c r="C10" i="7" s="1"/>
  <c r="G11" i="1"/>
  <c r="H11" i="1" s="1"/>
  <c r="I11" i="1" s="1"/>
  <c r="C11" i="7" s="1"/>
  <c r="G12" i="1"/>
  <c r="H12" i="1" s="1"/>
  <c r="I12" i="1" s="1"/>
  <c r="C12" i="7" s="1"/>
  <c r="G13" i="1"/>
  <c r="H13" i="1" s="1"/>
  <c r="I13" i="1" s="1"/>
  <c r="C13" i="7" s="1"/>
  <c r="G14" i="1"/>
  <c r="H14" i="1" s="1"/>
  <c r="I14" i="1" s="1"/>
  <c r="C14" i="7" s="1"/>
  <c r="G15" i="1"/>
  <c r="H15" i="1" s="1"/>
  <c r="I15" i="1" s="1"/>
  <c r="C15" i="7" s="1"/>
  <c r="G16" i="1"/>
  <c r="H16" i="1" s="1"/>
  <c r="I16" i="1" s="1"/>
  <c r="C16" i="7" s="1"/>
  <c r="G17" i="1"/>
  <c r="H17" i="1" s="1"/>
  <c r="I17" i="1" s="1"/>
  <c r="C17" i="7" s="1"/>
  <c r="G18" i="1"/>
  <c r="H18" i="1" s="1"/>
  <c r="I18" i="1" s="1"/>
  <c r="C18" i="7" s="1"/>
  <c r="G19" i="1"/>
  <c r="H19" i="1" s="1"/>
  <c r="I19" i="1" s="1"/>
  <c r="C19" i="7" s="1"/>
  <c r="G20" i="1"/>
  <c r="H20" i="1" s="1"/>
  <c r="I20" i="1" s="1"/>
  <c r="C20" i="7" s="1"/>
  <c r="G21" i="1"/>
  <c r="H21" i="1" s="1"/>
  <c r="I21" i="1" s="1"/>
  <c r="C21" i="7" s="1"/>
  <c r="G22" i="1"/>
  <c r="H22" i="1" s="1"/>
  <c r="I22" i="1" s="1"/>
  <c r="C22" i="7" s="1"/>
  <c r="G23" i="1"/>
  <c r="H23" i="1" s="1"/>
  <c r="I23" i="1" s="1"/>
  <c r="C23" i="7" s="1"/>
  <c r="G24" i="1"/>
  <c r="H24" i="1" s="1"/>
  <c r="I24" i="1" s="1"/>
  <c r="C24" i="7" s="1"/>
  <c r="G25" i="1"/>
  <c r="H25" i="1" s="1"/>
  <c r="I25" i="1" s="1"/>
  <c r="C25" i="7" s="1"/>
  <c r="G26" i="1"/>
  <c r="H26" i="1" s="1"/>
  <c r="I26" i="1" s="1"/>
  <c r="C26" i="7" s="1"/>
  <c r="G27" i="1"/>
  <c r="H27" i="1" s="1"/>
  <c r="I27" i="1" s="1"/>
  <c r="C27" i="7" s="1"/>
  <c r="G28" i="1"/>
  <c r="H28" i="1" s="1"/>
  <c r="I28" i="1" s="1"/>
  <c r="C28" i="7" s="1"/>
  <c r="G29" i="1"/>
  <c r="H29" i="1" s="1"/>
  <c r="I29" i="1" s="1"/>
  <c r="C29" i="7" s="1"/>
  <c r="G30" i="1"/>
  <c r="H30" i="1" s="1"/>
  <c r="I30" i="1" s="1"/>
  <c r="C30" i="7" s="1"/>
  <c r="G31" i="1"/>
  <c r="H31" i="1" s="1"/>
  <c r="I31" i="1" s="1"/>
  <c r="C31" i="7" s="1"/>
  <c r="G32" i="1"/>
  <c r="H32" i="1" s="1"/>
  <c r="I32" i="1" s="1"/>
  <c r="C32" i="7" s="1"/>
  <c r="G33" i="1"/>
  <c r="H33" i="1" s="1"/>
  <c r="I33" i="1" s="1"/>
  <c r="C33" i="7" s="1"/>
  <c r="G34" i="1"/>
  <c r="H34" i="1" s="1"/>
  <c r="I34" i="1" s="1"/>
  <c r="C34" i="7" s="1"/>
  <c r="G35" i="1"/>
  <c r="H35" i="1" s="1"/>
  <c r="I35" i="1" s="1"/>
  <c r="C35" i="7" s="1"/>
  <c r="G36" i="1"/>
  <c r="H36" i="1" s="1"/>
  <c r="I36" i="1" s="1"/>
  <c r="C36" i="7" s="1"/>
  <c r="G37" i="1"/>
  <c r="H37" i="1" s="1"/>
  <c r="I37" i="1" s="1"/>
  <c r="C37" i="7" s="1"/>
  <c r="G38" i="1"/>
  <c r="H38" i="1" s="1"/>
  <c r="I38" i="1" s="1"/>
  <c r="C38" i="7" s="1"/>
  <c r="G39" i="1"/>
  <c r="H39" i="1" s="1"/>
  <c r="I39" i="1" s="1"/>
  <c r="C39" i="7" s="1"/>
  <c r="G40" i="1"/>
  <c r="H40" i="1" s="1"/>
  <c r="I40" i="1" s="1"/>
  <c r="C40" i="7" s="1"/>
  <c r="G41" i="1"/>
  <c r="H41" i="1" s="1"/>
  <c r="I41" i="1" s="1"/>
  <c r="C41" i="7" s="1"/>
  <c r="G42" i="1"/>
  <c r="H42" i="1" s="1"/>
  <c r="I42" i="1" s="1"/>
  <c r="C42" i="7" s="1"/>
  <c r="G43" i="1"/>
  <c r="H43" i="1" s="1"/>
  <c r="I43" i="1" s="1"/>
  <c r="C43" i="7" s="1"/>
  <c r="G44" i="1"/>
  <c r="H44" i="1" s="1"/>
  <c r="I44" i="1" s="1"/>
  <c r="C44" i="7" s="1"/>
  <c r="G45" i="1"/>
  <c r="H45" i="1" s="1"/>
  <c r="I45" i="1" s="1"/>
  <c r="C45" i="7" s="1"/>
  <c r="G46" i="1"/>
  <c r="H46" i="1" s="1"/>
  <c r="I46" i="1" s="1"/>
  <c r="C46" i="7" s="1"/>
  <c r="G48" i="1"/>
  <c r="H48" i="1" s="1"/>
  <c r="I48" i="1" s="1"/>
  <c r="C48" i="7" s="1"/>
  <c r="G49" i="1"/>
  <c r="H49" i="1" s="1"/>
  <c r="I49" i="1" s="1"/>
  <c r="C49" i="7" s="1"/>
  <c r="G50" i="1"/>
  <c r="H50" i="1" s="1"/>
  <c r="I50" i="1" s="1"/>
  <c r="C50" i="7" s="1"/>
  <c r="G51" i="1"/>
  <c r="H51" i="1" s="1"/>
  <c r="I51" i="1" s="1"/>
  <c r="C51" i="7" s="1"/>
  <c r="G52" i="1"/>
  <c r="H52" i="1" s="1"/>
  <c r="I52" i="1" s="1"/>
  <c r="C52" i="7" s="1"/>
  <c r="G53" i="1"/>
  <c r="H53" i="1" s="1"/>
  <c r="I53" i="1" s="1"/>
  <c r="C53" i="7" s="1"/>
  <c r="G54" i="1"/>
  <c r="H54" i="1" s="1"/>
  <c r="I54" i="1" s="1"/>
  <c r="C54" i="7" s="1"/>
  <c r="G55" i="1"/>
  <c r="H55" i="1" s="1"/>
  <c r="I55" i="1" s="1"/>
  <c r="C55" i="7" s="1"/>
  <c r="G56" i="1"/>
  <c r="H56" i="1" s="1"/>
  <c r="I56" i="1" s="1"/>
  <c r="C56" i="7" s="1"/>
  <c r="G9" i="1"/>
  <c r="H9" i="1" s="1"/>
  <c r="I9" i="1" s="1"/>
  <c r="C9" i="7" s="1"/>
  <c r="C47" i="7"/>
  <c r="D58" i="1"/>
  <c r="G58" i="6"/>
  <c r="C58" i="1"/>
  <c r="E58" i="1"/>
  <c r="P59" i="4" l="1"/>
  <c r="O59" i="4"/>
  <c r="D58" i="7" s="1"/>
  <c r="L59" i="4"/>
  <c r="M59" i="4"/>
  <c r="E47" i="7"/>
  <c r="H58" i="1"/>
  <c r="I58" i="1" s="1"/>
  <c r="C58" i="7" s="1"/>
  <c r="E44" i="7" l="1"/>
  <c r="E15" i="7"/>
  <c r="E50" i="7"/>
  <c r="E55" i="7"/>
  <c r="E42" i="7"/>
  <c r="E32" i="7"/>
  <c r="E39" i="7"/>
  <c r="E9" i="7"/>
  <c r="E27" i="7"/>
  <c r="E37" i="7"/>
  <c r="E58" i="7"/>
  <c r="E13" i="7"/>
  <c r="E56" i="7"/>
  <c r="E52" i="7"/>
  <c r="E36" i="7"/>
  <c r="E45" i="7"/>
  <c r="E41" i="7"/>
  <c r="E54" i="7"/>
  <c r="E20" i="7"/>
  <c r="E35" i="7"/>
  <c r="E10" i="7"/>
  <c r="E34" i="7"/>
  <c r="E49" i="7"/>
  <c r="E28" i="7"/>
  <c r="E21" i="7"/>
  <c r="E51" i="7"/>
  <c r="E23" i="7"/>
  <c r="E14" i="7"/>
  <c r="E18" i="7"/>
  <c r="E40" i="7"/>
  <c r="E11" i="7"/>
  <c r="E30" i="7"/>
  <c r="E16" i="7"/>
  <c r="E22" i="7"/>
  <c r="E19" i="7"/>
  <c r="E48" i="7"/>
  <c r="E38" i="7"/>
  <c r="E26" i="7"/>
  <c r="E29" i="7"/>
  <c r="E12" i="7"/>
  <c r="E43" i="7"/>
  <c r="E33" i="7"/>
  <c r="E46" i="7"/>
  <c r="E53" i="7"/>
  <c r="E24" i="7"/>
  <c r="E31" i="7"/>
  <c r="E25" i="7"/>
  <c r="E17" i="7" l="1"/>
</calcChain>
</file>

<file path=xl/sharedStrings.xml><?xml version="1.0" encoding="utf-8"?>
<sst xmlns="http://schemas.openxmlformats.org/spreadsheetml/2006/main" count="414" uniqueCount="199">
  <si>
    <t>Hospital ID</t>
  </si>
  <si>
    <t>Hospital Name</t>
  </si>
  <si>
    <t>A</t>
  </si>
  <si>
    <t>B</t>
  </si>
  <si>
    <t>C</t>
  </si>
  <si>
    <t>D</t>
  </si>
  <si>
    <t>E</t>
  </si>
  <si>
    <t>UM-Chestertown</t>
  </si>
  <si>
    <t>HC-Germantown</t>
  </si>
  <si>
    <t>Shady Grove</t>
  </si>
  <si>
    <t>Holy Cross</t>
  </si>
  <si>
    <t>Suburban</t>
  </si>
  <si>
    <t>Washington Adventist</t>
  </si>
  <si>
    <t>UM-Charles Regional</t>
  </si>
  <si>
    <t>Calvert</t>
  </si>
  <si>
    <t>Howard County</t>
  </si>
  <si>
    <t>Ft. Washington</t>
  </si>
  <si>
    <t>Anne Arundel</t>
  </si>
  <si>
    <t>Union of Cecil</t>
  </si>
  <si>
    <t>UM-Easton</t>
  </si>
  <si>
    <t>GBMC</t>
  </si>
  <si>
    <t>Garrett</t>
  </si>
  <si>
    <t>Atlantic General</t>
  </si>
  <si>
    <t>Frederick</t>
  </si>
  <si>
    <t>UM-BWMC</t>
  </si>
  <si>
    <t>Doctors</t>
  </si>
  <si>
    <t>UM-St. Joe</t>
  </si>
  <si>
    <t>UM-Upper Chesapeake</t>
  </si>
  <si>
    <t>McCready</t>
  </si>
  <si>
    <t>UM-PGHC</t>
  </si>
  <si>
    <t>UM-Harford</t>
  </si>
  <si>
    <t>Statewide</t>
  </si>
  <si>
    <t>Levindale</t>
  </si>
  <si>
    <t>MedStar Southern MD</t>
  </si>
  <si>
    <t>St. Agnes</t>
  </si>
  <si>
    <t>Meritus</t>
  </si>
  <si>
    <t>Western Maryland</t>
  </si>
  <si>
    <t>Peninsula</t>
  </si>
  <si>
    <t>Carroll</t>
  </si>
  <si>
    <t>MedStar St. Mary's</t>
  </si>
  <si>
    <t>MedStar Montgomery</t>
  </si>
  <si>
    <t>Mercy</t>
  </si>
  <si>
    <t>Northwest</t>
  </si>
  <si>
    <t>UMMC</t>
  </si>
  <si>
    <t>Bon Secours</t>
  </si>
  <si>
    <t>MedStar Union Mem</t>
  </si>
  <si>
    <t>UMMC Midtown</t>
  </si>
  <si>
    <t>Sinai</t>
  </si>
  <si>
    <t>Johns Hopkins</t>
  </si>
  <si>
    <t>MedStar Good Sam</t>
  </si>
  <si>
    <t>MedStar Fr Square</t>
  </si>
  <si>
    <t>MedStar Harbor</t>
  </si>
  <si>
    <t>JH Bayview</t>
  </si>
  <si>
    <t>UM-Dorchester</t>
  </si>
  <si>
    <t>UM-Laurel</t>
  </si>
  <si>
    <t>UMROI</t>
  </si>
  <si>
    <t>Total experienced revenue (actual)</t>
  </si>
  <si>
    <t>RY2021 CYTD2019 PAU Performance</t>
  </si>
  <si>
    <t>Definition</t>
  </si>
  <si>
    <t>Number of adults attributed to the hospital</t>
  </si>
  <si>
    <t>Description</t>
  </si>
  <si>
    <t>Visits through:</t>
  </si>
  <si>
    <t xml:space="preserve">Date produced: </t>
  </si>
  <si>
    <t>Per capita rate of annualized attributed PDIs</t>
  </si>
  <si>
    <t>Intrahospital 30 day readmissions multiplied by the intrahospital readmission average charge</t>
  </si>
  <si>
    <t>Intrahospital Readmission Average charge</t>
  </si>
  <si>
    <t>Hospital CMS ID</t>
  </si>
  <si>
    <t>F</t>
  </si>
  <si>
    <t>PQI90 Risk adjusted Rate with OOS</t>
  </si>
  <si>
    <t>Expected number of PQI90 admissions based on the attributed population and AHRQ risk adjustment coefficients</t>
  </si>
  <si>
    <t>Attributed Population</t>
  </si>
  <si>
    <t>PDI90 Risk Adjusted Rate (Observed/Expected * Statewide Rate)</t>
  </si>
  <si>
    <t>Expected number of PDI90 admissions based on the attributed population and AHRQ risk adjustment coefficients</t>
  </si>
  <si>
    <t>O/E ratio of PDI90 multiplied by the statewide per capita rate</t>
  </si>
  <si>
    <t>PDI Avoid Admits Perform</t>
  </si>
  <si>
    <t>Variable</t>
  </si>
  <si>
    <t>PQI Avoid Admits Performance</t>
  </si>
  <si>
    <t>PAU Readmissions Performance</t>
  </si>
  <si>
    <t>White Oak Adventist</t>
  </si>
  <si>
    <t>H=D*G</t>
  </si>
  <si>
    <t>I=H/C</t>
  </si>
  <si>
    <t>PDI 90 Expected</t>
  </si>
  <si>
    <t>UM-Laurel*</t>
  </si>
  <si>
    <t>G=F/E</t>
  </si>
  <si>
    <t>Number of PDI90 admissions attributed to the hospital CYTD with adjustments so estimates are based on ages 6-17</t>
  </si>
  <si>
    <t>**HSCRC is working with payers to produce OOS estimates for PDIs, but does not have estimates at present. Future years may include OOS adjustments for PDIs</t>
  </si>
  <si>
    <t>PAU Savings Report</t>
  </si>
  <si>
    <t>Non-PQI 30 day readmissions (sending)</t>
  </si>
  <si>
    <t>Non-PQI Intrahospital 30 day readmissions</t>
  </si>
  <si>
    <t>Non-PQI Total Charge of  Intrahospital 30 readmissions*</t>
  </si>
  <si>
    <t>PDI90 Risk Adjusted Rate</t>
  </si>
  <si>
    <t>Estimated nonPQI RYTD2021 Readmission Performance %</t>
  </si>
  <si>
    <t>Number of index admissions that later result in non-PQI readmissions.</t>
  </si>
  <si>
    <t>Non-PQI Estimated RYTD2021 Readmission Performance %</t>
  </si>
  <si>
    <t xml:space="preserve">Out of State Estimates used for PQI adjustments are calculated based on actual 2019 Medicare FFS data with a three months claims delay. HSCRC is working with payers to produce OOS estimates for PDIs, but does not have estimates at present. </t>
  </si>
  <si>
    <t>Footnotes</t>
  </si>
  <si>
    <t>Changes from previous workbook</t>
  </si>
  <si>
    <t>REPORT IS LIMITED TO 30 DAY READMITS THAT ARE NOT PQIS</t>
  </si>
  <si>
    <t>Attributed PQI90 IP only (reference)</t>
  </si>
  <si>
    <t xml:space="preserve">Attributed PQI90 IP/OBS24+ </t>
  </si>
  <si>
    <t>G</t>
  </si>
  <si>
    <t>K=H/C*1000</t>
  </si>
  <si>
    <t>Full Year</t>
  </si>
  <si>
    <t>L=I/C*1000</t>
  </si>
  <si>
    <t>M = (I+J)/C*1000</t>
  </si>
  <si>
    <t>Unadjusted Per Capita Rates</t>
  </si>
  <si>
    <t>Risk Adjusted Rates</t>
  </si>
  <si>
    <t xml:space="preserve">PQI 90 Expected </t>
  </si>
  <si>
    <t>IP only Risk Adjusted Rate</t>
  </si>
  <si>
    <t>IP only Annualized  PQI90 (reference)</t>
  </si>
  <si>
    <t xml:space="preserve">IP/OBS24+ Annualized PQI90 </t>
  </si>
  <si>
    <t xml:space="preserve">Annualized number of PQI90 inpatient admissions attributed to the hospital </t>
  </si>
  <si>
    <t xml:space="preserve">CYTD Number of PQI90 inpatient admissions attributed to the hospital </t>
  </si>
  <si>
    <t xml:space="preserve">Annualized Number of PQI90 all payer out of state PQIS attributed to the hospital </t>
  </si>
  <si>
    <t>CYTD Number of PQI90 inpatient and observation stays greater than or equal to 24 hours attributed to the hospital</t>
  </si>
  <si>
    <t>Annualized Number of PQI90 inpatient and observation stays greater than or equal to 24 hours attributed to the hospital</t>
  </si>
  <si>
    <t>Observed PQI90 IP admissions divided by the expected PQIs multiplied by the national benchmark</t>
  </si>
  <si>
    <t>Observed PQI90 IP+Obs admissions divided by the expected PQIs multiplied by the national benchmark</t>
  </si>
  <si>
    <t>Observed PQI90 IP+Obs with Out of State admissions divided by the expected PQIs multiplied by the national benchmark</t>
  </si>
  <si>
    <t>To capture sending readmits for Dec 2019</t>
  </si>
  <si>
    <t>G=F/C * 1000</t>
  </si>
  <si>
    <t>YTD Observed</t>
  </si>
  <si>
    <t>Annualized Observed</t>
  </si>
  <si>
    <t>H=E/YTD months*12</t>
  </si>
  <si>
    <t>I=F/YTD months*12</t>
  </si>
  <si>
    <t>J=G/YTD months*12</t>
  </si>
  <si>
    <t xml:space="preserve"> OOS* Annualized All Payer PQI90</t>
  </si>
  <si>
    <t>Attributed OOS* All Payer PQIs</t>
  </si>
  <si>
    <t>N=H/D * 12.0039</t>
  </si>
  <si>
    <t>H=F/D*1.1539</t>
  </si>
  <si>
    <t>PDI90 Unadjusted Per Capita Rate</t>
  </si>
  <si>
    <t xml:space="preserve">Data in this report includes:
Case-Mix PQIs/PDIs Prelim Dec 2019 and MPA attribution Prelim Sept 2019, Sending Readmissions Prelim Dec 2019
</t>
  </si>
  <si>
    <t>This file provides monitoring information for hospitals to track progress on PAU Readmissions and Avoidable Admissions throughout the year.  This report should be considered a  draft to provide data to hospitals and may change. A final version of this report will be created after final data is available for use in revenue adjustments.  The Avoidable Admissions Tableau Report may show values more current than this report.</t>
  </si>
  <si>
    <t>PDI90 may be different than what is available in the Avoidable Admissions Report. PDI90 for PAU Summary is limited to ages 6-17 and adds an adjustment to remove PDIs and population for age 5 and below.</t>
  </si>
  <si>
    <t>The totals for the MPA attributed population in MPA reporting may  vary from the per capita PAU reports due to differences in how population is counted.</t>
  </si>
  <si>
    <t>The attributed population and admissions will be finalized at the conclusion of the Medicare claims data run out.</t>
  </si>
  <si>
    <t>PQI Avoid Admits: Inpatient only added to PQI tab for reference</t>
  </si>
  <si>
    <t>PQI Avoid Admits: Out of State Estimates updated based on actual data</t>
  </si>
  <si>
    <t xml:space="preserve">PQI and PDI Avoid Admits: Updated to national reference numbers for risk adjustment </t>
  </si>
  <si>
    <t>Data through:</t>
  </si>
  <si>
    <t>Data through</t>
  </si>
  <si>
    <t>Estimated non-PQI RYTD2021 Readmission Performance %</t>
  </si>
  <si>
    <t>Total CYTD2019 experienced revenue (actual)</t>
  </si>
  <si>
    <t>Intrahospital Non-PQI  30-day  readmissions</t>
  </si>
  <si>
    <t>Average Charge of Non-PQI Intrahospital Readmission YTD*</t>
  </si>
  <si>
    <t>*Charges do not include costs from categorical exclusions or ventilator support product line.</t>
  </si>
  <si>
    <t>Estimated non-PQI RYTD2021 Readmission Revenue</t>
  </si>
  <si>
    <t>O=I/D *12.0039</t>
  </si>
  <si>
    <t>P=(I+J)/D * 12.0039</t>
  </si>
  <si>
    <t>In PAU Savings scaling, UM Dorchester will be based on UM Easton</t>
  </si>
  <si>
    <t>*Out of State Estimates are not full year because they are based on Medicare claims data that is on a longer delay</t>
  </si>
  <si>
    <t>IP/OBS24+ Unadjusted PQI90  Per Capita Rate</t>
  </si>
  <si>
    <t xml:space="preserve">  IP only Unadjusted PQI90 Per Capita Rate (reference)</t>
  </si>
  <si>
    <t>IP/OBS24+ with OOS Unadjusted PQI90  Per Capita Rate</t>
  </si>
  <si>
    <t>IP/OBS24+  Risk Adjusted Rate</t>
  </si>
  <si>
    <t>IP/OBS24+ with OOS Risk Adjusted Rate</t>
  </si>
  <si>
    <t>RY2021 CYTD2019 PQI Avoidable Admissions Performance</t>
  </si>
  <si>
    <t>RY2021 CYTD2019 PAU  Readmissions Performance</t>
  </si>
  <si>
    <t>Date produced</t>
  </si>
  <si>
    <t>Visits through</t>
  </si>
  <si>
    <t>RY2021 CYTD2019 PDI Performance</t>
  </si>
  <si>
    <t>*PDI90 may be different than what is available in the Avoidable Admissions Report. PDI90 for PAU Summary is limited to ages 6-17 and adds an adjustment to remove PDIs and population for age 5 and below.</t>
  </si>
  <si>
    <t xml:space="preserve">Attributed PDI90 IP/OBS24+ </t>
  </si>
  <si>
    <t xml:space="preserve">IP/OBS24+ Annualized PDI90 </t>
  </si>
  <si>
    <t>F=E/YTD months*12</t>
  </si>
  <si>
    <t>IP/OBS24+ Unadjusted PDI90 Per Capita Rate</t>
  </si>
  <si>
    <t>Unadjusted Per Capita Rate</t>
  </si>
  <si>
    <t>Risk Adjusted Rate</t>
  </si>
  <si>
    <t>IP/OBS24+ with OOS Risk Adjusted PQI Rate</t>
  </si>
  <si>
    <t>IP/OBS24+ Risk Adjusted PDI Rate</t>
  </si>
  <si>
    <t>Full Year Attributed Population</t>
  </si>
  <si>
    <t>Full Year PQI 90 Expected</t>
  </si>
  <si>
    <t>YTD Observed Attributed PQI 90 IP only (reference)</t>
  </si>
  <si>
    <t xml:space="preserve">YTD Observed Attributed PQI90 IP/OBS24+ </t>
  </si>
  <si>
    <t>YTD Attributed OOS All Payer PQIs</t>
  </si>
  <si>
    <t>Annualized Observed IP only annualized PQI90 (reference)</t>
  </si>
  <si>
    <t>Annualized Observed IP/OBS24+ Annualized PQI90</t>
  </si>
  <si>
    <t>Annualized Observed OOS Annualized All Payer PQI90</t>
  </si>
  <si>
    <t>Unadjusted Per Capita Rate IP only (reference)</t>
  </si>
  <si>
    <t>Unadjusted Per Capita Rate IP/OBS24+ Unadjusted PQI90 Per Capita Rate</t>
  </si>
  <si>
    <t>Unadjusted Per Capita Rate IP/OBS24+ with OOS Unadjusted PQI90 Per Capita Rate</t>
  </si>
  <si>
    <t>IP only Risk Adjusted Rate ( for refernece)</t>
  </si>
  <si>
    <t>Actual received revenue at the hospital CYTD</t>
  </si>
  <si>
    <t>Number of index admissions that later result in a non-PQI readmission at the same hospital.</t>
  </si>
  <si>
    <t>Total readmission charges of index admissions that later resulted in a non-PQI readmission at the same hospital</t>
  </si>
  <si>
    <t>Non-PQI Estimated RYTD2021 Readmission Revenue</t>
  </si>
  <si>
    <t>Average readmission charge for non-PQI readmissions at the same hospital</t>
  </si>
  <si>
    <t>Estimated readmission revenue / Total actual experienced revenue</t>
  </si>
  <si>
    <t>CYTD Number of PQI90 all payer out of state PQIs attributed to the hospital</t>
  </si>
  <si>
    <t>Per Capita (per 1000) rate of PQI90 admissions (annualized inpatient only)</t>
  </si>
  <si>
    <t>Per Capita (per 1000) rate of PQI90 admissions (annualized inpatient and observation stays greater than or equal to 24 hours)</t>
  </si>
  <si>
    <t>Per Capita (per 1000) rate of PQI90 admissions (annualized inpatient and observation stays greater than or equal to 24 hours with out of state PQIs included)</t>
  </si>
  <si>
    <t>IP/OBS4+ Risk Adjusted Rate</t>
  </si>
  <si>
    <t>Pediatric population attributed to the hospital, ages 6-17</t>
  </si>
  <si>
    <t xml:space="preserve">YTD Observed Attributed PDI90 IP/OBS24+ </t>
  </si>
  <si>
    <t>Annualized Observed IP/OBS24+ Annualized PDI90</t>
  </si>
  <si>
    <t>Full Year PDI 90 Expected</t>
  </si>
  <si>
    <t>Number of PDI90 admissions  attributed to the hospital, annualized to represent a full year</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</si>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</sst>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
    <numFmt numFmtId="168" formatCode="0.0000"/>
    <numFmt numFmtId="169" formatCode="_(* #,##0.00000_);_(* \(#,##0.00000\);_(* &quot;-&quot;??_);_(@_)"/>
    <numFmt numFmtId="170" formatCode="_(* #,##0.0_);_(* \(#,##0.0\);_(* &quot;-&quot;??_);_(@_)"/>
  </numFmts>
  <fonts count="9" x14ac:knownFonts="1">
    <font>
      <sz val="11"/>
      <color theme="1"/>
      <name val="Calibri"/>
      <family val="2"/>
      <scheme val="minor"/>
    </font>
    <font>
      <sz val="8"/>
      <color indexed="8"/>
      <name val="Arial"/>
      <family val="2"/>
    </font>
    <font>
      <sz val="11"/>
      <color theme="1"/>
      <name val="Calibri"/>
      <family val="2"/>
      <scheme val="minor"/>
    </font>
    <font>
      <b/>
      <sz val="11"/>
      <color theme="1"/>
      <name val="Calibri"/>
      <family val="2"/>
      <scheme val="minor"/>
    </font>
    <font>
      <b/>
      <sz val="14"/>
      <color theme="1"/>
      <name val="Calibri"/>
      <family val="2"/>
      <scheme val="minor"/>
    </font>
    <font>
      <b/>
      <sz val="14"/>
      <color rgb="FFFF0000"/>
      <name val="Calibri"/>
      <family val="2"/>
      <scheme val="minor"/>
    </font>
    <font>
      <sz val="12"/>
      <color rgb="FF222222"/>
      <name val="Arial"/>
      <family val="2"/>
    </font>
    <font>
      <b/>
      <sz val="16"/>
      <color theme="1"/>
      <name val="Calibri"/>
      <family val="2"/>
      <scheme val="minor"/>
    </font>
    <font>
      <sz val="11"/>
      <color rgb="FFFF000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bgColor indexed="64"/>
      </patternFill>
    </fill>
    <fill>
      <patternFill patternType="solid">
        <fgColor theme="9"/>
        <bgColor indexed="64"/>
      </patternFill>
    </fill>
    <fill>
      <patternFill patternType="solid">
        <fgColor theme="6" tint="0.59999389629810485"/>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78">
    <xf numFmtId="0" fontId="0" fillId="0" borderId="0" xfId="0"/>
    <xf numFmtId="0" fontId="4" fillId="0" borderId="0" xfId="0" applyFont="1"/>
    <xf numFmtId="164" fontId="2" fillId="0" borderId="0" xfId="2" applyNumberFormat="1" applyFont="1"/>
    <xf numFmtId="0" fontId="0" fillId="0" borderId="0" xfId="0" applyAlignment="1">
      <alignment wrapText="1"/>
    </xf>
    <xf numFmtId="0" fontId="3" fillId="2" borderId="1" xfId="0" applyFont="1" applyFill="1" applyBorder="1" applyAlignment="1">
      <alignment horizontal="center" wrapText="1"/>
    </xf>
    <xf numFmtId="164" fontId="3" fillId="2" borderId="1" xfId="2" applyNumberFormat="1" applyFont="1" applyFill="1" applyBorder="1" applyAlignment="1">
      <alignment horizontal="center" wrapText="1"/>
    </xf>
    <xf numFmtId="0" fontId="3" fillId="2" borderId="1" xfId="0" applyFont="1" applyFill="1" applyBorder="1" applyAlignment="1">
      <alignment horizontal="center"/>
    </xf>
    <xf numFmtId="164" fontId="3" fillId="2" borderId="1" xfId="2" applyNumberFormat="1" applyFont="1" applyFill="1" applyBorder="1" applyAlignment="1">
      <alignment horizontal="center"/>
    </xf>
    <xf numFmtId="0" fontId="0" fillId="0" borderId="1" xfId="0" applyBorder="1"/>
    <xf numFmtId="0" fontId="3" fillId="0" borderId="1" xfId="0" applyFont="1" applyBorder="1"/>
    <xf numFmtId="0" fontId="5" fillId="0" borderId="0" xfId="0" applyFont="1"/>
    <xf numFmtId="0" fontId="0" fillId="0" borderId="0" xfId="0" applyNumberFormat="1"/>
    <xf numFmtId="2" fontId="0" fillId="0" borderId="1" xfId="0" applyNumberFormat="1" applyBorder="1"/>
    <xf numFmtId="165" fontId="0" fillId="0" borderId="0" xfId="0" applyNumberFormat="1"/>
    <xf numFmtId="165" fontId="0" fillId="0" borderId="1" xfId="0" applyNumberFormat="1" applyBorder="1"/>
    <xf numFmtId="166" fontId="2" fillId="0" borderId="0" xfId="1" applyNumberFormat="1" applyFont="1"/>
    <xf numFmtId="166" fontId="2" fillId="0" borderId="1" xfId="1" applyNumberFormat="1" applyFont="1" applyBorder="1"/>
    <xf numFmtId="10" fontId="2" fillId="0" borderId="1" xfId="3" applyNumberFormat="1" applyFont="1" applyBorder="1"/>
    <xf numFmtId="164" fontId="3" fillId="0" borderId="1" xfId="2" applyNumberFormat="1" applyFont="1" applyBorder="1"/>
    <xf numFmtId="17" fontId="0" fillId="0" borderId="0" xfId="0" applyNumberFormat="1"/>
    <xf numFmtId="14" fontId="0" fillId="0" borderId="0" xfId="0" applyNumberFormat="1"/>
    <xf numFmtId="0" fontId="0" fillId="0" borderId="2" xfId="0" applyBorder="1"/>
    <xf numFmtId="10" fontId="2" fillId="0" borderId="2" xfId="3" applyNumberFormat="1" applyFont="1" applyBorder="1"/>
    <xf numFmtId="167" fontId="1" fillId="3" borderId="1" xfId="0" applyNumberFormat="1" applyFont="1" applyFill="1" applyBorder="1" applyAlignment="1" applyProtection="1">
      <alignment horizontal="right" wrapText="1"/>
    </xf>
    <xf numFmtId="164" fontId="2" fillId="0" borderId="1" xfId="2" applyNumberFormat="1" applyFont="1" applyBorder="1"/>
    <xf numFmtId="44" fontId="2" fillId="0" borderId="1" xfId="2" applyFont="1" applyBorder="1"/>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164" fontId="3" fillId="2" borderId="4" xfId="2" applyNumberFormat="1" applyFont="1" applyFill="1" applyBorder="1" applyAlignment="1">
      <alignment horizontal="center" wrapText="1"/>
    </xf>
    <xf numFmtId="168" fontId="0" fillId="0" borderId="1" xfId="0" applyNumberFormat="1" applyBorder="1"/>
    <xf numFmtId="0" fontId="3" fillId="0" borderId="0" xfId="0" applyFont="1"/>
    <xf numFmtId="0" fontId="0" fillId="0" borderId="0" xfId="0" applyAlignment="1"/>
    <xf numFmtId="166" fontId="0" fillId="0" borderId="0" xfId="1" applyNumberFormat="1" applyFont="1"/>
    <xf numFmtId="166" fontId="0" fillId="0" borderId="1" xfId="1" applyNumberFormat="1" applyFont="1" applyBorder="1"/>
    <xf numFmtId="14" fontId="0" fillId="5" borderId="0" xfId="0" applyNumberFormat="1" applyFill="1"/>
    <xf numFmtId="17" fontId="0" fillId="5" borderId="0" xfId="0" applyNumberFormat="1" applyFill="1"/>
    <xf numFmtId="0" fontId="0" fillId="0" borderId="0" xfId="0" applyFill="1"/>
    <xf numFmtId="164" fontId="2" fillId="0" borderId="0" xfId="2" applyNumberFormat="1" applyFont="1" applyFill="1"/>
    <xf numFmtId="14" fontId="0" fillId="0" borderId="0" xfId="0" applyNumberFormat="1" applyFill="1"/>
    <xf numFmtId="17" fontId="0" fillId="0" borderId="0" xfId="0" applyNumberFormat="1" applyFill="1"/>
    <xf numFmtId="2" fontId="2" fillId="0" borderId="1" xfId="3" applyNumberFormat="1" applyFont="1" applyBorder="1"/>
    <xf numFmtId="164" fontId="0" fillId="0" borderId="1" xfId="2" applyNumberFormat="1" applyFont="1" applyBorder="1"/>
    <xf numFmtId="0" fontId="0" fillId="0" borderId="0" xfId="0" applyFill="1" applyAlignment="1">
      <alignment wrapText="1"/>
    </xf>
    <xf numFmtId="0" fontId="0" fillId="0" borderId="0" xfId="0" applyFill="1" applyAlignment="1"/>
    <xf numFmtId="0" fontId="6" fillId="0" borderId="0" xfId="0" applyFont="1" applyAlignment="1">
      <alignment vertical="center"/>
    </xf>
    <xf numFmtId="166" fontId="3" fillId="2" borderId="1" xfId="1" applyNumberFormat="1" applyFont="1" applyFill="1" applyBorder="1" applyAlignment="1">
      <alignment horizontal="center" wrapText="1"/>
    </xf>
    <xf numFmtId="43" fontId="0" fillId="0" borderId="1" xfId="1" applyNumberFormat="1" applyFont="1" applyBorder="1"/>
    <xf numFmtId="169" fontId="0" fillId="0" borderId="0" xfId="1" applyNumberFormat="1" applyFont="1"/>
    <xf numFmtId="166" fontId="3" fillId="6" borderId="1" xfId="1" applyNumberFormat="1" applyFont="1" applyFill="1" applyBorder="1" applyAlignment="1">
      <alignment horizontal="center" wrapText="1"/>
    </xf>
    <xf numFmtId="166" fontId="0" fillId="0" borderId="0" xfId="0" applyNumberFormat="1"/>
    <xf numFmtId="14" fontId="8" fillId="0" borderId="0" xfId="0" applyNumberFormat="1" applyFont="1" applyFill="1"/>
    <xf numFmtId="164" fontId="3" fillId="6" borderId="1" xfId="2" applyNumberFormat="1" applyFont="1" applyFill="1" applyBorder="1" applyAlignment="1">
      <alignment horizontal="center" wrapText="1"/>
    </xf>
    <xf numFmtId="164" fontId="3" fillId="6" borderId="1" xfId="2" applyNumberFormat="1" applyFont="1" applyFill="1" applyBorder="1" applyAlignment="1">
      <alignment horizontal="center"/>
    </xf>
    <xf numFmtId="0" fontId="3" fillId="7" borderId="1" xfId="0" applyFont="1" applyFill="1" applyBorder="1"/>
    <xf numFmtId="166" fontId="3" fillId="7" borderId="1" xfId="1" applyNumberFormat="1" applyFont="1" applyFill="1" applyBorder="1"/>
    <xf numFmtId="0" fontId="3" fillId="8" borderId="1" xfId="0" applyFont="1" applyFill="1" applyBorder="1"/>
    <xf numFmtId="166" fontId="3" fillId="8" borderId="1" xfId="1" applyNumberFormat="1" applyFont="1" applyFill="1" applyBorder="1"/>
    <xf numFmtId="170" fontId="3" fillId="8" borderId="1" xfId="1" applyNumberFormat="1" applyFont="1" applyFill="1" applyBorder="1"/>
    <xf numFmtId="43" fontId="3" fillId="8" borderId="1" xfId="1" applyNumberFormat="1" applyFont="1" applyFill="1" applyBorder="1"/>
    <xf numFmtId="0" fontId="3" fillId="0" borderId="1" xfId="0" applyFont="1" applyBorder="1" applyAlignment="1">
      <alignment horizontal="center" wrapText="1"/>
    </xf>
    <xf numFmtId="0" fontId="3" fillId="6" borderId="1" xfId="0" applyFont="1" applyFill="1" applyBorder="1" applyAlignment="1">
      <alignment horizontal="center" wrapText="1"/>
    </xf>
    <xf numFmtId="165" fontId="3" fillId="7" borderId="1" xfId="0" applyNumberFormat="1" applyFont="1" applyFill="1" applyBorder="1"/>
    <xf numFmtId="2" fontId="3" fillId="7" borderId="1" xfId="0" applyNumberFormat="1" applyFont="1" applyFill="1" applyBorder="1"/>
    <xf numFmtId="2" fontId="3" fillId="7" borderId="1" xfId="3" applyNumberFormat="1" applyFont="1" applyFill="1" applyBorder="1"/>
    <xf numFmtId="0" fontId="0" fillId="0" borderId="0" xfId="0" applyAlignment="1">
      <alignment horizontal="left" vertical="top" wrapText="1"/>
    </xf>
    <xf numFmtId="0" fontId="7" fillId="5" borderId="0" xfId="0" applyFont="1" applyFill="1" applyAlignment="1">
      <alignment horizontal="center" wrapText="1"/>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5" borderId="5" xfId="0" applyFont="1" applyFill="1" applyBorder="1" applyAlignment="1">
      <alignment horizontal="center"/>
    </xf>
    <xf numFmtId="0" fontId="3" fillId="5" borderId="6" xfId="0" applyFont="1" applyFill="1" applyBorder="1" applyAlignment="1">
      <alignment horizontal="center"/>
    </xf>
    <xf numFmtId="0" fontId="3" fillId="6" borderId="5" xfId="0" applyFont="1" applyFill="1" applyBorder="1" applyAlignment="1">
      <alignment horizontal="center"/>
    </xf>
    <xf numFmtId="0" fontId="3" fillId="6" borderId="6" xfId="0" applyFont="1" applyFill="1" applyBorder="1" applyAlignment="1">
      <alignment horizontal="center"/>
    </xf>
    <xf numFmtId="0" fontId="3" fillId="0" borderId="7" xfId="0" applyFont="1" applyBorder="1" applyAlignment="1">
      <alignment horizontal="center" wrapText="1"/>
    </xf>
    <xf numFmtId="166" fontId="3" fillId="0" borderId="1" xfId="1" applyNumberFormat="1" applyFont="1" applyBorder="1" applyAlignment="1">
      <alignment horizontal="center" wrapText="1"/>
    </xf>
    <xf numFmtId="166" fontId="3" fillId="6" borderId="1" xfId="1" applyNumberFormat="1" applyFont="1" applyFill="1" applyBorder="1" applyAlignment="1">
      <alignment horizontal="center" wrapText="1"/>
    </xf>
    <xf numFmtId="0" fontId="0" fillId="0" borderId="0" xfId="0"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CPBM\Quality\PAU\CY2019%20PAU\Tables\Risk%20Adjustment\PAU%20Results._202003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QI"/>
      <sheetName val="PDI"/>
      <sheetName val="PAUReadmits"/>
    </sheetNames>
    <sheetDataSet>
      <sheetData sheetId="0">
        <row r="1">
          <cell r="A1" t="str">
            <v>hospid</v>
          </cell>
          <cell r="B1" t="str">
            <v>ObservedInpatientPQI</v>
          </cell>
          <cell r="C1" t="str">
            <v>ObservedTotalPQI</v>
          </cell>
          <cell r="D1" t="str">
            <v>ExpectedPQI</v>
          </cell>
          <cell r="E1" t="str">
            <v>Attributed_Population</v>
          </cell>
          <cell r="F1" t="str">
            <v>EstimatedOOS</v>
          </cell>
          <cell r="G1" t="str">
            <v>Observed_with_OOS</v>
          </cell>
        </row>
        <row r="2">
          <cell r="A2">
            <v>210001</v>
          </cell>
          <cell r="B2">
            <v>1717</v>
          </cell>
          <cell r="C2">
            <v>1888</v>
          </cell>
          <cell r="D2">
            <v>1437.1834615196251</v>
          </cell>
          <cell r="E2">
            <v>115320</v>
          </cell>
          <cell r="F2">
            <v>90.896690070210639</v>
          </cell>
          <cell r="G2">
            <v>1978.8966900702108</v>
          </cell>
        </row>
        <row r="3">
          <cell r="A3">
            <v>210002</v>
          </cell>
          <cell r="B3">
            <v>774</v>
          </cell>
          <cell r="C3">
            <v>943</v>
          </cell>
          <cell r="D3">
            <v>401.4120937432366</v>
          </cell>
          <cell r="E3">
            <v>46248</v>
          </cell>
          <cell r="F3">
            <v>22.003333333333334</v>
          </cell>
          <cell r="G3">
            <v>965.00333333333333</v>
          </cell>
        </row>
        <row r="4">
          <cell r="A4">
            <v>210003</v>
          </cell>
          <cell r="B4">
            <v>1233</v>
          </cell>
          <cell r="C4">
            <v>1518</v>
          </cell>
          <cell r="D4">
            <v>1055.0349133554844</v>
          </cell>
          <cell r="E4">
            <v>105299</v>
          </cell>
          <cell r="F4">
            <v>182.86502177068215</v>
          </cell>
          <cell r="G4">
            <v>1700.8650217706822</v>
          </cell>
        </row>
        <row r="5">
          <cell r="A5">
            <v>210004</v>
          </cell>
          <cell r="B5">
            <v>1045</v>
          </cell>
          <cell r="C5">
            <v>1359</v>
          </cell>
          <cell r="D5">
            <v>2149.8845273968459</v>
          </cell>
          <cell r="E5">
            <v>235456</v>
          </cell>
          <cell r="F5">
            <v>133.03463855421685</v>
          </cell>
          <cell r="G5">
            <v>1492.0346385542168</v>
          </cell>
        </row>
        <row r="6">
          <cell r="A6">
            <v>210005</v>
          </cell>
          <cell r="B6">
            <v>1539</v>
          </cell>
          <cell r="C6">
            <v>1816</v>
          </cell>
          <cell r="D6">
            <v>2315.9219309830182</v>
          </cell>
          <cell r="E6">
            <v>196238</v>
          </cell>
          <cell r="F6">
            <v>98.419580419580427</v>
          </cell>
          <cell r="G6">
            <v>1914.4195804195804</v>
          </cell>
        </row>
        <row r="7">
          <cell r="A7">
            <v>210006</v>
          </cell>
          <cell r="B7">
            <v>259</v>
          </cell>
          <cell r="C7">
            <v>368</v>
          </cell>
          <cell r="D7">
            <v>341.5643103597784</v>
          </cell>
          <cell r="E7">
            <v>29741</v>
          </cell>
          <cell r="F7">
            <v>12.474576271186439</v>
          </cell>
          <cell r="G7">
            <v>380.47457627118644</v>
          </cell>
        </row>
        <row r="8">
          <cell r="A8">
            <v>210008</v>
          </cell>
          <cell r="B8">
            <v>1242</v>
          </cell>
          <cell r="C8">
            <v>1488</v>
          </cell>
          <cell r="D8">
            <v>807.88994531778098</v>
          </cell>
          <cell r="E8">
            <v>79026</v>
          </cell>
          <cell r="F8">
            <v>54.579150579150578</v>
          </cell>
          <cell r="G8">
            <v>1542.5791505791506</v>
          </cell>
        </row>
        <row r="9">
          <cell r="A9">
            <v>210009</v>
          </cell>
          <cell r="B9">
            <v>2621</v>
          </cell>
          <cell r="C9">
            <v>2998</v>
          </cell>
          <cell r="D9">
            <v>1618.6968498762835</v>
          </cell>
          <cell r="E9">
            <v>106241</v>
          </cell>
          <cell r="F9">
            <v>104.56043295249549</v>
          </cell>
          <cell r="G9">
            <v>3102.5604329524954</v>
          </cell>
        </row>
        <row r="10">
          <cell r="A10">
            <v>210011</v>
          </cell>
          <cell r="B10">
            <v>1466</v>
          </cell>
          <cell r="C10">
            <v>1686</v>
          </cell>
          <cell r="D10">
            <v>1398.6973968645248</v>
          </cell>
          <cell r="E10">
            <v>116532</v>
          </cell>
          <cell r="F10">
            <v>39.296337402885683</v>
          </cell>
          <cell r="G10">
            <v>1725.2963374028857</v>
          </cell>
        </row>
        <row r="11">
          <cell r="A11">
            <v>210012</v>
          </cell>
          <cell r="B11">
            <v>3431</v>
          </cell>
          <cell r="C11">
            <v>4024</v>
          </cell>
          <cell r="D11">
            <v>2595.9729625572891</v>
          </cell>
          <cell r="E11">
            <v>164403</v>
          </cell>
          <cell r="F11">
            <v>94.759236703207463</v>
          </cell>
          <cell r="G11">
            <v>4118.7592367032075</v>
          </cell>
        </row>
        <row r="12">
          <cell r="A12">
            <v>210013</v>
          </cell>
          <cell r="B12">
            <v>257</v>
          </cell>
          <cell r="C12">
            <v>308</v>
          </cell>
          <cell r="D12">
            <v>119.38341814397536</v>
          </cell>
          <cell r="E12">
            <v>13598</v>
          </cell>
          <cell r="F12">
            <v>17.111111111111111</v>
          </cell>
          <cell r="G12">
            <v>325.11111111111109</v>
          </cell>
        </row>
        <row r="13">
          <cell r="A13">
            <v>210015</v>
          </cell>
          <cell r="B13">
            <v>2525</v>
          </cell>
          <cell r="C13">
            <v>3007</v>
          </cell>
          <cell r="D13">
            <v>1493.9978966609301</v>
          </cell>
          <cell r="E13">
            <v>112665</v>
          </cell>
          <cell r="F13">
            <v>44.906375646180351</v>
          </cell>
          <cell r="G13">
            <v>3051.9063756461805</v>
          </cell>
        </row>
        <row r="14">
          <cell r="A14">
            <v>210016</v>
          </cell>
          <cell r="B14">
            <v>1095</v>
          </cell>
          <cell r="C14">
            <v>1427</v>
          </cell>
          <cell r="D14">
            <v>1623.3954207708648</v>
          </cell>
          <cell r="E14">
            <v>196671</v>
          </cell>
          <cell r="F14">
            <v>222.50074962518741</v>
          </cell>
          <cell r="G14">
            <v>1649.5007496251874</v>
          </cell>
        </row>
        <row r="15">
          <cell r="A15">
            <v>210017</v>
          </cell>
          <cell r="B15">
            <v>157</v>
          </cell>
          <cell r="C15">
            <v>193</v>
          </cell>
          <cell r="D15">
            <v>276.23234349429259</v>
          </cell>
          <cell r="E15">
            <v>18690</v>
          </cell>
          <cell r="F15">
            <v>38.6</v>
          </cell>
          <cell r="G15">
            <v>231.6</v>
          </cell>
        </row>
        <row r="16">
          <cell r="A16">
            <v>210018</v>
          </cell>
          <cell r="B16">
            <v>1351</v>
          </cell>
          <cell r="C16">
            <v>1641</v>
          </cell>
          <cell r="D16">
            <v>1592.5279659639762</v>
          </cell>
          <cell r="E16">
            <v>87853</v>
          </cell>
          <cell r="F16">
            <v>227.77287066246055</v>
          </cell>
          <cell r="G16">
            <v>1868.7728706624605</v>
          </cell>
        </row>
        <row r="17">
          <cell r="A17">
            <v>210019</v>
          </cell>
          <cell r="B17">
            <v>1523</v>
          </cell>
          <cell r="C17">
            <v>2016</v>
          </cell>
          <cell r="D17">
            <v>1638.0220022080409</v>
          </cell>
          <cell r="E17">
            <v>126256</v>
          </cell>
          <cell r="F17">
            <v>60.733054393305437</v>
          </cell>
          <cell r="G17">
            <v>2076.7330543933053</v>
          </cell>
        </row>
        <row r="18">
          <cell r="A18">
            <v>210022</v>
          </cell>
          <cell r="B18">
            <v>1194</v>
          </cell>
          <cell r="C18">
            <v>1427</v>
          </cell>
          <cell r="D18">
            <v>2919.0885167665347</v>
          </cell>
          <cell r="E18">
            <v>195671</v>
          </cell>
          <cell r="F18">
            <v>195.2871198568873</v>
          </cell>
          <cell r="G18">
            <v>1622.2871198568873</v>
          </cell>
        </row>
        <row r="19">
          <cell r="A19">
            <v>210023</v>
          </cell>
          <cell r="B19">
            <v>1953</v>
          </cell>
          <cell r="C19">
            <v>2242</v>
          </cell>
          <cell r="D19">
            <v>2922.1549849342832</v>
          </cell>
          <cell r="E19">
            <v>243679</v>
          </cell>
          <cell r="F19">
            <v>97.694239290989657</v>
          </cell>
          <cell r="G19">
            <v>2339.6942392909896</v>
          </cell>
        </row>
        <row r="20">
          <cell r="A20">
            <v>210024</v>
          </cell>
          <cell r="B20">
            <v>1897</v>
          </cell>
          <cell r="C20">
            <v>2242</v>
          </cell>
          <cell r="D20">
            <v>1107.8608942185399</v>
          </cell>
          <cell r="E20">
            <v>84737</v>
          </cell>
          <cell r="F20">
            <v>69.340206185567013</v>
          </cell>
          <cell r="G20">
            <v>2311.3402061855668</v>
          </cell>
        </row>
        <row r="21">
          <cell r="A21">
            <v>210027</v>
          </cell>
          <cell r="B21">
            <v>867</v>
          </cell>
          <cell r="C21">
            <v>1077</v>
          </cell>
          <cell r="D21">
            <v>898.67063728897642</v>
          </cell>
          <cell r="E21">
            <v>65429</v>
          </cell>
          <cell r="F21">
            <v>66.460443037974684</v>
          </cell>
          <cell r="G21">
            <v>1143.4604430379748</v>
          </cell>
        </row>
        <row r="22">
          <cell r="A22">
            <v>210028</v>
          </cell>
          <cell r="B22">
            <v>1383</v>
          </cell>
          <cell r="C22">
            <v>1653</v>
          </cell>
          <cell r="D22">
            <v>1284.5521016965176</v>
          </cell>
          <cell r="E22">
            <v>96355</v>
          </cell>
          <cell r="F22">
            <v>75.895316804407713</v>
          </cell>
          <cell r="G22">
            <v>1728.8953168044077</v>
          </cell>
        </row>
        <row r="23">
          <cell r="A23">
            <v>210029</v>
          </cell>
          <cell r="B23">
            <v>1741</v>
          </cell>
          <cell r="C23">
            <v>1952</v>
          </cell>
          <cell r="D23">
            <v>872.42837841729374</v>
          </cell>
          <cell r="E23">
            <v>65529</v>
          </cell>
          <cell r="F23">
            <v>16.859884836852206</v>
          </cell>
          <cell r="G23">
            <v>1968.8598848368522</v>
          </cell>
        </row>
        <row r="24">
          <cell r="A24">
            <v>210030</v>
          </cell>
          <cell r="B24">
            <v>134</v>
          </cell>
          <cell r="C24">
            <v>167</v>
          </cell>
          <cell r="D24">
            <v>363.61278959285858</v>
          </cell>
          <cell r="E24">
            <v>25288</v>
          </cell>
          <cell r="F24">
            <v>49.908045977011497</v>
          </cell>
          <cell r="G24">
            <v>216.90804597701151</v>
          </cell>
        </row>
        <row r="25">
          <cell r="A25">
            <v>210032</v>
          </cell>
          <cell r="B25">
            <v>514</v>
          </cell>
          <cell r="C25">
            <v>660</v>
          </cell>
          <cell r="D25">
            <v>789.8270730576404</v>
          </cell>
          <cell r="E25">
            <v>70137</v>
          </cell>
          <cell r="F25">
            <v>185.2258064516129</v>
          </cell>
          <cell r="G25">
            <v>845.22580645161293</v>
          </cell>
        </row>
        <row r="26">
          <cell r="A26">
            <v>210033</v>
          </cell>
          <cell r="B26">
            <v>1771</v>
          </cell>
          <cell r="C26">
            <v>1907</v>
          </cell>
          <cell r="D26">
            <v>1630.1062405500231</v>
          </cell>
          <cell r="E26">
            <v>132201</v>
          </cell>
          <cell r="F26">
            <v>116.26207442596991</v>
          </cell>
          <cell r="G26">
            <v>2023.26207442597</v>
          </cell>
        </row>
        <row r="27">
          <cell r="A27">
            <v>210034</v>
          </cell>
          <cell r="B27">
            <v>1063</v>
          </cell>
          <cell r="C27">
            <v>1200</v>
          </cell>
          <cell r="D27">
            <v>435.09593907574168</v>
          </cell>
          <cell r="E27">
            <v>39634</v>
          </cell>
          <cell r="F27">
            <v>22.916666666666668</v>
          </cell>
          <cell r="G27">
            <v>1222.9166666666667</v>
          </cell>
        </row>
        <row r="28">
          <cell r="A28">
            <v>210035</v>
          </cell>
          <cell r="B28">
            <v>726</v>
          </cell>
          <cell r="C28">
            <v>808</v>
          </cell>
          <cell r="D28">
            <v>1027.3499152405507</v>
          </cell>
          <cell r="E28">
            <v>108296</v>
          </cell>
          <cell r="F28">
            <v>84.214084507042259</v>
          </cell>
          <cell r="G28">
            <v>892.21408450704223</v>
          </cell>
        </row>
        <row r="29">
          <cell r="A29">
            <v>210037</v>
          </cell>
          <cell r="B29">
            <v>732</v>
          </cell>
          <cell r="C29">
            <v>943</v>
          </cell>
          <cell r="D29">
            <v>1248.1828897447249</v>
          </cell>
          <cell r="E29">
            <v>85607</v>
          </cell>
          <cell r="F29">
            <v>57.4</v>
          </cell>
          <cell r="G29">
            <v>1000.4</v>
          </cell>
        </row>
        <row r="30">
          <cell r="A30">
            <v>210038</v>
          </cell>
          <cell r="B30">
            <v>504</v>
          </cell>
          <cell r="C30">
            <v>613</v>
          </cell>
          <cell r="D30">
            <v>235.37813617817915</v>
          </cell>
          <cell r="E30">
            <v>23608</v>
          </cell>
          <cell r="F30">
            <v>26.309012875536482</v>
          </cell>
          <cell r="G30">
            <v>639.3090128755365</v>
          </cell>
        </row>
        <row r="31">
          <cell r="A31">
            <v>210039</v>
          </cell>
          <cell r="B31">
            <v>500</v>
          </cell>
          <cell r="C31">
            <v>517</v>
          </cell>
          <cell r="D31">
            <v>770.3264562706911</v>
          </cell>
          <cell r="E31">
            <v>68888</v>
          </cell>
          <cell r="F31">
            <v>20.038759689922479</v>
          </cell>
          <cell r="G31">
            <v>537.03875968992247</v>
          </cell>
        </row>
        <row r="32">
          <cell r="A32">
            <v>210040</v>
          </cell>
          <cell r="B32">
            <v>982</v>
          </cell>
          <cell r="C32">
            <v>1171</v>
          </cell>
          <cell r="D32">
            <v>754.05543925611164</v>
          </cell>
          <cell r="E32">
            <v>71031</v>
          </cell>
          <cell r="F32">
            <v>48.791666666666664</v>
          </cell>
          <cell r="G32">
            <v>1219.7916666666667</v>
          </cell>
        </row>
        <row r="33">
          <cell r="A33">
            <v>210043</v>
          </cell>
          <cell r="B33">
            <v>1843</v>
          </cell>
          <cell r="C33">
            <v>2210</v>
          </cell>
          <cell r="D33">
            <v>2084.1637898856006</v>
          </cell>
          <cell r="E33">
            <v>202799</v>
          </cell>
          <cell r="F33">
            <v>62.2801024765158</v>
          </cell>
          <cell r="G33">
            <v>2272.2801024765158</v>
          </cell>
        </row>
        <row r="34">
          <cell r="A34">
            <v>210044</v>
          </cell>
          <cell r="B34">
            <v>889</v>
          </cell>
          <cell r="C34">
            <v>1041</v>
          </cell>
          <cell r="D34">
            <v>1354.0000956515848</v>
          </cell>
          <cell r="E34">
            <v>107883</v>
          </cell>
          <cell r="F34">
            <v>52.876190476190473</v>
          </cell>
          <cell r="G34">
            <v>1093.8761904761905</v>
          </cell>
        </row>
        <row r="35">
          <cell r="A35">
            <v>210045</v>
          </cell>
          <cell r="B35">
            <v>20</v>
          </cell>
          <cell r="C35">
            <v>24</v>
          </cell>
          <cell r="D35">
            <v>27.467493717836675</v>
          </cell>
          <cell r="E35">
            <v>2280</v>
          </cell>
          <cell r="F35">
            <v>2.6666666666666665</v>
          </cell>
          <cell r="G35">
            <v>26.666666666666668</v>
          </cell>
        </row>
        <row r="36">
          <cell r="A36">
            <v>210048</v>
          </cell>
          <cell r="B36">
            <v>1382</v>
          </cell>
          <cell r="C36">
            <v>1627</v>
          </cell>
          <cell r="D36">
            <v>2346.0747791912559</v>
          </cell>
          <cell r="E36">
            <v>226591</v>
          </cell>
          <cell r="F36">
            <v>87.581780538302283</v>
          </cell>
          <cell r="G36">
            <v>1714.5817805383024</v>
          </cell>
        </row>
        <row r="37">
          <cell r="A37">
            <v>210049</v>
          </cell>
          <cell r="B37">
            <v>1292</v>
          </cell>
          <cell r="C37">
            <v>1766</v>
          </cell>
          <cell r="D37">
            <v>1793.9630044339247</v>
          </cell>
          <cell r="E37">
            <v>158332</v>
          </cell>
          <cell r="F37">
            <v>58.146754468485419</v>
          </cell>
          <cell r="G37">
            <v>1824.1467544684854</v>
          </cell>
        </row>
        <row r="38">
          <cell r="A38">
            <v>210051</v>
          </cell>
          <cell r="B38">
            <v>1333</v>
          </cell>
          <cell r="C38">
            <v>1675</v>
          </cell>
          <cell r="D38">
            <v>1581.9501652481731</v>
          </cell>
          <cell r="E38">
            <v>143807</v>
          </cell>
          <cell r="F38">
            <v>148.06629834254144</v>
          </cell>
          <cell r="G38">
            <v>1823.0662983425414</v>
          </cell>
        </row>
        <row r="39">
          <cell r="A39">
            <v>210056</v>
          </cell>
          <cell r="B39">
            <v>1643</v>
          </cell>
          <cell r="C39">
            <v>1957</v>
          </cell>
          <cell r="D39">
            <v>1019.0431651213971</v>
          </cell>
          <cell r="E39">
            <v>72296</v>
          </cell>
          <cell r="F39">
            <v>82.150186567164184</v>
          </cell>
          <cell r="G39">
            <v>2039.1501865671642</v>
          </cell>
        </row>
        <row r="40">
          <cell r="A40">
            <v>210057</v>
          </cell>
          <cell r="B40">
            <v>1234</v>
          </cell>
          <cell r="C40">
            <v>1576</v>
          </cell>
          <cell r="D40">
            <v>2658.4017763355441</v>
          </cell>
          <cell r="E40">
            <v>263286</v>
          </cell>
          <cell r="F40">
            <v>114.78381502890173</v>
          </cell>
          <cell r="G40">
            <v>1690.7838150289017</v>
          </cell>
        </row>
        <row r="41">
          <cell r="A41">
            <v>210060</v>
          </cell>
          <cell r="B41">
            <v>334</v>
          </cell>
          <cell r="C41">
            <v>392</v>
          </cell>
          <cell r="D41">
            <v>471.8725467667357</v>
          </cell>
          <cell r="E41">
            <v>46425</v>
          </cell>
          <cell r="F41">
            <v>141.96756756756758</v>
          </cell>
          <cell r="G41">
            <v>533.96756756756758</v>
          </cell>
        </row>
        <row r="42">
          <cell r="A42">
            <v>210061</v>
          </cell>
          <cell r="B42">
            <v>191</v>
          </cell>
          <cell r="C42">
            <v>228</v>
          </cell>
          <cell r="D42">
            <v>350.75030309083195</v>
          </cell>
          <cell r="E42">
            <v>19307</v>
          </cell>
          <cell r="F42">
            <v>25.490683229813666</v>
          </cell>
          <cell r="G42">
            <v>253.49068322981367</v>
          </cell>
        </row>
        <row r="43">
          <cell r="A43">
            <v>210062</v>
          </cell>
          <cell r="B43">
            <v>1730</v>
          </cell>
          <cell r="C43">
            <v>2048</v>
          </cell>
          <cell r="D43">
            <v>1626.810515709408</v>
          </cell>
          <cell r="E43">
            <v>147756</v>
          </cell>
          <cell r="F43">
            <v>289.21447484554284</v>
          </cell>
          <cell r="G43">
            <v>2337.214474845543</v>
          </cell>
        </row>
        <row r="44">
          <cell r="A44">
            <v>210063</v>
          </cell>
          <cell r="B44">
            <v>1386</v>
          </cell>
          <cell r="C44">
            <v>1637</v>
          </cell>
          <cell r="D44">
            <v>1805.3256257971971</v>
          </cell>
          <cell r="E44">
            <v>135756</v>
          </cell>
          <cell r="F44">
            <v>97.460141271442993</v>
          </cell>
          <cell r="G44">
            <v>1734.460141271443</v>
          </cell>
        </row>
        <row r="45">
          <cell r="A45">
            <v>210064</v>
          </cell>
          <cell r="B45">
            <v>0</v>
          </cell>
          <cell r="C45">
            <v>0</v>
          </cell>
          <cell r="D45">
            <v>0.15327732805661731</v>
          </cell>
          <cell r="E45">
            <v>20</v>
          </cell>
        </row>
        <row r="46">
          <cell r="A46">
            <v>210065</v>
          </cell>
          <cell r="B46">
            <v>140</v>
          </cell>
          <cell r="C46">
            <v>178</v>
          </cell>
          <cell r="D46">
            <v>283.03730454458764</v>
          </cell>
          <cell r="E46">
            <v>33487</v>
          </cell>
          <cell r="F46">
            <v>48.95</v>
          </cell>
          <cell r="G46">
            <v>226.95</v>
          </cell>
        </row>
      </sheetData>
      <sheetData sheetId="1">
        <row r="1">
          <cell r="A1" t="str">
            <v>hospid</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tabSelected="1" workbookViewId="0">
      <selection activeCell="A7" sqref="A7"/>
    </sheetView>
  </sheetViews>
  <sheetFormatPr defaultRowHeight="14.4" x14ac:dyDescent="0.55000000000000004"/>
  <cols>
    <col min="1" max="1" width="38.15625" customWidth="1"/>
  </cols>
  <sheetData>
    <row r="1" spans="1:17" ht="78.75" customHeight="1" x14ac:dyDescent="0.75">
      <c r="A1" s="30" t="s">
        <v>86</v>
      </c>
      <c r="B1" s="65" t="s">
        <v>131</v>
      </c>
      <c r="C1" s="65"/>
      <c r="D1" s="65"/>
      <c r="E1" s="65"/>
      <c r="F1" s="65"/>
      <c r="G1" s="65"/>
      <c r="H1" s="65"/>
    </row>
    <row r="3" spans="1:17" ht="72.75" customHeight="1" x14ac:dyDescent="0.55000000000000004">
      <c r="A3" t="s">
        <v>60</v>
      </c>
      <c r="B3" s="64" t="s">
        <v>132</v>
      </c>
      <c r="C3" s="64"/>
      <c r="D3" s="64"/>
      <c r="E3" s="64"/>
      <c r="F3" s="64"/>
      <c r="G3" s="64"/>
      <c r="H3" s="64"/>
      <c r="I3" s="64"/>
      <c r="J3" s="64"/>
      <c r="K3" s="64"/>
      <c r="L3" s="64"/>
      <c r="M3" s="64"/>
      <c r="N3" s="64"/>
      <c r="O3" s="64"/>
      <c r="P3" s="64"/>
      <c r="Q3" s="64"/>
    </row>
    <row r="5" spans="1:17" x14ac:dyDescent="0.55000000000000004">
      <c r="A5" t="s">
        <v>95</v>
      </c>
      <c r="B5" s="43" t="s">
        <v>94</v>
      </c>
      <c r="C5" s="42"/>
      <c r="D5" s="42"/>
      <c r="E5" s="42"/>
      <c r="F5" s="42"/>
      <c r="G5" s="42"/>
      <c r="H5" s="42"/>
      <c r="I5" s="42"/>
      <c r="J5" s="42"/>
      <c r="K5" s="42"/>
      <c r="L5" s="42"/>
      <c r="M5" s="42"/>
      <c r="N5" s="42"/>
      <c r="O5" s="42"/>
      <c r="P5" s="42"/>
      <c r="Q5" s="42"/>
    </row>
    <row r="6" spans="1:17" x14ac:dyDescent="0.55000000000000004">
      <c r="B6" t="s">
        <v>133</v>
      </c>
      <c r="C6" s="3"/>
      <c r="D6" s="3"/>
      <c r="E6" s="3"/>
      <c r="F6" s="3"/>
      <c r="G6" s="3"/>
      <c r="H6" s="3"/>
      <c r="I6" s="3"/>
      <c r="J6" s="3"/>
      <c r="K6" s="3"/>
      <c r="L6" s="3"/>
      <c r="M6" s="3"/>
      <c r="N6" s="3"/>
      <c r="O6" s="3"/>
      <c r="P6" s="3"/>
      <c r="Q6" s="3"/>
    </row>
    <row r="7" spans="1:17" x14ac:dyDescent="0.55000000000000004">
      <c r="B7" t="s">
        <v>134</v>
      </c>
      <c r="C7" s="3"/>
      <c r="D7" s="3"/>
      <c r="E7" s="3"/>
      <c r="F7" s="3"/>
      <c r="G7" s="3"/>
      <c r="H7" s="3"/>
      <c r="I7" s="3"/>
      <c r="J7" s="3"/>
      <c r="K7" s="3"/>
      <c r="L7" s="3"/>
      <c r="M7" s="3"/>
      <c r="N7" s="3"/>
      <c r="O7" s="3"/>
      <c r="P7" s="3"/>
      <c r="Q7" s="3"/>
    </row>
    <row r="8" spans="1:17" x14ac:dyDescent="0.55000000000000004">
      <c r="B8" t="s">
        <v>135</v>
      </c>
      <c r="C8" s="3"/>
      <c r="D8" s="3"/>
      <c r="E8" s="3"/>
      <c r="F8" s="3"/>
      <c r="G8" s="3"/>
      <c r="H8" s="3"/>
      <c r="I8" s="3"/>
      <c r="J8" s="3"/>
      <c r="K8" s="3"/>
      <c r="L8" s="3"/>
      <c r="M8" s="3"/>
      <c r="N8" s="3"/>
      <c r="O8" s="3"/>
      <c r="P8" s="3"/>
      <c r="Q8" s="3"/>
    </row>
    <row r="11" spans="1:17" x14ac:dyDescent="0.55000000000000004">
      <c r="A11" t="s">
        <v>96</v>
      </c>
      <c r="B11" t="s">
        <v>136</v>
      </c>
    </row>
    <row r="12" spans="1:17" x14ac:dyDescent="0.55000000000000004">
      <c r="B12" t="s">
        <v>137</v>
      </c>
    </row>
    <row r="13" spans="1:17" x14ac:dyDescent="0.55000000000000004">
      <c r="B13" t="s">
        <v>138</v>
      </c>
    </row>
    <row r="17" spans="1:1" ht="15" x14ac:dyDescent="0.55000000000000004">
      <c r="A17" s="44"/>
    </row>
    <row r="18" spans="1:1" ht="15" x14ac:dyDescent="0.55000000000000004">
      <c r="A18" s="44"/>
    </row>
    <row r="19" spans="1:1" x14ac:dyDescent="0.55000000000000004">
      <c r="A19" s="8"/>
    </row>
    <row r="24" spans="1:1" x14ac:dyDescent="0.55000000000000004">
      <c r="A24" s="36"/>
    </row>
  </sheetData>
  <mergeCells count="2">
    <mergeCell ref="B3:Q3"/>
    <mergeCell ref="B1:H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topLeftCell="A7" zoomScale="107" zoomScaleNormal="115" workbookViewId="0">
      <selection activeCell="B19" sqref="B19"/>
    </sheetView>
  </sheetViews>
  <sheetFormatPr defaultRowHeight="14.4" x14ac:dyDescent="0.55000000000000004"/>
  <cols>
    <col min="1" max="1" width="61.15625" customWidth="1"/>
    <col min="2" max="2" width="164.68359375" customWidth="1"/>
  </cols>
  <sheetData>
    <row r="1" spans="1:2" x14ac:dyDescent="0.55000000000000004">
      <c r="A1" s="66" t="s">
        <v>77</v>
      </c>
      <c r="B1" s="67"/>
    </row>
    <row r="2" spans="1:2" x14ac:dyDescent="0.55000000000000004">
      <c r="A2" s="9" t="s">
        <v>75</v>
      </c>
      <c r="B2" s="9" t="s">
        <v>58</v>
      </c>
    </row>
    <row r="3" spans="1:2" x14ac:dyDescent="0.55000000000000004">
      <c r="A3" s="9" t="s">
        <v>0</v>
      </c>
      <c r="B3" s="8" t="s">
        <v>66</v>
      </c>
    </row>
    <row r="4" spans="1:2" x14ac:dyDescent="0.55000000000000004">
      <c r="A4" s="9" t="s">
        <v>1</v>
      </c>
      <c r="B4" s="8" t="s">
        <v>1</v>
      </c>
    </row>
    <row r="5" spans="1:2" x14ac:dyDescent="0.55000000000000004">
      <c r="A5" s="9" t="s">
        <v>56</v>
      </c>
      <c r="B5" s="8" t="s">
        <v>182</v>
      </c>
    </row>
    <row r="6" spans="1:2" x14ac:dyDescent="0.55000000000000004">
      <c r="A6" s="9" t="s">
        <v>87</v>
      </c>
      <c r="B6" s="8" t="s">
        <v>92</v>
      </c>
    </row>
    <row r="7" spans="1:2" x14ac:dyDescent="0.55000000000000004">
      <c r="A7" s="9" t="s">
        <v>88</v>
      </c>
      <c r="B7" s="8" t="s">
        <v>183</v>
      </c>
    </row>
    <row r="8" spans="1:2" x14ac:dyDescent="0.55000000000000004">
      <c r="A8" s="9" t="s">
        <v>89</v>
      </c>
      <c r="B8" s="8" t="s">
        <v>184</v>
      </c>
    </row>
    <row r="9" spans="1:2" x14ac:dyDescent="0.55000000000000004">
      <c r="A9" s="9" t="s">
        <v>65</v>
      </c>
      <c r="B9" s="8" t="s">
        <v>186</v>
      </c>
    </row>
    <row r="10" spans="1:2" x14ac:dyDescent="0.55000000000000004">
      <c r="A10" s="9" t="s">
        <v>185</v>
      </c>
      <c r="B10" s="8" t="s">
        <v>64</v>
      </c>
    </row>
    <row r="11" spans="1:2" x14ac:dyDescent="0.55000000000000004">
      <c r="A11" s="9" t="s">
        <v>93</v>
      </c>
      <c r="B11" s="8" t="s">
        <v>187</v>
      </c>
    </row>
    <row r="13" spans="1:2" x14ac:dyDescent="0.55000000000000004">
      <c r="A13" s="68" t="s">
        <v>76</v>
      </c>
      <c r="B13" s="69"/>
    </row>
    <row r="14" spans="1:2" x14ac:dyDescent="0.55000000000000004">
      <c r="A14" s="9" t="s">
        <v>75</v>
      </c>
      <c r="B14" s="9" t="s">
        <v>58</v>
      </c>
    </row>
    <row r="15" spans="1:2" x14ac:dyDescent="0.55000000000000004">
      <c r="A15" s="9" t="s">
        <v>170</v>
      </c>
      <c r="B15" s="8" t="s">
        <v>59</v>
      </c>
    </row>
    <row r="16" spans="1:2" x14ac:dyDescent="0.55000000000000004">
      <c r="A16" s="9" t="s">
        <v>171</v>
      </c>
      <c r="B16" s="8" t="s">
        <v>69</v>
      </c>
    </row>
    <row r="17" spans="1:2" x14ac:dyDescent="0.55000000000000004">
      <c r="A17" s="9" t="s">
        <v>172</v>
      </c>
      <c r="B17" s="8" t="s">
        <v>112</v>
      </c>
    </row>
    <row r="18" spans="1:2" x14ac:dyDescent="0.55000000000000004">
      <c r="A18" s="9" t="s">
        <v>173</v>
      </c>
      <c r="B18" s="8" t="s">
        <v>114</v>
      </c>
    </row>
    <row r="19" spans="1:2" x14ac:dyDescent="0.55000000000000004">
      <c r="A19" s="9" t="s">
        <v>174</v>
      </c>
      <c r="B19" s="8" t="s">
        <v>188</v>
      </c>
    </row>
    <row r="20" spans="1:2" x14ac:dyDescent="0.55000000000000004">
      <c r="A20" s="9" t="s">
        <v>175</v>
      </c>
      <c r="B20" s="8" t="s">
        <v>111</v>
      </c>
    </row>
    <row r="21" spans="1:2" x14ac:dyDescent="0.55000000000000004">
      <c r="A21" s="9" t="s">
        <v>176</v>
      </c>
      <c r="B21" s="8" t="s">
        <v>115</v>
      </c>
    </row>
    <row r="22" spans="1:2" x14ac:dyDescent="0.55000000000000004">
      <c r="A22" s="9" t="s">
        <v>177</v>
      </c>
      <c r="B22" s="8" t="s">
        <v>113</v>
      </c>
    </row>
    <row r="23" spans="1:2" x14ac:dyDescent="0.55000000000000004">
      <c r="A23" s="9" t="s">
        <v>178</v>
      </c>
      <c r="B23" s="8" t="s">
        <v>189</v>
      </c>
    </row>
    <row r="24" spans="1:2" x14ac:dyDescent="0.55000000000000004">
      <c r="A24" s="9" t="s">
        <v>179</v>
      </c>
      <c r="B24" s="8" t="s">
        <v>190</v>
      </c>
    </row>
    <row r="25" spans="1:2" x14ac:dyDescent="0.55000000000000004">
      <c r="A25" s="9" t="s">
        <v>180</v>
      </c>
      <c r="B25" s="8" t="s">
        <v>191</v>
      </c>
    </row>
    <row r="26" spans="1:2" x14ac:dyDescent="0.55000000000000004">
      <c r="A26" s="9" t="s">
        <v>181</v>
      </c>
      <c r="B26" s="8" t="s">
        <v>116</v>
      </c>
    </row>
    <row r="27" spans="1:2" x14ac:dyDescent="0.55000000000000004">
      <c r="A27" s="9" t="s">
        <v>192</v>
      </c>
      <c r="B27" s="8" t="s">
        <v>117</v>
      </c>
    </row>
    <row r="28" spans="1:2" x14ac:dyDescent="0.55000000000000004">
      <c r="A28" s="9" t="s">
        <v>155</v>
      </c>
      <c r="B28" s="8" t="s">
        <v>118</v>
      </c>
    </row>
    <row r="30" spans="1:2" x14ac:dyDescent="0.55000000000000004">
      <c r="A30" s="70" t="s">
        <v>74</v>
      </c>
      <c r="B30" s="71"/>
    </row>
    <row r="31" spans="1:2" x14ac:dyDescent="0.55000000000000004">
      <c r="A31" s="9" t="s">
        <v>75</v>
      </c>
      <c r="B31" s="9" t="s">
        <v>58</v>
      </c>
    </row>
    <row r="32" spans="1:2" ht="16.5" customHeight="1" x14ac:dyDescent="0.55000000000000004">
      <c r="A32" s="9" t="s">
        <v>170</v>
      </c>
      <c r="B32" s="8" t="s">
        <v>193</v>
      </c>
    </row>
    <row r="33" spans="1:2" x14ac:dyDescent="0.55000000000000004">
      <c r="A33" s="9" t="s">
        <v>196</v>
      </c>
      <c r="B33" s="8" t="s">
        <v>72</v>
      </c>
    </row>
    <row r="34" spans="1:2" x14ac:dyDescent="0.55000000000000004">
      <c r="A34" s="9" t="s">
        <v>194</v>
      </c>
      <c r="B34" s="8" t="s">
        <v>84</v>
      </c>
    </row>
    <row r="35" spans="1:2" x14ac:dyDescent="0.55000000000000004">
      <c r="A35" s="9" t="s">
        <v>195</v>
      </c>
      <c r="B35" s="8" t="s">
        <v>197</v>
      </c>
    </row>
    <row r="36" spans="1:2" x14ac:dyDescent="0.55000000000000004">
      <c r="A36" s="9" t="s">
        <v>130</v>
      </c>
      <c r="B36" s="8" t="s">
        <v>63</v>
      </c>
    </row>
    <row r="37" spans="1:2" x14ac:dyDescent="0.55000000000000004">
      <c r="A37" s="9" t="s">
        <v>71</v>
      </c>
      <c r="B37" s="8" t="s">
        <v>73</v>
      </c>
    </row>
  </sheetData>
  <mergeCells count="3">
    <mergeCell ref="A1:B1"/>
    <mergeCell ref="A13:B13"/>
    <mergeCell ref="A30:B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zoomScale="130" zoomScaleNormal="130" workbookViewId="0">
      <selection activeCell="E10" sqref="E10"/>
    </sheetView>
  </sheetViews>
  <sheetFormatPr defaultRowHeight="14.4" x14ac:dyDescent="0.55000000000000004"/>
  <cols>
    <col min="1" max="1" width="23.83984375" customWidth="1"/>
    <col min="2" max="2" width="13.15625" customWidth="1"/>
    <col min="3" max="3" width="12" customWidth="1"/>
    <col min="4" max="4" width="13.41796875" customWidth="1"/>
    <col min="5" max="5" width="10.41796875" customWidth="1"/>
  </cols>
  <sheetData>
    <row r="1" spans="1:5" ht="18.3" x14ac:dyDescent="0.7">
      <c r="A1" s="1" t="s">
        <v>57</v>
      </c>
    </row>
    <row r="2" spans="1:5" ht="18.3" x14ac:dyDescent="0.7">
      <c r="A2" s="1" t="s">
        <v>62</v>
      </c>
      <c r="C2" s="34">
        <f>'4. PAU Readmissions Performance'!B2</f>
        <v>43899</v>
      </c>
      <c r="D2" s="34">
        <f>'5. PQI Avoid Admits Performance'!B2</f>
        <v>43881</v>
      </c>
      <c r="E2" s="34">
        <f>'6. PDI Avoid Admits Perform'!B2</f>
        <v>43881</v>
      </c>
    </row>
    <row r="3" spans="1:5" ht="18.3" x14ac:dyDescent="0.7">
      <c r="A3" s="1" t="s">
        <v>139</v>
      </c>
      <c r="C3" s="35">
        <f>'4. PAU Readmissions Performance'!B3</f>
        <v>43861</v>
      </c>
      <c r="D3" s="35">
        <f>'5. PQI Avoid Admits Performance'!B3</f>
        <v>43830</v>
      </c>
      <c r="E3" s="35">
        <f>'6. PDI Avoid Admits Perform'!B3</f>
        <v>43830</v>
      </c>
    </row>
    <row r="4" spans="1:5" ht="18.3" x14ac:dyDescent="0.7">
      <c r="A4" s="1" t="s">
        <v>61</v>
      </c>
      <c r="C4" s="35">
        <f>'4. PAU Readmissions Performance'!B4</f>
        <v>43830</v>
      </c>
      <c r="D4" s="35">
        <f>'5. PQI Avoid Admits Performance'!B4</f>
        <v>43830</v>
      </c>
      <c r="E4" s="35">
        <f>'6. PDI Avoid Admits Perform'!B4</f>
        <v>43830</v>
      </c>
    </row>
    <row r="5" spans="1:5" ht="18.3" x14ac:dyDescent="0.7">
      <c r="A5" s="10"/>
    </row>
    <row r="7" spans="1:5" ht="86.4" x14ac:dyDescent="0.55000000000000004">
      <c r="A7" s="27" t="s">
        <v>0</v>
      </c>
      <c r="B7" s="27" t="s">
        <v>1</v>
      </c>
      <c r="C7" s="28" t="s">
        <v>91</v>
      </c>
      <c r="D7" s="27" t="s">
        <v>68</v>
      </c>
      <c r="E7" s="5" t="s">
        <v>90</v>
      </c>
    </row>
    <row r="8" spans="1:5" x14ac:dyDescent="0.55000000000000004">
      <c r="A8" s="27" t="s">
        <v>2</v>
      </c>
      <c r="B8" s="27" t="s">
        <v>3</v>
      </c>
      <c r="C8" s="28" t="s">
        <v>4</v>
      </c>
      <c r="D8" s="27" t="s">
        <v>5</v>
      </c>
      <c r="E8" s="26" t="s">
        <v>6</v>
      </c>
    </row>
    <row r="9" spans="1:5" x14ac:dyDescent="0.55000000000000004">
      <c r="A9" s="8">
        <v>210001</v>
      </c>
      <c r="B9" s="8" t="s">
        <v>35</v>
      </c>
      <c r="C9" s="17">
        <f>VLOOKUP(A9,'4. PAU Readmissions Performance'!A:I,9,FALSE)</f>
        <v>5.0613847402169954E-2</v>
      </c>
      <c r="D9" s="14">
        <f>VLOOKUP(A9,'5. PQI Avoid Admits Performance'!A:P,15,FALSE)</f>
        <v>15.769290286736664</v>
      </c>
      <c r="E9" s="29">
        <f>VLOOKUP(A9,'6. PDI Avoid Admits Perform'!A:H,8,FALSE)</f>
        <v>1.184557345939079</v>
      </c>
    </row>
    <row r="10" spans="1:5" x14ac:dyDescent="0.55000000000000004">
      <c r="A10" s="8">
        <v>210002</v>
      </c>
      <c r="B10" s="8" t="s">
        <v>43</v>
      </c>
      <c r="C10" s="17">
        <f>VLOOKUP(A10,'4. PAU Readmissions Performance'!A:I,9,FALSE)</f>
        <v>4.9575783265731602E-2</v>
      </c>
      <c r="D10" s="14">
        <f>VLOOKUP(A10,'5. PQI Avoid Admits Performance'!A:P,15,FALSE)</f>
        <v>28.199642901742358</v>
      </c>
      <c r="E10" s="29">
        <f>VLOOKUP(A10,'6. PDI Avoid Admits Perform'!A:H,8,FALSE)</f>
        <v>2.9985318067033297</v>
      </c>
    </row>
    <row r="11" spans="1:5" x14ac:dyDescent="0.55000000000000004">
      <c r="A11" s="8">
        <v>210003</v>
      </c>
      <c r="B11" s="8" t="s">
        <v>29</v>
      </c>
      <c r="C11" s="17">
        <f>VLOOKUP(A11,'4. PAU Readmissions Performance'!A:I,9,FALSE)</f>
        <v>6.2377585386361234E-2</v>
      </c>
      <c r="D11" s="14">
        <f>VLOOKUP(A11,'5. PQI Avoid Admits Performance'!A:P,15,FALSE)</f>
        <v>17.271390708811822</v>
      </c>
      <c r="E11" s="29">
        <f>VLOOKUP(A11,'6. PDI Avoid Admits Perform'!A:H,8,FALSE)</f>
        <v>7.2612231283849929E-2</v>
      </c>
    </row>
    <row r="12" spans="1:5" x14ac:dyDescent="0.55000000000000004">
      <c r="A12" s="8">
        <v>210004</v>
      </c>
      <c r="B12" s="8" t="s">
        <v>10</v>
      </c>
      <c r="C12" s="17">
        <f>VLOOKUP(A12,'4. PAU Readmissions Performance'!A:I,9,FALSE)</f>
        <v>6.0334477870037727E-2</v>
      </c>
      <c r="D12" s="14">
        <f>VLOOKUP(A12,'5. PQI Avoid Admits Performance'!A:P,15,FALSE)</f>
        <v>7.5879889789954005</v>
      </c>
      <c r="E12" s="29">
        <f>VLOOKUP(A12,'6. PDI Avoid Admits Perform'!A:H,8,FALSE)</f>
        <v>0.17580240165853825</v>
      </c>
    </row>
    <row r="13" spans="1:5" x14ac:dyDescent="0.55000000000000004">
      <c r="A13" s="8">
        <v>210005</v>
      </c>
      <c r="B13" s="8" t="s">
        <v>23</v>
      </c>
      <c r="C13" s="17">
        <f>VLOOKUP(A13,'4. PAU Readmissions Performance'!A:I,9,FALSE)</f>
        <v>5.5580612621245064E-2</v>
      </c>
      <c r="D13" s="14">
        <f>VLOOKUP(A13,'5. PQI Avoid Admits Performance'!A:P,15,FALSE)</f>
        <v>9.4127017445476415</v>
      </c>
      <c r="E13" s="29">
        <f>VLOOKUP(A13,'6. PDI Avoid Admits Perform'!A:H,8,FALSE)</f>
        <v>0.39701573712790234</v>
      </c>
    </row>
    <row r="14" spans="1:5" x14ac:dyDescent="0.55000000000000004">
      <c r="A14" s="8">
        <v>210006</v>
      </c>
      <c r="B14" s="8" t="s">
        <v>30</v>
      </c>
      <c r="C14" s="17">
        <f>VLOOKUP(A14,'4. PAU Readmissions Performance'!A:I,9,FALSE)</f>
        <v>6.9304746858629626E-2</v>
      </c>
      <c r="D14" s="14">
        <f>VLOOKUP(A14,'5. PQI Avoid Admits Performance'!A:P,15,FALSE)</f>
        <v>12.932953080920552</v>
      </c>
      <c r="E14" s="29">
        <f>VLOOKUP(A14,'6. PDI Avoid Admits Perform'!A:H,8,FALSE)</f>
        <v>1.1910257405701203</v>
      </c>
    </row>
    <row r="15" spans="1:5" x14ac:dyDescent="0.55000000000000004">
      <c r="A15" s="8">
        <v>210008</v>
      </c>
      <c r="B15" s="8" t="s">
        <v>41</v>
      </c>
      <c r="C15" s="17">
        <f>VLOOKUP(A15,'4. PAU Readmissions Performance'!A:I,9,FALSE)</f>
        <v>2.9626304222936231E-2</v>
      </c>
      <c r="D15" s="14">
        <f>VLOOKUP(A15,'5. PQI Avoid Admits Performance'!A:P,15,FALSE)</f>
        <v>22.109203491787628</v>
      </c>
      <c r="E15" s="29">
        <f>VLOOKUP(A15,'6. PDI Avoid Admits Perform'!A:H,8,FALSE)</f>
        <v>3.0257444014446491</v>
      </c>
    </row>
    <row r="16" spans="1:5" x14ac:dyDescent="0.55000000000000004">
      <c r="A16" s="8">
        <v>210009</v>
      </c>
      <c r="B16" s="8" t="s">
        <v>48</v>
      </c>
      <c r="C16" s="17">
        <f>VLOOKUP(A16,'4. PAU Readmissions Performance'!A:I,9,FALSE)</f>
        <v>5.5323561849269724E-2</v>
      </c>
      <c r="D16" s="14">
        <f>VLOOKUP(A16,'5. PQI Avoid Admits Performance'!A:P,15,FALSE)</f>
        <v>22.232508948633914</v>
      </c>
      <c r="E16" s="29">
        <f>VLOOKUP(A16,'6. PDI Avoid Admits Perform'!A:H,8,FALSE)</f>
        <v>3.0869666574502301</v>
      </c>
    </row>
    <row r="17" spans="1:5" x14ac:dyDescent="0.55000000000000004">
      <c r="A17" s="8">
        <v>210010</v>
      </c>
      <c r="B17" s="8" t="s">
        <v>53</v>
      </c>
      <c r="C17" s="17">
        <f>VLOOKUP(A17,'4. PAU Readmissions Performance'!A:I,9,FALSE)</f>
        <v>5.4125404438297553E-2</v>
      </c>
      <c r="D17" s="14">
        <f>D37</f>
        <v>9.0689255500971253</v>
      </c>
      <c r="E17" s="29">
        <f>E37</f>
        <v>0.39301604421482411</v>
      </c>
    </row>
    <row r="18" spans="1:5" x14ac:dyDescent="0.55000000000000004">
      <c r="A18" s="8">
        <v>210011</v>
      </c>
      <c r="B18" s="8" t="s">
        <v>34</v>
      </c>
      <c r="C18" s="17">
        <f>VLOOKUP(A18,'4. PAU Readmissions Performance'!A:I,9,FALSE)</f>
        <v>5.6368446654851544E-2</v>
      </c>
      <c r="D18" s="14">
        <f>VLOOKUP(A18,'5. PQI Avoid Admits Performance'!A:P,15,FALSE)</f>
        <v>14.469588236432724</v>
      </c>
      <c r="E18" s="29">
        <f>VLOOKUP(A18,'6. PDI Avoid Admits Perform'!A:H,8,FALSE)</f>
        <v>1.8439812796893547</v>
      </c>
    </row>
    <row r="19" spans="1:5" x14ac:dyDescent="0.55000000000000004">
      <c r="A19" s="8">
        <v>210012</v>
      </c>
      <c r="B19" s="8" t="s">
        <v>47</v>
      </c>
      <c r="C19" s="17">
        <f>VLOOKUP(A19,'4. PAU Readmissions Performance'!A:I,9,FALSE)</f>
        <v>3.4264775464685052E-2</v>
      </c>
      <c r="D19" s="14">
        <f>VLOOKUP(A19,'5. PQI Avoid Admits Performance'!A:P,15,FALSE)</f>
        <v>18.607163594036859</v>
      </c>
      <c r="E19" s="29">
        <f>VLOOKUP(A19,'6. PDI Avoid Admits Perform'!A:H,8,FALSE)</f>
        <v>1.6133937316247808</v>
      </c>
    </row>
    <row r="20" spans="1:5" x14ac:dyDescent="0.55000000000000004">
      <c r="A20" s="8">
        <v>210013</v>
      </c>
      <c r="B20" s="8" t="s">
        <v>44</v>
      </c>
      <c r="C20" s="17">
        <f>VLOOKUP(A20,'4. PAU Readmissions Performance'!A:I,9,FALSE)</f>
        <v>0.1021753399356661</v>
      </c>
      <c r="D20" s="14">
        <f>VLOOKUP(A20,'5. PQI Avoid Admits Performance'!A:P,15,FALSE)</f>
        <v>30.969135056438137</v>
      </c>
      <c r="E20" s="29">
        <f>VLOOKUP(A20,'6. PDI Avoid Admits Perform'!A:H,8,FALSE)</f>
        <v>2.8109999822643164</v>
      </c>
    </row>
    <row r="21" spans="1:5" x14ac:dyDescent="0.55000000000000004">
      <c r="A21" s="8">
        <v>210015</v>
      </c>
      <c r="B21" s="8" t="s">
        <v>50</v>
      </c>
      <c r="C21" s="17">
        <f>VLOOKUP(A21,'4. PAU Readmissions Performance'!A:I,9,FALSE)</f>
        <v>6.170514028270712E-2</v>
      </c>
      <c r="D21" s="14">
        <f>VLOOKUP(A21,'5. PQI Avoid Admits Performance'!A:P,15,FALSE)</f>
        <v>24.160494054692837</v>
      </c>
      <c r="E21" s="29">
        <f>VLOOKUP(A21,'6. PDI Avoid Admits Perform'!A:H,8,FALSE)</f>
        <v>1.3406385242315775</v>
      </c>
    </row>
    <row r="22" spans="1:5" x14ac:dyDescent="0.55000000000000004">
      <c r="A22" s="8">
        <v>210016</v>
      </c>
      <c r="B22" s="8" t="s">
        <v>78</v>
      </c>
      <c r="C22" s="17">
        <f>VLOOKUP(A22,'4. PAU Readmissions Performance'!A:I,9,FALSE)</f>
        <v>5.3843687064281089E-2</v>
      </c>
      <c r="D22" s="14">
        <f>VLOOKUP(A22,'5. PQI Avoid Admits Performance'!A:P,15,FALSE)</f>
        <v>10.551690044724946</v>
      </c>
      <c r="E22" s="29">
        <f>VLOOKUP(A22,'6. PDI Avoid Admits Perform'!A:H,8,FALSE)</f>
        <v>0.12125009567624739</v>
      </c>
    </row>
    <row r="23" spans="1:5" x14ac:dyDescent="0.55000000000000004">
      <c r="A23" s="8">
        <v>210017</v>
      </c>
      <c r="B23" s="8" t="s">
        <v>21</v>
      </c>
      <c r="C23" s="17">
        <f>VLOOKUP(A23,'4. PAU Readmissions Performance'!A:I,9,FALSE)</f>
        <v>1.6547472546822348E-2</v>
      </c>
      <c r="D23" s="14">
        <f>VLOOKUP(A23,'5. PQI Avoid Admits Performance'!A:P,15,FALSE)</f>
        <v>8.3869711659882729</v>
      </c>
      <c r="E23" s="29">
        <f>VLOOKUP(A23,'6. PDI Avoid Admits Perform'!A:H,8,FALSE)</f>
        <v>2.9361783847851539</v>
      </c>
    </row>
    <row r="24" spans="1:5" x14ac:dyDescent="0.55000000000000004">
      <c r="A24" s="8">
        <v>210018</v>
      </c>
      <c r="B24" s="8" t="s">
        <v>40</v>
      </c>
      <c r="C24" s="17">
        <f>VLOOKUP(A24,'4. PAU Readmissions Performance'!A:I,9,FALSE)</f>
        <v>4.7597276636893802E-2</v>
      </c>
      <c r="D24" s="14">
        <f>VLOOKUP(A24,'5. PQI Avoid Admits Performance'!A:P,15,FALSE)</f>
        <v>12.369264666618474</v>
      </c>
      <c r="E24" s="29">
        <f>VLOOKUP(A24,'6. PDI Avoid Admits Perform'!A:H,8,FALSE)</f>
        <v>0.29235090121061375</v>
      </c>
    </row>
    <row r="25" spans="1:5" x14ac:dyDescent="0.55000000000000004">
      <c r="A25" s="8">
        <v>210019</v>
      </c>
      <c r="B25" s="8" t="s">
        <v>37</v>
      </c>
      <c r="C25" s="17">
        <f>VLOOKUP(A25,'4. PAU Readmissions Performance'!A:I,9,FALSE)</f>
        <v>5.3215903652648187E-2</v>
      </c>
      <c r="D25" s="14">
        <f>VLOOKUP(A25,'5. PQI Avoid Admits Performance'!A:P,15,FALSE)</f>
        <v>14.773832321775149</v>
      </c>
      <c r="E25" s="29">
        <f>VLOOKUP(A25,'6. PDI Avoid Admits Perform'!A:H,8,FALSE)</f>
        <v>1.3149864987277373</v>
      </c>
    </row>
    <row r="26" spans="1:5" x14ac:dyDescent="0.55000000000000004">
      <c r="A26" s="8">
        <v>210022</v>
      </c>
      <c r="B26" s="8" t="s">
        <v>11</v>
      </c>
      <c r="C26" s="17">
        <f>VLOOKUP(A26,'4. PAU Readmissions Performance'!A:I,9,FALSE)</f>
        <v>5.5106388855049149E-2</v>
      </c>
      <c r="D26" s="14">
        <f>VLOOKUP(A26,'5. PQI Avoid Admits Performance'!A:P,15,FALSE)</f>
        <v>5.8681212308609147</v>
      </c>
      <c r="E26" s="29">
        <f>VLOOKUP(A26,'6. PDI Avoid Admits Perform'!A:H,8,FALSE)</f>
        <v>0.16430835332806099</v>
      </c>
    </row>
    <row r="27" spans="1:5" x14ac:dyDescent="0.55000000000000004">
      <c r="A27" s="8">
        <v>210023</v>
      </c>
      <c r="B27" s="8" t="s">
        <v>17</v>
      </c>
      <c r="C27" s="17">
        <f>VLOOKUP(A27,'4. PAU Readmissions Performance'!A:I,9,FALSE)</f>
        <v>3.8201798702434737E-2</v>
      </c>
      <c r="D27" s="14">
        <f>VLOOKUP(A27,'5. PQI Avoid Admits Performance'!A:P,15,FALSE)</f>
        <v>9.2098961002252402</v>
      </c>
      <c r="E27" s="29">
        <f>VLOOKUP(A27,'6. PDI Avoid Admits Perform'!A:H,8,FALSE)</f>
        <v>0.62666001182654962</v>
      </c>
    </row>
    <row r="28" spans="1:5" x14ac:dyDescent="0.55000000000000004">
      <c r="A28" s="8">
        <v>210024</v>
      </c>
      <c r="B28" s="8" t="s">
        <v>45</v>
      </c>
      <c r="C28" s="17">
        <f>VLOOKUP(A28,'4. PAU Readmissions Performance'!A:I,9,FALSE)</f>
        <v>5.3949561008293782E-2</v>
      </c>
      <c r="D28" s="14">
        <f>VLOOKUP(A28,'5. PQI Avoid Admits Performance'!A:P,15,FALSE)</f>
        <v>24.292529811681494</v>
      </c>
      <c r="E28" s="29">
        <f>VLOOKUP(A28,'6. PDI Avoid Admits Perform'!A:H,8,FALSE)</f>
        <v>2.8315810999829489</v>
      </c>
    </row>
    <row r="29" spans="1:5" x14ac:dyDescent="0.55000000000000004">
      <c r="A29" s="8">
        <v>210027</v>
      </c>
      <c r="B29" s="8" t="s">
        <v>36</v>
      </c>
      <c r="C29" s="17">
        <f>VLOOKUP(A29,'4. PAU Readmissions Performance'!A:I,9,FALSE)</f>
        <v>5.1388116992853956E-2</v>
      </c>
      <c r="D29" s="14">
        <f>VLOOKUP(A29,'5. PQI Avoid Admits Performance'!A:P,15,FALSE)</f>
        <v>14.385916000327503</v>
      </c>
      <c r="E29" s="29">
        <f>VLOOKUP(A29,'6. PDI Avoid Admits Perform'!A:H,8,FALSE)</f>
        <v>0.37111078998916519</v>
      </c>
    </row>
    <row r="30" spans="1:5" x14ac:dyDescent="0.55000000000000004">
      <c r="A30" s="8">
        <v>210028</v>
      </c>
      <c r="B30" s="8" t="s">
        <v>39</v>
      </c>
      <c r="C30" s="17">
        <f>VLOOKUP(A30,'4. PAU Readmissions Performance'!A:I,9,FALSE)</f>
        <v>4.2601188449855283E-2</v>
      </c>
      <c r="D30" s="14">
        <f>VLOOKUP(A30,'5. PQI Avoid Admits Performance'!A:P,15,FALSE)</f>
        <v>15.446976945344552</v>
      </c>
      <c r="E30" s="29">
        <f>VLOOKUP(A30,'6. PDI Avoid Admits Perform'!A:H,8,FALSE)</f>
        <v>0.1242210759536598</v>
      </c>
    </row>
    <row r="31" spans="1:5" x14ac:dyDescent="0.55000000000000004">
      <c r="A31" s="8">
        <v>210029</v>
      </c>
      <c r="B31" s="8" t="s">
        <v>52</v>
      </c>
      <c r="C31" s="17">
        <f>VLOOKUP(A31,'4. PAU Readmissions Performance'!A:I,9,FALSE)</f>
        <v>5.2880697454664768E-2</v>
      </c>
      <c r="D31" s="14">
        <f>VLOOKUP(A31,'5. PQI Avoid Admits Performance'!A:P,15,FALSE)</f>
        <v>26.857921383195031</v>
      </c>
      <c r="E31" s="29">
        <f>VLOOKUP(A31,'6. PDI Avoid Admits Perform'!A:H,8,FALSE)</f>
        <v>2.3679355987948685</v>
      </c>
    </row>
    <row r="32" spans="1:5" x14ac:dyDescent="0.55000000000000004">
      <c r="A32" s="8">
        <v>210030</v>
      </c>
      <c r="B32" s="8" t="s">
        <v>7</v>
      </c>
      <c r="C32" s="17">
        <f>VLOOKUP(A32,'4. PAU Readmissions Performance'!A:I,9,FALSE)</f>
        <v>2.0498229969204401E-2</v>
      </c>
      <c r="D32" s="14">
        <f>VLOOKUP(A32,'5. PQI Avoid Admits Performance'!A:P,15,FALSE)</f>
        <v>5.5131484848061341</v>
      </c>
      <c r="E32" s="29">
        <f>VLOOKUP(A32,'6. PDI Avoid Admits Perform'!A:H,8,FALSE)</f>
        <v>0</v>
      </c>
    </row>
    <row r="33" spans="1:5" x14ac:dyDescent="0.55000000000000004">
      <c r="A33" s="8">
        <v>210032</v>
      </c>
      <c r="B33" s="8" t="s">
        <v>18</v>
      </c>
      <c r="C33" s="17">
        <f>VLOOKUP(A33,'4. PAU Readmissions Performance'!A:I,9,FALSE)</f>
        <v>5.2425598673428234E-2</v>
      </c>
      <c r="D33" s="14">
        <f>VLOOKUP(A33,'5. PQI Avoid Admits Performance'!A:P,15,FALSE)</f>
        <v>10.030770367657203</v>
      </c>
      <c r="E33" s="29">
        <f>VLOOKUP(A33,'6. PDI Avoid Admits Perform'!A:H,8,FALSE)</f>
        <v>0.32846538280640614</v>
      </c>
    </row>
    <row r="34" spans="1:5" x14ac:dyDescent="0.55000000000000004">
      <c r="A34" s="8">
        <v>210033</v>
      </c>
      <c r="B34" s="8" t="s">
        <v>38</v>
      </c>
      <c r="C34" s="17">
        <f>VLOOKUP(A34,'4. PAU Readmissions Performance'!A:I,9,FALSE)</f>
        <v>6.0507933458546041E-2</v>
      </c>
      <c r="D34" s="14">
        <f>VLOOKUP(A34,'5. PQI Avoid Admits Performance'!A:P,15,FALSE)</f>
        <v>14.042911272013825</v>
      </c>
      <c r="E34" s="29">
        <f>VLOOKUP(A34,'6. PDI Avoid Admits Perform'!A:H,8,FALSE)</f>
        <v>0.51497627946619517</v>
      </c>
    </row>
    <row r="35" spans="1:5" x14ac:dyDescent="0.55000000000000004">
      <c r="A35" s="8">
        <v>210034</v>
      </c>
      <c r="B35" s="8" t="s">
        <v>51</v>
      </c>
      <c r="C35" s="17">
        <f>VLOOKUP(A35,'4. PAU Readmissions Performance'!A:I,9,FALSE)</f>
        <v>6.7616715232245578E-2</v>
      </c>
      <c r="D35" s="14">
        <f>VLOOKUP(A35,'5. PQI Avoid Admits Performance'!A:P,15,FALSE)</f>
        <v>33.106905181876279</v>
      </c>
      <c r="E35" s="29">
        <f>VLOOKUP(A35,'6. PDI Avoid Admits Perform'!A:H,8,FALSE)</f>
        <v>1.6594507899681694</v>
      </c>
    </row>
    <row r="36" spans="1:5" x14ac:dyDescent="0.55000000000000004">
      <c r="A36" s="8">
        <v>210035</v>
      </c>
      <c r="B36" s="8" t="s">
        <v>13</v>
      </c>
      <c r="C36" s="17">
        <f>VLOOKUP(A36,'4. PAU Readmissions Performance'!A:I,9,FALSE)</f>
        <v>5.2681271800138214E-2</v>
      </c>
      <c r="D36" s="14">
        <f>VLOOKUP(A36,'5. PQI Avoid Admits Performance'!A:P,15,FALSE)</f>
        <v>9.4409422302127446</v>
      </c>
      <c r="E36" s="29">
        <f>VLOOKUP(A36,'6. PDI Avoid Admits Perform'!A:H,8,FALSE)</f>
        <v>0.5714996645213789</v>
      </c>
    </row>
    <row r="37" spans="1:5" x14ac:dyDescent="0.55000000000000004">
      <c r="A37" s="8">
        <v>210037</v>
      </c>
      <c r="B37" s="8" t="s">
        <v>19</v>
      </c>
      <c r="C37" s="17">
        <f>VLOOKUP(A37,'4. PAU Readmissions Performance'!A:I,9,FALSE)</f>
        <v>3.1092525392398623E-2</v>
      </c>
      <c r="D37" s="14">
        <f>VLOOKUP(A37,'5. PQI Avoid Admits Performance'!A:P,15,FALSE)</f>
        <v>9.0689255500971253</v>
      </c>
      <c r="E37" s="29">
        <f>VLOOKUP(A37,'6. PDI Avoid Admits Perform'!A:H,8,FALSE)</f>
        <v>0.39301604421482411</v>
      </c>
    </row>
    <row r="38" spans="1:5" x14ac:dyDescent="0.55000000000000004">
      <c r="A38" s="8">
        <v>210038</v>
      </c>
      <c r="B38" s="8" t="s">
        <v>46</v>
      </c>
      <c r="C38" s="17">
        <f>VLOOKUP(A38,'4. PAU Readmissions Performance'!A:I,9,FALSE)</f>
        <v>7.0323057902803854E-2</v>
      </c>
      <c r="D38" s="14">
        <f>VLOOKUP(A38,'5. PQI Avoid Admits Performance'!A:P,15,FALSE)</f>
        <v>31.261997479790406</v>
      </c>
      <c r="E38" s="29">
        <f>VLOOKUP(A38,'6. PDI Avoid Admits Perform'!A:H,8,FALSE)</f>
        <v>2.9782274658080721</v>
      </c>
    </row>
    <row r="39" spans="1:5" x14ac:dyDescent="0.55000000000000004">
      <c r="A39" s="8">
        <v>210039</v>
      </c>
      <c r="B39" s="8" t="s">
        <v>14</v>
      </c>
      <c r="C39" s="17">
        <f>VLOOKUP(A39,'4. PAU Readmissions Performance'!A:I,9,FALSE)</f>
        <v>5.4195780886902703E-2</v>
      </c>
      <c r="D39" s="14">
        <f>VLOOKUP(A39,'5. PQI Avoid Admits Performance'!A:P,15,FALSE)</f>
        <v>8.0563457862327645</v>
      </c>
      <c r="E39" s="29">
        <f>VLOOKUP(A39,'6. PDI Avoid Admits Perform'!A:H,8,FALSE)</f>
        <v>0.33464530848992691</v>
      </c>
    </row>
    <row r="40" spans="1:5" x14ac:dyDescent="0.55000000000000004">
      <c r="A40" s="8">
        <v>210040</v>
      </c>
      <c r="B40" s="8" t="s">
        <v>42</v>
      </c>
      <c r="C40" s="17">
        <f>VLOOKUP(A40,'4. PAU Readmissions Performance'!A:I,9,FALSE)</f>
        <v>5.3302169894829547E-2</v>
      </c>
      <c r="D40" s="14">
        <f>VLOOKUP(A40,'5. PQI Avoid Admits Performance'!A:P,15,FALSE)</f>
        <v>18.641291035400577</v>
      </c>
      <c r="E40" s="29">
        <f>VLOOKUP(A40,'6. PDI Avoid Admits Perform'!A:H,8,FALSE)</f>
        <v>1.1944114748497072</v>
      </c>
    </row>
    <row r="41" spans="1:5" x14ac:dyDescent="0.55000000000000004">
      <c r="A41" s="8">
        <v>210043</v>
      </c>
      <c r="B41" s="8" t="s">
        <v>24</v>
      </c>
      <c r="C41" s="17">
        <f>VLOOKUP(A41,'4. PAU Readmissions Performance'!A:I,9,FALSE)</f>
        <v>6.8936404146255292E-2</v>
      </c>
      <c r="D41" s="14">
        <f>VLOOKUP(A41,'5. PQI Avoid Admits Performance'!A:P,15,FALSE)</f>
        <v>12.728663231144683</v>
      </c>
      <c r="E41" s="29">
        <f>VLOOKUP(A41,'6. PDI Avoid Admits Perform'!A:H,8,FALSE)</f>
        <v>1.3745518716909435</v>
      </c>
    </row>
    <row r="42" spans="1:5" x14ac:dyDescent="0.55000000000000004">
      <c r="A42" s="8">
        <v>210044</v>
      </c>
      <c r="B42" s="8" t="s">
        <v>20</v>
      </c>
      <c r="C42" s="17">
        <f>VLOOKUP(A42,'4. PAU Readmissions Performance'!A:I,9,FALSE)</f>
        <v>3.5654648509403433E-2</v>
      </c>
      <c r="D42" s="14">
        <f>VLOOKUP(A42,'5. PQI Avoid Admits Performance'!A:P,15,FALSE)</f>
        <v>9.228994842859688</v>
      </c>
      <c r="E42" s="29">
        <f>VLOOKUP(A42,'6. PDI Avoid Admits Perform'!A:H,8,FALSE)</f>
        <v>1.1272325631666835</v>
      </c>
    </row>
    <row r="43" spans="1:5" x14ac:dyDescent="0.55000000000000004">
      <c r="A43" s="8">
        <v>210045</v>
      </c>
      <c r="B43" s="8" t="s">
        <v>28</v>
      </c>
      <c r="C43" s="17">
        <f>VLOOKUP(A43,'4. PAU Readmissions Performance'!A:I,9,FALSE)</f>
        <v>2.5927843091684511E-3</v>
      </c>
      <c r="D43" s="14">
        <f>VLOOKUP(A43,'5. PQI Avoid Admits Performance'!A:P,15,FALSE)</f>
        <v>10.488528839197278</v>
      </c>
      <c r="E43" s="29">
        <f>VLOOKUP(A43,'6. PDI Avoid Admits Perform'!A:H,8,FALSE)</f>
        <v>1.4627236408129325</v>
      </c>
    </row>
    <row r="44" spans="1:5" x14ac:dyDescent="0.55000000000000004">
      <c r="A44" s="8">
        <v>210048</v>
      </c>
      <c r="B44" s="8" t="s">
        <v>15</v>
      </c>
      <c r="C44" s="17">
        <f>VLOOKUP(A44,'4. PAU Readmissions Performance'!A:I,9,FALSE)</f>
        <v>6.337603157923126E-2</v>
      </c>
      <c r="D44" s="14">
        <f>VLOOKUP(A44,'5. PQI Avoid Admits Performance'!A:P,15,FALSE)</f>
        <v>8.3246900197838301</v>
      </c>
      <c r="E44" s="29">
        <f>VLOOKUP(A44,'6. PDI Avoid Admits Perform'!A:H,8,FALSE)</f>
        <v>0.39432477458403326</v>
      </c>
    </row>
    <row r="45" spans="1:5" x14ac:dyDescent="0.55000000000000004">
      <c r="A45" s="8">
        <v>210049</v>
      </c>
      <c r="B45" s="8" t="s">
        <v>27</v>
      </c>
      <c r="C45" s="17">
        <f>VLOOKUP(A45,'4. PAU Readmissions Performance'!A:I,9,FALSE)</f>
        <v>5.9566561104361482E-2</v>
      </c>
      <c r="D45" s="14">
        <f>VLOOKUP(A45,'5. PQI Avoid Admits Performance'!A:P,15,FALSE)</f>
        <v>11.816791844427803</v>
      </c>
      <c r="E45" s="29">
        <f>VLOOKUP(A45,'6. PDI Avoid Admits Perform'!A:H,8,FALSE)</f>
        <v>1.1482736747369744</v>
      </c>
    </row>
    <row r="46" spans="1:5" x14ac:dyDescent="0.55000000000000004">
      <c r="A46" s="8">
        <v>210051</v>
      </c>
      <c r="B46" s="8" t="s">
        <v>25</v>
      </c>
      <c r="C46" s="17">
        <f>VLOOKUP(A46,'4. PAU Readmissions Performance'!A:I,9,FALSE)</f>
        <v>8.0965141543577215E-2</v>
      </c>
      <c r="D46" s="14">
        <f>VLOOKUP(A46,'5. PQI Avoid Admits Performance'!A:P,15,FALSE)</f>
        <v>12.709965801511659</v>
      </c>
      <c r="E46" s="29">
        <f>VLOOKUP(A46,'6. PDI Avoid Admits Perform'!A:H,8,FALSE)</f>
        <v>0.1175950114936688</v>
      </c>
    </row>
    <row r="47" spans="1:5" x14ac:dyDescent="0.55000000000000004">
      <c r="A47" s="8">
        <v>210055</v>
      </c>
      <c r="B47" s="8" t="s">
        <v>54</v>
      </c>
      <c r="C47" s="17">
        <f>VLOOKUP(A47,'4. PAU Readmissions Performance'!A:I,9,FALSE)</f>
        <v>0</v>
      </c>
      <c r="D47" s="14" t="str">
        <f>VLOOKUP(A47,'5. PQI Avoid Admits Performance'!A:P,15,FALSE)</f>
        <v/>
      </c>
      <c r="E47" s="29" t="str">
        <f>VLOOKUP(A47,'6. PDI Avoid Admits Perform'!A:H,8,FALSE)</f>
        <v/>
      </c>
    </row>
    <row r="48" spans="1:5" x14ac:dyDescent="0.55000000000000004">
      <c r="A48" s="8">
        <v>210056</v>
      </c>
      <c r="B48" s="8" t="s">
        <v>49</v>
      </c>
      <c r="C48" s="17">
        <f>VLOOKUP(A48,'4. PAU Readmissions Performance'!A:I,9,FALSE)</f>
        <v>7.2516304556026021E-2</v>
      </c>
      <c r="D48" s="14">
        <f>VLOOKUP(A48,'5. PQI Avoid Admits Performance'!A:P,15,FALSE)</f>
        <v>23.05263712474974</v>
      </c>
      <c r="E48" s="29">
        <f>VLOOKUP(A48,'6. PDI Avoid Admits Perform'!A:H,8,FALSE)</f>
        <v>2.5455234422000701</v>
      </c>
    </row>
    <row r="49" spans="1:5" x14ac:dyDescent="0.55000000000000004">
      <c r="A49" s="8">
        <v>210057</v>
      </c>
      <c r="B49" s="8" t="s">
        <v>9</v>
      </c>
      <c r="C49" s="17">
        <f>VLOOKUP(A49,'4. PAU Readmissions Performance'!A:I,9,FALSE)</f>
        <v>4.5927580142043845E-2</v>
      </c>
      <c r="D49" s="14">
        <f>VLOOKUP(A49,'5. PQI Avoid Admits Performance'!A:P,15,FALSE)</f>
        <v>7.1163608783310357</v>
      </c>
      <c r="E49" s="29">
        <f>VLOOKUP(A49,'6. PDI Avoid Admits Perform'!A:H,8,FALSE)</f>
        <v>0.61328136129909872</v>
      </c>
    </row>
    <row r="50" spans="1:5" x14ac:dyDescent="0.55000000000000004">
      <c r="A50" s="8">
        <v>210058</v>
      </c>
      <c r="B50" s="8" t="s">
        <v>55</v>
      </c>
      <c r="C50" s="17">
        <f>VLOOKUP(A50,'4. PAU Readmissions Performance'!A:I,9,FALSE)</f>
        <v>7.6003878601422258E-3</v>
      </c>
      <c r="D50" s="14" t="str">
        <f>VLOOKUP(A50,'5. PQI Avoid Admits Performance'!A:P,15,FALSE)</f>
        <v/>
      </c>
      <c r="E50" s="29" t="str">
        <f>VLOOKUP(A50,'6. PDI Avoid Admits Perform'!A:H,8,FALSE)</f>
        <v/>
      </c>
    </row>
    <row r="51" spans="1:5" x14ac:dyDescent="0.55000000000000004">
      <c r="A51" s="8">
        <v>210060</v>
      </c>
      <c r="B51" s="8" t="s">
        <v>16</v>
      </c>
      <c r="C51" s="17">
        <f>VLOOKUP(A51,'4. PAU Readmissions Performance'!A:I,9,FALSE)</f>
        <v>3.8919287419122178E-2</v>
      </c>
      <c r="D51" s="14">
        <f>VLOOKUP(A51,'5. PQI Avoid Admits Performance'!A:P,15,FALSE)</f>
        <v>9.9720334065675562</v>
      </c>
      <c r="E51" s="29">
        <f>VLOOKUP(A51,'6. PDI Avoid Admits Perform'!A:H,8,FALSE)</f>
        <v>0</v>
      </c>
    </row>
    <row r="52" spans="1:5" x14ac:dyDescent="0.55000000000000004">
      <c r="A52" s="8">
        <v>210061</v>
      </c>
      <c r="B52" s="8" t="s">
        <v>22</v>
      </c>
      <c r="C52" s="17">
        <f>VLOOKUP(A52,'4. PAU Readmissions Performance'!A:I,9,FALSE)</f>
        <v>3.6141258034340748E-2</v>
      </c>
      <c r="D52" s="14">
        <f>VLOOKUP(A52,'5. PQI Avoid Admits Performance'!A:P,15,FALSE)</f>
        <v>7.8029560513059399</v>
      </c>
      <c r="E52" s="29">
        <f>VLOOKUP(A52,'6. PDI Avoid Admits Perform'!A:H,8,FALSE)</f>
        <v>0.42523948789955757</v>
      </c>
    </row>
    <row r="53" spans="1:5" x14ac:dyDescent="0.55000000000000004">
      <c r="A53" s="8">
        <v>210062</v>
      </c>
      <c r="B53" s="8" t="s">
        <v>33</v>
      </c>
      <c r="C53" s="17">
        <f>VLOOKUP(A53,'4. PAU Readmissions Performance'!A:I,9,FALSE)</f>
        <v>5.8313993583464653E-2</v>
      </c>
      <c r="D53" s="14">
        <f>VLOOKUP(A53,'5. PQI Avoid Admits Performance'!A:P,15,FALSE)</f>
        <v>15.111770524349968</v>
      </c>
      <c r="E53" s="29">
        <f>VLOOKUP(A53,'6. PDI Avoid Admits Perform'!A:H,8,FALSE)</f>
        <v>0.13924826400008825</v>
      </c>
    </row>
    <row r="54" spans="1:5" x14ac:dyDescent="0.55000000000000004">
      <c r="A54" s="8">
        <v>210063</v>
      </c>
      <c r="B54" s="8" t="s">
        <v>26</v>
      </c>
      <c r="C54" s="17">
        <f>VLOOKUP(A54,'4. PAU Readmissions Performance'!A:I,9,FALSE)</f>
        <v>4.5326526244991276E-2</v>
      </c>
      <c r="D54" s="14">
        <f>VLOOKUP(A54,'5. PQI Avoid Admits Performance'!A:P,15,FALSE)</f>
        <v>10.88467588295755</v>
      </c>
      <c r="E54" s="29">
        <f>VLOOKUP(A54,'6. PDI Avoid Admits Perform'!A:H,8,FALSE)</f>
        <v>1.2762730471222519</v>
      </c>
    </row>
    <row r="55" spans="1:5" x14ac:dyDescent="0.55000000000000004">
      <c r="A55" s="8">
        <v>210064</v>
      </c>
      <c r="B55" s="8" t="s">
        <v>32</v>
      </c>
      <c r="C55" s="17">
        <f>VLOOKUP(A55,'4. PAU Readmissions Performance'!A:I,9,FALSE)</f>
        <v>6.8654102950811063E-2</v>
      </c>
      <c r="D55" s="14">
        <f>VLOOKUP(A55,'5. PQI Avoid Admits Performance'!A:P,15,FALSE)</f>
        <v>0</v>
      </c>
      <c r="E55" s="29">
        <f>VLOOKUP(A55,'6. PDI Avoid Admits Perform'!A:H,8,FALSE)</f>
        <v>0</v>
      </c>
    </row>
    <row r="56" spans="1:5" x14ac:dyDescent="0.55000000000000004">
      <c r="A56" s="8">
        <v>210065</v>
      </c>
      <c r="B56" s="8" t="s">
        <v>8</v>
      </c>
      <c r="C56" s="17">
        <f>VLOOKUP(A56,'4. PAU Readmissions Performance'!A:I,9,FALSE)</f>
        <v>5.8151616672721562E-2</v>
      </c>
      <c r="D56" s="14">
        <f>VLOOKUP(A56,'5. PQI Avoid Admits Performance'!A:P,15,FALSE)</f>
        <v>7.5491610670825926</v>
      </c>
      <c r="E56" s="29">
        <f>VLOOKUP(A56,'6. PDI Avoid Admits Perform'!A:H,8,FALSE)</f>
        <v>0.54997721106609743</v>
      </c>
    </row>
    <row r="57" spans="1:5" x14ac:dyDescent="0.55000000000000004">
      <c r="A57" s="8"/>
      <c r="B57" s="8"/>
      <c r="C57" s="17"/>
      <c r="D57" s="14"/>
      <c r="E57" s="29"/>
    </row>
    <row r="58" spans="1:5" x14ac:dyDescent="0.55000000000000004">
      <c r="A58" s="9" t="s">
        <v>31</v>
      </c>
      <c r="B58" s="9" t="s">
        <v>31</v>
      </c>
      <c r="C58" s="17">
        <f>VLOOKUP(A58,'4. PAU Readmissions Performance'!A:I,9,FALSE)</f>
        <v>5.2057357321456797E-2</v>
      </c>
      <c r="D58" s="14">
        <f>VLOOKUP(A58,'5. PQI Avoid Admits Performance'!A:P,15,FALSE)</f>
        <v>13.320535257059408</v>
      </c>
      <c r="E58" s="29">
        <f>VLOOKUP(A58,'6. PDI Avoid Admits Perform'!A:H,8,FALSE)</f>
        <v>0.84936156878616775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Q60"/>
  <sheetViews>
    <sheetView topLeftCell="F3" zoomScaleNormal="100" workbookViewId="0">
      <selection activeCell="K11" sqref="K11"/>
    </sheetView>
  </sheetViews>
  <sheetFormatPr defaultColWidth="9.15625" defaultRowHeight="14.4" x14ac:dyDescent="0.55000000000000004"/>
  <cols>
    <col min="1" max="1" width="23.83984375" customWidth="1"/>
    <col min="2" max="2" width="13.15625" customWidth="1"/>
    <col min="3" max="3" width="23" customWidth="1"/>
    <col min="4" max="4" width="13" customWidth="1"/>
    <col min="5" max="5" width="18" customWidth="1"/>
    <col min="6" max="6" width="27" customWidth="1"/>
    <col min="7" max="7" width="26.68359375" style="2" customWidth="1"/>
    <col min="8" max="8" width="29.68359375" style="2" customWidth="1"/>
    <col min="9" max="9" width="24.578125" style="2" customWidth="1"/>
    <col min="10" max="17" width="8.68359375" customWidth="1"/>
  </cols>
  <sheetData>
    <row r="1" spans="1:17" ht="18.3" x14ac:dyDescent="0.7">
      <c r="A1" s="1" t="s">
        <v>157</v>
      </c>
    </row>
    <row r="2" spans="1:17" ht="18.3" x14ac:dyDescent="0.7">
      <c r="A2" s="1" t="s">
        <v>62</v>
      </c>
      <c r="B2" s="38">
        <v>43899</v>
      </c>
      <c r="C2" s="15"/>
      <c r="E2" s="15"/>
      <c r="F2" s="15"/>
      <c r="G2" s="13"/>
      <c r="H2" s="15"/>
      <c r="I2" s="13"/>
      <c r="J2" s="15"/>
      <c r="K2" s="11"/>
    </row>
    <row r="3" spans="1:17" ht="18.3" x14ac:dyDescent="0.7">
      <c r="A3" s="1" t="s">
        <v>139</v>
      </c>
      <c r="B3" s="39">
        <v>43861</v>
      </c>
      <c r="C3" s="32" t="s">
        <v>119</v>
      </c>
      <c r="D3" s="50"/>
      <c r="E3" s="38"/>
      <c r="G3"/>
      <c r="H3"/>
      <c r="I3"/>
    </row>
    <row r="4" spans="1:17" ht="18.3" x14ac:dyDescent="0.7">
      <c r="A4" s="1" t="s">
        <v>61</v>
      </c>
      <c r="B4" s="20">
        <v>43830</v>
      </c>
      <c r="E4" s="15"/>
      <c r="F4" s="15"/>
      <c r="G4" s="13"/>
      <c r="H4" s="15"/>
      <c r="I4" s="13"/>
      <c r="J4" s="15"/>
      <c r="K4" s="11"/>
    </row>
    <row r="5" spans="1:17" s="3" customFormat="1" ht="18.3" x14ac:dyDescent="0.7">
      <c r="A5" s="10"/>
      <c r="B5"/>
      <c r="C5"/>
      <c r="D5" s="36"/>
      <c r="E5" s="36"/>
      <c r="F5" s="36"/>
      <c r="G5" s="37"/>
      <c r="H5" s="37"/>
      <c r="I5" s="37"/>
      <c r="J5"/>
      <c r="K5"/>
      <c r="L5"/>
      <c r="M5"/>
      <c r="N5"/>
      <c r="O5"/>
      <c r="P5"/>
      <c r="Q5"/>
    </row>
    <row r="6" spans="1:17" x14ac:dyDescent="0.55000000000000004">
      <c r="A6" s="72" t="s">
        <v>97</v>
      </c>
      <c r="B6" s="72"/>
      <c r="C6" s="72"/>
      <c r="D6" s="72"/>
      <c r="E6" s="72"/>
      <c r="F6" s="72"/>
      <c r="G6" s="72"/>
      <c r="H6" s="72"/>
      <c r="I6" s="72"/>
    </row>
    <row r="7" spans="1:17" ht="57.6" x14ac:dyDescent="0.55000000000000004">
      <c r="A7" s="4" t="s">
        <v>0</v>
      </c>
      <c r="B7" s="4" t="s">
        <v>1</v>
      </c>
      <c r="C7" s="4" t="s">
        <v>142</v>
      </c>
      <c r="D7" s="4" t="s">
        <v>87</v>
      </c>
      <c r="E7" s="4" t="s">
        <v>143</v>
      </c>
      <c r="F7" s="4" t="s">
        <v>89</v>
      </c>
      <c r="G7" s="5" t="s">
        <v>144</v>
      </c>
      <c r="H7" s="5" t="s">
        <v>146</v>
      </c>
      <c r="I7" s="51" t="s">
        <v>141</v>
      </c>
    </row>
    <row r="8" spans="1:17" x14ac:dyDescent="0.55000000000000004">
      <c r="A8" s="6" t="s">
        <v>2</v>
      </c>
      <c r="B8" s="6" t="s">
        <v>3</v>
      </c>
      <c r="C8" s="6" t="s">
        <v>4</v>
      </c>
      <c r="D8" s="6" t="s">
        <v>5</v>
      </c>
      <c r="E8" s="6" t="s">
        <v>6</v>
      </c>
      <c r="F8" s="6" t="s">
        <v>67</v>
      </c>
      <c r="G8" s="7" t="s">
        <v>83</v>
      </c>
      <c r="H8" s="7" t="s">
        <v>79</v>
      </c>
      <c r="I8" s="52" t="s">
        <v>80</v>
      </c>
    </row>
    <row r="9" spans="1:17" x14ac:dyDescent="0.55000000000000004">
      <c r="A9" s="8">
        <v>210001</v>
      </c>
      <c r="B9" s="8" t="s">
        <v>35</v>
      </c>
      <c r="C9" s="23">
        <v>367623301.22000003</v>
      </c>
      <c r="D9" s="8">
        <v>1433</v>
      </c>
      <c r="E9" s="8">
        <v>1283</v>
      </c>
      <c r="F9" s="41">
        <v>16659150.36000002</v>
      </c>
      <c r="G9" s="24">
        <f>F9/E9</f>
        <v>12984.528729540156</v>
      </c>
      <c r="H9" s="25">
        <f>D9*G9</f>
        <v>18606829.669431042</v>
      </c>
      <c r="I9" s="17">
        <f>H9/C9</f>
        <v>5.0613847402169954E-2</v>
      </c>
    </row>
    <row r="10" spans="1:17" x14ac:dyDescent="0.55000000000000004">
      <c r="A10" s="8">
        <v>210002</v>
      </c>
      <c r="B10" s="8" t="s">
        <v>43</v>
      </c>
      <c r="C10" s="23">
        <v>1843075164.3099999</v>
      </c>
      <c r="D10" s="8">
        <v>3399</v>
      </c>
      <c r="E10" s="8">
        <v>1831</v>
      </c>
      <c r="F10" s="41">
        <v>49220929.550000072</v>
      </c>
      <c r="G10" s="24">
        <f t="shared" ref="G10:G56" si="0">F10/E10</f>
        <v>26881.993200436958</v>
      </c>
      <c r="H10" s="25">
        <f t="shared" ref="H10:H56" si="1">D10*G10</f>
        <v>91371894.88828522</v>
      </c>
      <c r="I10" s="17">
        <f>H10/C10</f>
        <v>4.9575783265731602E-2</v>
      </c>
    </row>
    <row r="11" spans="1:17" x14ac:dyDescent="0.55000000000000004">
      <c r="A11" s="8">
        <v>210003</v>
      </c>
      <c r="B11" s="8" t="s">
        <v>29</v>
      </c>
      <c r="C11" s="23">
        <v>337537465.69</v>
      </c>
      <c r="D11" s="8">
        <v>1131</v>
      </c>
      <c r="E11" s="8">
        <v>598</v>
      </c>
      <c r="F11" s="41">
        <v>11132408.230000021</v>
      </c>
      <c r="G11" s="24">
        <f t="shared" si="0"/>
        <v>18616.067274247525</v>
      </c>
      <c r="H11" s="25">
        <f t="shared" si="1"/>
        <v>21054772.08717395</v>
      </c>
      <c r="I11" s="17">
        <f>H11/C11</f>
        <v>6.2377585386361234E-2</v>
      </c>
    </row>
    <row r="12" spans="1:17" x14ac:dyDescent="0.55000000000000004">
      <c r="A12" s="8">
        <v>210004</v>
      </c>
      <c r="B12" s="8" t="s">
        <v>10</v>
      </c>
      <c r="C12" s="23">
        <v>522924047.35000002</v>
      </c>
      <c r="D12" s="8">
        <v>2123</v>
      </c>
      <c r="E12" s="8">
        <v>1475</v>
      </c>
      <c r="F12" s="41">
        <v>21920285.11999999</v>
      </c>
      <c r="G12" s="24">
        <f t="shared" si="0"/>
        <v>14861.210250847451</v>
      </c>
      <c r="H12" s="25">
        <f t="shared" si="1"/>
        <v>31550349.362549137</v>
      </c>
      <c r="I12" s="17">
        <f t="shared" ref="I12:I46" si="2">H12/C12</f>
        <v>6.0334477870037727E-2</v>
      </c>
    </row>
    <row r="13" spans="1:17" x14ac:dyDescent="0.55000000000000004">
      <c r="A13" s="8">
        <v>210005</v>
      </c>
      <c r="B13" s="8" t="s">
        <v>23</v>
      </c>
      <c r="C13" s="23">
        <v>364700635.18000001</v>
      </c>
      <c r="D13" s="8">
        <v>1490</v>
      </c>
      <c r="E13" s="8">
        <v>1309</v>
      </c>
      <c r="F13" s="41">
        <v>17807921.280000024</v>
      </c>
      <c r="G13" s="24">
        <f t="shared" si="0"/>
        <v>13604.21793735678</v>
      </c>
      <c r="H13" s="25">
        <f t="shared" si="1"/>
        <v>20270284.7266616</v>
      </c>
      <c r="I13" s="17">
        <f t="shared" si="2"/>
        <v>5.5580612621245064E-2</v>
      </c>
    </row>
    <row r="14" spans="1:17" x14ac:dyDescent="0.55000000000000004">
      <c r="A14" s="8">
        <v>210006</v>
      </c>
      <c r="B14" s="8" t="s">
        <v>30</v>
      </c>
      <c r="C14" s="23">
        <v>108548066.54000001</v>
      </c>
      <c r="D14" s="8">
        <v>628</v>
      </c>
      <c r="E14" s="8">
        <v>434</v>
      </c>
      <c r="F14" s="41">
        <v>5198944.2399999984</v>
      </c>
      <c r="G14" s="24">
        <f t="shared" si="0"/>
        <v>11979.134193548383</v>
      </c>
      <c r="H14" s="25">
        <f t="shared" si="1"/>
        <v>7522896.2735483851</v>
      </c>
      <c r="I14" s="17">
        <f t="shared" si="2"/>
        <v>6.9304746858629626E-2</v>
      </c>
    </row>
    <row r="15" spans="1:17" x14ac:dyDescent="0.55000000000000004">
      <c r="A15" s="8">
        <v>210008</v>
      </c>
      <c r="B15" s="8" t="s">
        <v>41</v>
      </c>
      <c r="C15" s="23">
        <v>572417102.88</v>
      </c>
      <c r="D15" s="8">
        <v>1174</v>
      </c>
      <c r="E15" s="8">
        <v>741</v>
      </c>
      <c r="F15" s="41">
        <v>10703854.339999989</v>
      </c>
      <c r="G15" s="24">
        <f t="shared" si="0"/>
        <v>14445.147557354911</v>
      </c>
      <c r="H15" s="25">
        <f t="shared" si="1"/>
        <v>16958603.232334666</v>
      </c>
      <c r="I15" s="17">
        <f t="shared" si="2"/>
        <v>2.9626304222936231E-2</v>
      </c>
    </row>
    <row r="16" spans="1:17" x14ac:dyDescent="0.55000000000000004">
      <c r="A16" s="8">
        <v>210009</v>
      </c>
      <c r="B16" s="8" t="s">
        <v>48</v>
      </c>
      <c r="C16" s="23">
        <v>2547975356.8099999</v>
      </c>
      <c r="D16" s="8">
        <v>5412</v>
      </c>
      <c r="E16" s="8">
        <v>3622</v>
      </c>
      <c r="F16" s="41">
        <v>94340030.979999796</v>
      </c>
      <c r="G16" s="24">
        <f t="shared" si="0"/>
        <v>26046.391766979512</v>
      </c>
      <c r="H16" s="25">
        <f t="shared" si="1"/>
        <v>140963072.24289313</v>
      </c>
      <c r="I16" s="17">
        <f t="shared" si="2"/>
        <v>5.5323561849269724E-2</v>
      </c>
    </row>
    <row r="17" spans="1:9" x14ac:dyDescent="0.55000000000000004">
      <c r="A17" s="8">
        <v>210010</v>
      </c>
      <c r="B17" s="8" t="s">
        <v>53</v>
      </c>
      <c r="C17" s="23">
        <v>42530360.210000001</v>
      </c>
      <c r="D17" s="8">
        <v>154</v>
      </c>
      <c r="E17" s="8">
        <v>121</v>
      </c>
      <c r="F17" s="41">
        <v>1808693.0300000003</v>
      </c>
      <c r="G17" s="24">
        <f t="shared" si="0"/>
        <v>14947.876280991737</v>
      </c>
      <c r="H17" s="25">
        <f t="shared" si="1"/>
        <v>2301972.9472727277</v>
      </c>
      <c r="I17" s="17">
        <f t="shared" si="2"/>
        <v>5.4125404438297553E-2</v>
      </c>
    </row>
    <row r="18" spans="1:9" x14ac:dyDescent="0.55000000000000004">
      <c r="A18" s="8">
        <v>210011</v>
      </c>
      <c r="B18" s="8" t="s">
        <v>34</v>
      </c>
      <c r="C18" s="23">
        <v>432172199.74000001</v>
      </c>
      <c r="D18" s="8">
        <v>1391</v>
      </c>
      <c r="E18" s="8">
        <v>992</v>
      </c>
      <c r="F18" s="41">
        <v>17373104.660000004</v>
      </c>
      <c r="G18" s="24">
        <f t="shared" si="0"/>
        <v>17513.210342741939</v>
      </c>
      <c r="H18" s="25">
        <f t="shared" si="1"/>
        <v>24360875.586754035</v>
      </c>
      <c r="I18" s="17">
        <f t="shared" si="2"/>
        <v>5.6368446654851544E-2</v>
      </c>
    </row>
    <row r="19" spans="1:9" x14ac:dyDescent="0.55000000000000004">
      <c r="A19" s="8">
        <v>210012</v>
      </c>
      <c r="B19" s="8" t="s">
        <v>47</v>
      </c>
      <c r="C19" s="23">
        <v>814162042.42999995</v>
      </c>
      <c r="D19" s="8">
        <v>1391</v>
      </c>
      <c r="E19" s="8">
        <v>900</v>
      </c>
      <c r="F19" s="41">
        <v>18049871.760000002</v>
      </c>
      <c r="G19" s="24">
        <f t="shared" si="0"/>
        <v>20055.413066666668</v>
      </c>
      <c r="H19" s="25">
        <f t="shared" si="1"/>
        <v>27897079.575733334</v>
      </c>
      <c r="I19" s="17">
        <f t="shared" si="2"/>
        <v>3.4264775464685052E-2</v>
      </c>
    </row>
    <row r="20" spans="1:9" x14ac:dyDescent="0.55000000000000004">
      <c r="A20" s="8">
        <v>210013</v>
      </c>
      <c r="B20" s="8" t="s">
        <v>44</v>
      </c>
      <c r="C20" s="23">
        <v>102609102.47</v>
      </c>
      <c r="D20" s="8">
        <v>596</v>
      </c>
      <c r="E20" s="8">
        <v>246</v>
      </c>
      <c r="F20" s="41">
        <v>4327338.0899999971</v>
      </c>
      <c r="G20" s="24">
        <f t="shared" si="0"/>
        <v>17590.805243902429</v>
      </c>
      <c r="H20" s="25">
        <f t="shared" si="1"/>
        <v>10484119.925365847</v>
      </c>
      <c r="I20" s="17">
        <f t="shared" si="2"/>
        <v>0.1021753399356661</v>
      </c>
    </row>
    <row r="21" spans="1:9" x14ac:dyDescent="0.55000000000000004">
      <c r="A21" s="8">
        <v>210015</v>
      </c>
      <c r="B21" s="8" t="s">
        <v>50</v>
      </c>
      <c r="C21" s="23">
        <v>570539269.5</v>
      </c>
      <c r="D21" s="8">
        <v>2714</v>
      </c>
      <c r="E21" s="8">
        <v>1906</v>
      </c>
      <c r="F21" s="41">
        <v>24724068.530000057</v>
      </c>
      <c r="G21" s="24">
        <f t="shared" si="0"/>
        <v>12971.704370409265</v>
      </c>
      <c r="H21" s="25">
        <f t="shared" si="1"/>
        <v>35205205.661290742</v>
      </c>
      <c r="I21" s="17">
        <f t="shared" si="2"/>
        <v>6.170514028270712E-2</v>
      </c>
    </row>
    <row r="22" spans="1:9" x14ac:dyDescent="0.55000000000000004">
      <c r="A22" s="8">
        <v>210016</v>
      </c>
      <c r="B22" s="8" t="s">
        <v>78</v>
      </c>
      <c r="C22" s="23">
        <v>299628065.62</v>
      </c>
      <c r="D22" s="8">
        <v>978</v>
      </c>
      <c r="E22" s="8">
        <v>631</v>
      </c>
      <c r="F22" s="41">
        <v>10408970.70999999</v>
      </c>
      <c r="G22" s="24">
        <f t="shared" si="0"/>
        <v>16495.991616481759</v>
      </c>
      <c r="H22" s="25">
        <f t="shared" si="1"/>
        <v>16133079.80091916</v>
      </c>
      <c r="I22" s="17">
        <f t="shared" si="2"/>
        <v>5.3843687064281089E-2</v>
      </c>
    </row>
    <row r="23" spans="1:9" x14ac:dyDescent="0.55000000000000004">
      <c r="A23" s="8">
        <v>210017</v>
      </c>
      <c r="B23" s="8" t="s">
        <v>21</v>
      </c>
      <c r="C23" s="23">
        <v>66173930.909999996</v>
      </c>
      <c r="D23" s="8">
        <v>102</v>
      </c>
      <c r="E23" s="8">
        <v>103</v>
      </c>
      <c r="F23" s="41">
        <v>1105746.71</v>
      </c>
      <c r="G23" s="24">
        <f t="shared" si="0"/>
        <v>10735.40495145631</v>
      </c>
      <c r="H23" s="25">
        <f t="shared" si="1"/>
        <v>1095011.3050485437</v>
      </c>
      <c r="I23" s="17">
        <f t="shared" si="2"/>
        <v>1.6547472546822348E-2</v>
      </c>
    </row>
    <row r="24" spans="1:9" x14ac:dyDescent="0.55000000000000004">
      <c r="A24" s="8">
        <v>210018</v>
      </c>
      <c r="B24" s="8" t="s">
        <v>40</v>
      </c>
      <c r="C24" s="23">
        <v>182273431.56</v>
      </c>
      <c r="D24" s="8">
        <v>683</v>
      </c>
      <c r="E24" s="8">
        <v>551</v>
      </c>
      <c r="F24" s="41">
        <v>6999006.0600000061</v>
      </c>
      <c r="G24" s="24">
        <f t="shared" si="0"/>
        <v>12702.370344827597</v>
      </c>
      <c r="H24" s="25">
        <f t="shared" si="1"/>
        <v>8675718.9455172494</v>
      </c>
      <c r="I24" s="17">
        <f t="shared" si="2"/>
        <v>4.7597276636893802E-2</v>
      </c>
    </row>
    <row r="25" spans="1:9" x14ac:dyDescent="0.55000000000000004">
      <c r="A25" s="8">
        <v>210019</v>
      </c>
      <c r="B25" s="8" t="s">
        <v>37</v>
      </c>
      <c r="C25" s="23">
        <v>465248555.81</v>
      </c>
      <c r="D25" s="8">
        <v>1637</v>
      </c>
      <c r="E25" s="8">
        <v>1446</v>
      </c>
      <c r="F25" s="41">
        <v>21869864.310000002</v>
      </c>
      <c r="G25" s="24">
        <f t="shared" si="0"/>
        <v>15124.387489626557</v>
      </c>
      <c r="H25" s="25">
        <f t="shared" si="1"/>
        <v>24758622.320518672</v>
      </c>
      <c r="I25" s="17">
        <f t="shared" si="2"/>
        <v>5.3215903652648187E-2</v>
      </c>
    </row>
    <row r="26" spans="1:9" x14ac:dyDescent="0.55000000000000004">
      <c r="A26" s="8">
        <v>210022</v>
      </c>
      <c r="B26" s="8" t="s">
        <v>11</v>
      </c>
      <c r="C26" s="23">
        <v>341744254.61000001</v>
      </c>
      <c r="D26" s="8">
        <v>1429</v>
      </c>
      <c r="E26" s="8">
        <v>995</v>
      </c>
      <c r="F26" s="41">
        <v>13112757.399999997</v>
      </c>
      <c r="G26" s="24">
        <f t="shared" si="0"/>
        <v>13178.650653266328</v>
      </c>
      <c r="H26" s="25">
        <f t="shared" si="1"/>
        <v>18832291.783517584</v>
      </c>
      <c r="I26" s="17">
        <f t="shared" si="2"/>
        <v>5.5106388855049149E-2</v>
      </c>
    </row>
    <row r="27" spans="1:9" x14ac:dyDescent="0.55000000000000004">
      <c r="A27" s="8">
        <v>210023</v>
      </c>
      <c r="B27" s="8" t="s">
        <v>17</v>
      </c>
      <c r="C27" s="23">
        <v>655618367.76999998</v>
      </c>
      <c r="D27" s="8">
        <v>2255</v>
      </c>
      <c r="E27" s="8">
        <v>1746</v>
      </c>
      <c r="F27" s="41">
        <v>19392447.179999985</v>
      </c>
      <c r="G27" s="24">
        <f t="shared" si="0"/>
        <v>11106.785326460473</v>
      </c>
      <c r="H27" s="25">
        <f t="shared" si="1"/>
        <v>25045800.911168367</v>
      </c>
      <c r="I27" s="17">
        <f t="shared" si="2"/>
        <v>3.8201798702434737E-2</v>
      </c>
    </row>
    <row r="28" spans="1:9" x14ac:dyDescent="0.55000000000000004">
      <c r="A28" s="8">
        <v>210024</v>
      </c>
      <c r="B28" s="8" t="s">
        <v>45</v>
      </c>
      <c r="C28" s="23">
        <v>425662847.98000002</v>
      </c>
      <c r="D28" s="8">
        <v>1269</v>
      </c>
      <c r="E28" s="8">
        <v>622</v>
      </c>
      <c r="F28" s="41">
        <v>11255956.969999999</v>
      </c>
      <c r="G28" s="24">
        <f t="shared" si="0"/>
        <v>18096.393842443729</v>
      </c>
      <c r="H28" s="25">
        <f t="shared" si="1"/>
        <v>22964323.786061093</v>
      </c>
      <c r="I28" s="17">
        <f t="shared" si="2"/>
        <v>5.3949561008293782E-2</v>
      </c>
    </row>
    <row r="29" spans="1:9" x14ac:dyDescent="0.55000000000000004">
      <c r="A29" s="8">
        <v>210027</v>
      </c>
      <c r="B29" s="8" t="s">
        <v>36</v>
      </c>
      <c r="C29" s="23">
        <v>339054315.77999997</v>
      </c>
      <c r="D29" s="8">
        <v>1136</v>
      </c>
      <c r="E29" s="8">
        <v>1142</v>
      </c>
      <c r="F29" s="41">
        <v>17515387.65000001</v>
      </c>
      <c r="G29" s="24">
        <f t="shared" si="0"/>
        <v>15337.467294220674</v>
      </c>
      <c r="H29" s="25">
        <f t="shared" si="1"/>
        <v>17423362.846234687</v>
      </c>
      <c r="I29" s="17">
        <f t="shared" si="2"/>
        <v>5.1388116992853956E-2</v>
      </c>
    </row>
    <row r="30" spans="1:9" x14ac:dyDescent="0.55000000000000004">
      <c r="A30" s="8">
        <v>210028</v>
      </c>
      <c r="B30" s="8" t="s">
        <v>39</v>
      </c>
      <c r="C30" s="23">
        <v>195148369.02000001</v>
      </c>
      <c r="D30" s="8">
        <v>706</v>
      </c>
      <c r="E30" s="8">
        <v>581</v>
      </c>
      <c r="F30" s="41">
        <v>6841606.1899999958</v>
      </c>
      <c r="G30" s="24">
        <f t="shared" si="0"/>
        <v>11775.570034423401</v>
      </c>
      <c r="H30" s="25">
        <f t="shared" si="1"/>
        <v>8313552.4443029212</v>
      </c>
      <c r="I30" s="17">
        <f t="shared" si="2"/>
        <v>4.2601188449855283E-2</v>
      </c>
    </row>
    <row r="31" spans="1:9" x14ac:dyDescent="0.55000000000000004">
      <c r="A31" s="8">
        <v>210029</v>
      </c>
      <c r="B31" s="8" t="s">
        <v>52</v>
      </c>
      <c r="C31" s="23">
        <v>709174943.78999996</v>
      </c>
      <c r="D31" s="8">
        <v>2196</v>
      </c>
      <c r="E31" s="8">
        <v>1235</v>
      </c>
      <c r="F31" s="41">
        <v>21090417.610000014</v>
      </c>
      <c r="G31" s="24">
        <f t="shared" si="0"/>
        <v>17077.261222672078</v>
      </c>
      <c r="H31" s="25">
        <f t="shared" si="1"/>
        <v>37501665.644987881</v>
      </c>
      <c r="I31" s="17">
        <f t="shared" si="2"/>
        <v>5.2880697454664768E-2</v>
      </c>
    </row>
    <row r="32" spans="1:9" x14ac:dyDescent="0.55000000000000004">
      <c r="A32" s="8">
        <v>210030</v>
      </c>
      <c r="B32" s="8" t="s">
        <v>7</v>
      </c>
      <c r="C32" s="23">
        <v>43979923.619999997</v>
      </c>
      <c r="D32" s="8">
        <v>73</v>
      </c>
      <c r="E32" s="8">
        <v>87</v>
      </c>
      <c r="F32" s="41">
        <v>1074403.0299999998</v>
      </c>
      <c r="G32" s="24">
        <f t="shared" si="0"/>
        <v>12349.460114942527</v>
      </c>
      <c r="H32" s="25">
        <f t="shared" si="1"/>
        <v>901510.58839080448</v>
      </c>
      <c r="I32" s="17">
        <f t="shared" si="2"/>
        <v>2.0498229969204401E-2</v>
      </c>
    </row>
    <row r="33" spans="1:9" x14ac:dyDescent="0.55000000000000004">
      <c r="A33" s="8">
        <v>210032</v>
      </c>
      <c r="B33" s="8" t="s">
        <v>18</v>
      </c>
      <c r="C33" s="23">
        <v>165492462.25</v>
      </c>
      <c r="D33" s="8">
        <v>565</v>
      </c>
      <c r="E33" s="8">
        <v>447</v>
      </c>
      <c r="F33" s="41">
        <v>6864053.9999999991</v>
      </c>
      <c r="G33" s="24">
        <f t="shared" si="0"/>
        <v>15355.825503355703</v>
      </c>
      <c r="H33" s="25">
        <f t="shared" si="1"/>
        <v>8676041.4093959723</v>
      </c>
      <c r="I33" s="17">
        <f t="shared" si="2"/>
        <v>5.2425598673428234E-2</v>
      </c>
    </row>
    <row r="34" spans="1:9" x14ac:dyDescent="0.55000000000000004">
      <c r="A34" s="8">
        <v>210033</v>
      </c>
      <c r="B34" s="8" t="s">
        <v>38</v>
      </c>
      <c r="C34" s="23">
        <v>238129563.22999999</v>
      </c>
      <c r="D34" s="8">
        <v>1013</v>
      </c>
      <c r="E34" s="8">
        <v>872</v>
      </c>
      <c r="F34" s="41">
        <v>12403169.409999987</v>
      </c>
      <c r="G34" s="24">
        <f t="shared" si="0"/>
        <v>14223.818130733931</v>
      </c>
      <c r="H34" s="25">
        <f t="shared" si="1"/>
        <v>14408727.766433472</v>
      </c>
      <c r="I34" s="17">
        <f t="shared" si="2"/>
        <v>6.0507933458546041E-2</v>
      </c>
    </row>
    <row r="35" spans="1:9" x14ac:dyDescent="0.55000000000000004">
      <c r="A35" s="8">
        <v>210034</v>
      </c>
      <c r="B35" s="8" t="s">
        <v>51</v>
      </c>
      <c r="C35" s="23">
        <v>191504794.93000001</v>
      </c>
      <c r="D35" s="8">
        <v>849</v>
      </c>
      <c r="E35" s="8">
        <v>419</v>
      </c>
      <c r="F35" s="41">
        <v>6390576.7399999956</v>
      </c>
      <c r="G35" s="24">
        <f t="shared" si="0"/>
        <v>15251.973126491635</v>
      </c>
      <c r="H35" s="25">
        <f t="shared" si="1"/>
        <v>12948925.184391398</v>
      </c>
      <c r="I35" s="17">
        <f t="shared" si="2"/>
        <v>6.7616715232245578E-2</v>
      </c>
    </row>
    <row r="36" spans="1:9" x14ac:dyDescent="0.55000000000000004">
      <c r="A36" s="8">
        <v>210035</v>
      </c>
      <c r="B36" s="8" t="s">
        <v>13</v>
      </c>
      <c r="C36" s="23">
        <v>160601894.88</v>
      </c>
      <c r="D36" s="8">
        <v>645</v>
      </c>
      <c r="E36" s="8">
        <v>506</v>
      </c>
      <c r="F36" s="41">
        <v>6637395.8299999936</v>
      </c>
      <c r="G36" s="24">
        <f t="shared" si="0"/>
        <v>13117.383063241094</v>
      </c>
      <c r="H36" s="25">
        <f t="shared" si="1"/>
        <v>8460712.0757905059</v>
      </c>
      <c r="I36" s="17">
        <f t="shared" si="2"/>
        <v>5.2681271800138214E-2</v>
      </c>
    </row>
    <row r="37" spans="1:9" x14ac:dyDescent="0.55000000000000004">
      <c r="A37" s="8">
        <v>210037</v>
      </c>
      <c r="B37" s="8" t="s">
        <v>19</v>
      </c>
      <c r="C37" s="23">
        <v>249245662.50999999</v>
      </c>
      <c r="D37" s="8">
        <v>525</v>
      </c>
      <c r="E37" s="8">
        <v>428</v>
      </c>
      <c r="F37" s="41">
        <v>6317831.9900000077</v>
      </c>
      <c r="G37" s="24">
        <f t="shared" si="0"/>
        <v>14761.2896962617</v>
      </c>
      <c r="H37" s="25">
        <f t="shared" si="1"/>
        <v>7749677.0905373925</v>
      </c>
      <c r="I37" s="17">
        <f t="shared" si="2"/>
        <v>3.1092525392398623E-2</v>
      </c>
    </row>
    <row r="38" spans="1:9" x14ac:dyDescent="0.55000000000000004">
      <c r="A38" s="8">
        <v>210038</v>
      </c>
      <c r="B38" s="8" t="s">
        <v>46</v>
      </c>
      <c r="C38" s="23">
        <v>231520868.40000001</v>
      </c>
      <c r="D38" s="8">
        <v>947</v>
      </c>
      <c r="E38" s="8">
        <v>319</v>
      </c>
      <c r="F38" s="41">
        <v>5484393.330000001</v>
      </c>
      <c r="G38" s="24">
        <f t="shared" si="0"/>
        <v>17192.455579937308</v>
      </c>
      <c r="H38" s="25">
        <f t="shared" si="1"/>
        <v>16281255.434200631</v>
      </c>
      <c r="I38" s="17">
        <f t="shared" si="2"/>
        <v>7.0323057902803854E-2</v>
      </c>
    </row>
    <row r="39" spans="1:9" x14ac:dyDescent="0.55000000000000004">
      <c r="A39" s="8">
        <v>210039</v>
      </c>
      <c r="B39" s="8" t="s">
        <v>14</v>
      </c>
      <c r="C39" s="23">
        <v>155084228.18000001</v>
      </c>
      <c r="D39" s="8">
        <v>656</v>
      </c>
      <c r="E39" s="8">
        <v>461</v>
      </c>
      <c r="F39" s="41">
        <v>5906499.8500000006</v>
      </c>
      <c r="G39" s="24">
        <f t="shared" si="0"/>
        <v>12812.364099783081</v>
      </c>
      <c r="H39" s="25">
        <f t="shared" si="1"/>
        <v>8404910.8494577017</v>
      </c>
      <c r="I39" s="17">
        <f t="shared" si="2"/>
        <v>5.4195780886902703E-2</v>
      </c>
    </row>
    <row r="40" spans="1:9" x14ac:dyDescent="0.55000000000000004">
      <c r="A40" s="8">
        <v>210040</v>
      </c>
      <c r="B40" s="8" t="s">
        <v>42</v>
      </c>
      <c r="C40" s="23">
        <v>273007188.74000001</v>
      </c>
      <c r="D40" s="8">
        <v>1115</v>
      </c>
      <c r="E40" s="8">
        <v>639</v>
      </c>
      <c r="F40" s="41">
        <v>8339595.0500000082</v>
      </c>
      <c r="G40" s="24">
        <f t="shared" si="0"/>
        <v>13051.009467918635</v>
      </c>
      <c r="H40" s="25">
        <f t="shared" si="1"/>
        <v>14551875.556729278</v>
      </c>
      <c r="I40" s="17">
        <f t="shared" si="2"/>
        <v>5.3302169894829547E-2</v>
      </c>
    </row>
    <row r="41" spans="1:9" x14ac:dyDescent="0.55000000000000004">
      <c r="A41" s="8">
        <v>210043</v>
      </c>
      <c r="B41" s="8" t="s">
        <v>24</v>
      </c>
      <c r="C41" s="23">
        <v>467192411.33999997</v>
      </c>
      <c r="D41" s="8">
        <v>2278</v>
      </c>
      <c r="E41" s="8">
        <v>1547</v>
      </c>
      <c r="F41" s="41">
        <v>21871622.419999987</v>
      </c>
      <c r="G41" s="24">
        <f t="shared" si="0"/>
        <v>14138.088183581116</v>
      </c>
      <c r="H41" s="25">
        <f t="shared" si="1"/>
        <v>32206564.882197782</v>
      </c>
      <c r="I41" s="17">
        <f t="shared" si="2"/>
        <v>6.8936404146255292E-2</v>
      </c>
    </row>
    <row r="42" spans="1:9" x14ac:dyDescent="0.55000000000000004">
      <c r="A42" s="8">
        <v>210044</v>
      </c>
      <c r="B42" s="8" t="s">
        <v>20</v>
      </c>
      <c r="C42" s="23">
        <v>488694507.13</v>
      </c>
      <c r="D42" s="8">
        <v>1371</v>
      </c>
      <c r="E42" s="8">
        <v>917</v>
      </c>
      <c r="F42" s="41">
        <v>11654281.340000005</v>
      </c>
      <c r="G42" s="24">
        <f t="shared" si="0"/>
        <v>12709.139956379504</v>
      </c>
      <c r="H42" s="25">
        <f t="shared" si="1"/>
        <v>17424230.880196299</v>
      </c>
      <c r="I42" s="17">
        <f t="shared" si="2"/>
        <v>3.5654648509403433E-2</v>
      </c>
    </row>
    <row r="43" spans="1:9" x14ac:dyDescent="0.55000000000000004">
      <c r="A43" s="8">
        <v>210045</v>
      </c>
      <c r="B43" s="8" t="s">
        <v>28</v>
      </c>
      <c r="C43" s="23">
        <v>15779079.6</v>
      </c>
      <c r="D43" s="8">
        <v>5</v>
      </c>
      <c r="E43" s="8">
        <v>7</v>
      </c>
      <c r="F43" s="41">
        <v>57276.45</v>
      </c>
      <c r="G43" s="24">
        <f t="shared" si="0"/>
        <v>8182.3499999999995</v>
      </c>
      <c r="H43" s="25">
        <f t="shared" si="1"/>
        <v>40911.75</v>
      </c>
      <c r="I43" s="17">
        <f t="shared" si="2"/>
        <v>2.5927843091684511E-3</v>
      </c>
    </row>
    <row r="44" spans="1:9" x14ac:dyDescent="0.55000000000000004">
      <c r="A44" s="8">
        <v>210048</v>
      </c>
      <c r="B44" s="8" t="s">
        <v>15</v>
      </c>
      <c r="C44" s="23">
        <v>307511120.42000002</v>
      </c>
      <c r="D44" s="8">
        <v>1512</v>
      </c>
      <c r="E44" s="8">
        <v>1110</v>
      </c>
      <c r="F44" s="41">
        <v>14307279.280000005</v>
      </c>
      <c r="G44" s="24">
        <f t="shared" si="0"/>
        <v>12889.440792792797</v>
      </c>
      <c r="H44" s="25">
        <f t="shared" si="1"/>
        <v>19488834.478702709</v>
      </c>
      <c r="I44" s="17">
        <f t="shared" si="2"/>
        <v>6.337603157923126E-2</v>
      </c>
    </row>
    <row r="45" spans="1:9" x14ac:dyDescent="0.55000000000000004">
      <c r="A45" s="8">
        <v>210049</v>
      </c>
      <c r="B45" s="8" t="s">
        <v>27</v>
      </c>
      <c r="C45" s="23">
        <v>328307634.00999999</v>
      </c>
      <c r="D45" s="8">
        <v>1637</v>
      </c>
      <c r="E45" s="8">
        <v>1256</v>
      </c>
      <c r="F45" s="41">
        <v>15004601.629999984</v>
      </c>
      <c r="G45" s="24">
        <f t="shared" si="0"/>
        <v>11946.338877388522</v>
      </c>
      <c r="H45" s="25">
        <f t="shared" si="1"/>
        <v>19556156.742285009</v>
      </c>
      <c r="I45" s="17">
        <f t="shared" si="2"/>
        <v>5.9566561104361482E-2</v>
      </c>
    </row>
    <row r="46" spans="1:9" x14ac:dyDescent="0.55000000000000004">
      <c r="A46" s="8">
        <v>210051</v>
      </c>
      <c r="B46" s="8" t="s">
        <v>25</v>
      </c>
      <c r="C46" s="23">
        <v>264501422.87</v>
      </c>
      <c r="D46" s="8">
        <v>1430</v>
      </c>
      <c r="E46" s="8">
        <v>802</v>
      </c>
      <c r="F46" s="41">
        <v>12010592.239999995</v>
      </c>
      <c r="G46" s="24">
        <f t="shared" si="0"/>
        <v>14975.800798004981</v>
      </c>
      <c r="H46" s="25">
        <f t="shared" si="1"/>
        <v>21415395.141147122</v>
      </c>
      <c r="I46" s="17">
        <f t="shared" si="2"/>
        <v>8.0965141543577215E-2</v>
      </c>
    </row>
    <row r="47" spans="1:9" x14ac:dyDescent="0.55000000000000004">
      <c r="A47" s="8">
        <v>210055</v>
      </c>
      <c r="B47" s="8" t="s">
        <v>82</v>
      </c>
      <c r="C47" s="23"/>
      <c r="D47" s="8"/>
      <c r="E47" s="8"/>
      <c r="F47" s="41"/>
      <c r="G47" s="24"/>
      <c r="H47" s="25"/>
      <c r="I47" s="17"/>
    </row>
    <row r="48" spans="1:9" x14ac:dyDescent="0.55000000000000004">
      <c r="A48" s="8">
        <v>210056</v>
      </c>
      <c r="B48" s="8" t="s">
        <v>49</v>
      </c>
      <c r="C48" s="23">
        <v>265138189.25999999</v>
      </c>
      <c r="D48" s="8">
        <v>1238</v>
      </c>
      <c r="E48" s="8">
        <v>806</v>
      </c>
      <c r="F48" s="41">
        <v>12517636.830000008</v>
      </c>
      <c r="G48" s="24">
        <f t="shared" si="0"/>
        <v>15530.566786600506</v>
      </c>
      <c r="H48" s="25">
        <f t="shared" si="1"/>
        <v>19226841.681811426</v>
      </c>
      <c r="I48" s="17">
        <f t="shared" ref="I48:I56" si="3">H48/C48</f>
        <v>7.2516304556026021E-2</v>
      </c>
    </row>
    <row r="49" spans="1:9" x14ac:dyDescent="0.55000000000000004">
      <c r="A49" s="8">
        <v>210057</v>
      </c>
      <c r="B49" s="8" t="s">
        <v>9</v>
      </c>
      <c r="C49" s="23">
        <v>462376204.79000002</v>
      </c>
      <c r="D49" s="8">
        <v>1383</v>
      </c>
      <c r="E49" s="8">
        <v>1113</v>
      </c>
      <c r="F49" s="41">
        <v>17089998.469999965</v>
      </c>
      <c r="G49" s="24">
        <f t="shared" si="0"/>
        <v>15354.895300988288</v>
      </c>
      <c r="H49" s="25">
        <f t="shared" si="1"/>
        <v>21235820.201266803</v>
      </c>
      <c r="I49" s="17">
        <f t="shared" si="3"/>
        <v>4.5927580142043845E-2</v>
      </c>
    </row>
    <row r="50" spans="1:9" x14ac:dyDescent="0.55000000000000004">
      <c r="A50" s="8">
        <v>210058</v>
      </c>
      <c r="B50" s="8" t="s">
        <v>55</v>
      </c>
      <c r="C50" s="23">
        <v>126158320.16</v>
      </c>
      <c r="D50" s="8">
        <v>31</v>
      </c>
      <c r="E50" s="8">
        <v>2</v>
      </c>
      <c r="F50" s="41">
        <v>61861.430000000008</v>
      </c>
      <c r="G50" s="24">
        <f t="shared" si="0"/>
        <v>30930.715000000004</v>
      </c>
      <c r="H50" s="25">
        <f t="shared" si="1"/>
        <v>958852.16500000015</v>
      </c>
      <c r="I50" s="17">
        <f t="shared" si="3"/>
        <v>7.6003878601422258E-3</v>
      </c>
    </row>
    <row r="51" spans="1:9" x14ac:dyDescent="0.55000000000000004">
      <c r="A51" s="8">
        <v>210060</v>
      </c>
      <c r="B51" s="8" t="s">
        <v>16</v>
      </c>
      <c r="C51" s="23">
        <v>53811916.469999999</v>
      </c>
      <c r="D51" s="8">
        <v>228</v>
      </c>
      <c r="E51" s="8">
        <v>109</v>
      </c>
      <c r="F51" s="41">
        <v>1001232.6199999999</v>
      </c>
      <c r="G51" s="24">
        <f t="shared" si="0"/>
        <v>9185.6203669724764</v>
      </c>
      <c r="H51" s="25">
        <f t="shared" si="1"/>
        <v>2094321.4436697245</v>
      </c>
      <c r="I51" s="17">
        <f t="shared" si="3"/>
        <v>3.8919287419122178E-2</v>
      </c>
    </row>
    <row r="52" spans="1:9" x14ac:dyDescent="0.55000000000000004">
      <c r="A52" s="8">
        <v>210061</v>
      </c>
      <c r="B52" s="8" t="s">
        <v>22</v>
      </c>
      <c r="C52" s="23">
        <v>113252750.09999999</v>
      </c>
      <c r="D52" s="8">
        <v>312</v>
      </c>
      <c r="E52" s="8">
        <v>242</v>
      </c>
      <c r="F52" s="41">
        <v>3174773.85</v>
      </c>
      <c r="G52" s="24">
        <f t="shared" si="0"/>
        <v>13118.90020661157</v>
      </c>
      <c r="H52" s="25">
        <f t="shared" si="1"/>
        <v>4093096.8644628096</v>
      </c>
      <c r="I52" s="17">
        <f t="shared" si="3"/>
        <v>3.6141258034340748E-2</v>
      </c>
    </row>
    <row r="53" spans="1:9" x14ac:dyDescent="0.55000000000000004">
      <c r="A53" s="8">
        <v>210062</v>
      </c>
      <c r="B53" s="8" t="s">
        <v>33</v>
      </c>
      <c r="C53" s="23">
        <v>279418752.54000002</v>
      </c>
      <c r="D53" s="8">
        <v>1060</v>
      </c>
      <c r="E53" s="8">
        <v>817</v>
      </c>
      <c r="F53" s="41">
        <v>12558695.35</v>
      </c>
      <c r="G53" s="24">
        <f t="shared" si="0"/>
        <v>15371.720134638923</v>
      </c>
      <c r="H53" s="25">
        <f t="shared" si="1"/>
        <v>16294023.342717258</v>
      </c>
      <c r="I53" s="17">
        <f t="shared" si="3"/>
        <v>5.8313993583464653E-2</v>
      </c>
    </row>
    <row r="54" spans="1:9" x14ac:dyDescent="0.55000000000000004">
      <c r="A54" s="8">
        <v>210063</v>
      </c>
      <c r="B54" s="8" t="s">
        <v>26</v>
      </c>
      <c r="C54" s="23">
        <v>397336946.31999999</v>
      </c>
      <c r="D54" s="8">
        <v>1312</v>
      </c>
      <c r="E54" s="8">
        <v>847</v>
      </c>
      <c r="F54" s="41">
        <v>11626820.340000007</v>
      </c>
      <c r="G54" s="24">
        <f t="shared" si="0"/>
        <v>13727.060613931531</v>
      </c>
      <c r="H54" s="25">
        <f t="shared" si="1"/>
        <v>18009903.525478169</v>
      </c>
      <c r="I54" s="17">
        <f t="shared" si="3"/>
        <v>4.5326526244991276E-2</v>
      </c>
    </row>
    <row r="55" spans="1:9" x14ac:dyDescent="0.55000000000000004">
      <c r="A55" s="8">
        <v>210064</v>
      </c>
      <c r="B55" s="8" t="s">
        <v>32</v>
      </c>
      <c r="C55" s="23">
        <v>58310674.420000002</v>
      </c>
      <c r="D55" s="8">
        <v>118</v>
      </c>
      <c r="E55" s="8">
        <v>21</v>
      </c>
      <c r="F55" s="41">
        <v>712445.83000000007</v>
      </c>
      <c r="G55" s="24">
        <f t="shared" si="0"/>
        <v>33925.991904761911</v>
      </c>
      <c r="H55" s="25">
        <f t="shared" si="1"/>
        <v>4003267.0447619054</v>
      </c>
      <c r="I55" s="17">
        <f t="shared" si="3"/>
        <v>6.8654102950811063E-2</v>
      </c>
    </row>
    <row r="56" spans="1:9" x14ac:dyDescent="0.55000000000000004">
      <c r="A56" s="8">
        <v>210065</v>
      </c>
      <c r="B56" s="8" t="s">
        <v>8</v>
      </c>
      <c r="C56" s="23">
        <v>118043611.48999999</v>
      </c>
      <c r="D56" s="8">
        <v>492</v>
      </c>
      <c r="E56" s="8">
        <v>199</v>
      </c>
      <c r="F56" s="41">
        <v>2776465.33</v>
      </c>
      <c r="G56" s="24">
        <f t="shared" si="0"/>
        <v>13952.087085427136</v>
      </c>
      <c r="H56" s="25">
        <f t="shared" si="1"/>
        <v>6864426.8460301505</v>
      </c>
      <c r="I56" s="17">
        <f t="shared" si="3"/>
        <v>5.8151616672721562E-2</v>
      </c>
    </row>
    <row r="57" spans="1:9" x14ac:dyDescent="0.55000000000000004">
      <c r="A57" s="8"/>
      <c r="B57" s="8"/>
      <c r="C57" s="21"/>
      <c r="D57" s="21"/>
      <c r="E57" s="21"/>
      <c r="F57" s="21"/>
      <c r="G57" s="21"/>
      <c r="H57" s="21"/>
      <c r="I57" s="22"/>
    </row>
    <row r="58" spans="1:9" ht="15" customHeight="1" x14ac:dyDescent="0.55000000000000004">
      <c r="A58" s="9" t="s">
        <v>31</v>
      </c>
      <c r="B58" s="9" t="s">
        <v>31</v>
      </c>
      <c r="C58" s="18">
        <f>SUM(C1:C56)</f>
        <v>17760941324.84</v>
      </c>
      <c r="D58" s="18">
        <f>SUM(D1:D56)</f>
        <v>56222</v>
      </c>
      <c r="E58" s="18">
        <f>SUM(E1:E56)</f>
        <v>38483</v>
      </c>
      <c r="F58" s="18"/>
      <c r="G58" s="18"/>
      <c r="H58" s="18">
        <f>SUM(H1:H56)</f>
        <v>924587668.91262412</v>
      </c>
      <c r="I58" s="17">
        <f>H58/C58</f>
        <v>5.2057357321456797E-2</v>
      </c>
    </row>
    <row r="60" spans="1:9" x14ac:dyDescent="0.55000000000000004">
      <c r="A60" t="s">
        <v>145</v>
      </c>
    </row>
  </sheetData>
  <autoFilter ref="A8:Q8">
    <sortState ref="A7:AF54">
      <sortCondition ref="A6"/>
    </sortState>
  </autoFilter>
  <mergeCells count="1">
    <mergeCell ref="A6:I6"/>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Q62"/>
  <sheetViews>
    <sheetView zoomScaleNormal="100" workbookViewId="0">
      <pane xSplit="2" ySplit="9" topLeftCell="J56" activePane="bottomRight" state="frozen"/>
      <selection pane="topRight" activeCell="C1" sqref="C1"/>
      <selection pane="bottomLeft" activeCell="A10" sqref="A10"/>
      <selection pane="bottomRight" activeCell="S57" sqref="S57"/>
    </sheetView>
  </sheetViews>
  <sheetFormatPr defaultRowHeight="14.4" x14ac:dyDescent="0.55000000000000004"/>
  <cols>
    <col min="1" max="1" width="19.41796875" customWidth="1"/>
    <col min="2" max="2" width="13.15625" customWidth="1"/>
    <col min="3" max="9" width="13.15625" style="32" customWidth="1"/>
    <col min="10" max="13" width="14.83984375" style="32" customWidth="1"/>
    <col min="14" max="16" width="13.15625" style="32" customWidth="1"/>
  </cols>
  <sheetData>
    <row r="1" spans="1:17" ht="18.3" x14ac:dyDescent="0.7">
      <c r="A1" s="1" t="s">
        <v>156</v>
      </c>
    </row>
    <row r="2" spans="1:17" ht="18.3" x14ac:dyDescent="0.7">
      <c r="A2" s="1" t="s">
        <v>158</v>
      </c>
      <c r="B2" s="38">
        <v>43881</v>
      </c>
    </row>
    <row r="3" spans="1:17" ht="18.3" x14ac:dyDescent="0.7">
      <c r="A3" s="1" t="s">
        <v>140</v>
      </c>
      <c r="B3" s="20">
        <v>43830</v>
      </c>
    </row>
    <row r="4" spans="1:17" ht="18.3" x14ac:dyDescent="0.7">
      <c r="A4" s="1" t="s">
        <v>159</v>
      </c>
      <c r="B4" s="39">
        <v>43830</v>
      </c>
    </row>
    <row r="5" spans="1:17" ht="18.3" x14ac:dyDescent="0.7">
      <c r="A5" s="1"/>
    </row>
    <row r="6" spans="1:17" ht="18.3" x14ac:dyDescent="0.7">
      <c r="A6" s="10"/>
      <c r="M6" s="47"/>
    </row>
    <row r="7" spans="1:17" x14ac:dyDescent="0.55000000000000004">
      <c r="A7" s="75"/>
      <c r="B7" s="75"/>
      <c r="C7" s="73" t="s">
        <v>102</v>
      </c>
      <c r="D7" s="73"/>
      <c r="E7" s="73" t="s">
        <v>121</v>
      </c>
      <c r="F7" s="73"/>
      <c r="G7" s="73"/>
      <c r="H7" s="73" t="s">
        <v>122</v>
      </c>
      <c r="I7" s="73"/>
      <c r="J7" s="73"/>
      <c r="K7" s="73" t="s">
        <v>105</v>
      </c>
      <c r="L7" s="73"/>
      <c r="M7" s="73"/>
      <c r="N7" s="74" t="s">
        <v>106</v>
      </c>
      <c r="O7" s="74"/>
      <c r="P7" s="74"/>
    </row>
    <row r="8" spans="1:17" ht="57.6" x14ac:dyDescent="0.55000000000000004">
      <c r="A8" s="4" t="s">
        <v>0</v>
      </c>
      <c r="B8" s="4" t="s">
        <v>1</v>
      </c>
      <c r="C8" s="45" t="s">
        <v>70</v>
      </c>
      <c r="D8" s="45" t="s">
        <v>107</v>
      </c>
      <c r="E8" s="45" t="s">
        <v>98</v>
      </c>
      <c r="F8" s="45" t="s">
        <v>99</v>
      </c>
      <c r="G8" s="45" t="s">
        <v>127</v>
      </c>
      <c r="H8" s="45" t="s">
        <v>109</v>
      </c>
      <c r="I8" s="45" t="s">
        <v>110</v>
      </c>
      <c r="J8" s="45" t="s">
        <v>126</v>
      </c>
      <c r="K8" s="45" t="s">
        <v>152</v>
      </c>
      <c r="L8" s="45" t="s">
        <v>151</v>
      </c>
      <c r="M8" s="45" t="s">
        <v>153</v>
      </c>
      <c r="N8" s="45" t="s">
        <v>108</v>
      </c>
      <c r="O8" s="45" t="s">
        <v>154</v>
      </c>
      <c r="P8" s="48" t="s">
        <v>168</v>
      </c>
    </row>
    <row r="9" spans="1:17" s="3" customFormat="1" ht="28.8" x14ac:dyDescent="0.55000000000000004">
      <c r="A9" s="4" t="s">
        <v>2</v>
      </c>
      <c r="B9" s="4" t="s">
        <v>3</v>
      </c>
      <c r="C9" s="45" t="s">
        <v>4</v>
      </c>
      <c r="D9" s="45" t="s">
        <v>5</v>
      </c>
      <c r="E9" s="45" t="s">
        <v>6</v>
      </c>
      <c r="F9" s="45" t="s">
        <v>67</v>
      </c>
      <c r="G9" s="45" t="s">
        <v>100</v>
      </c>
      <c r="H9" s="45" t="s">
        <v>123</v>
      </c>
      <c r="I9" s="45" t="s">
        <v>124</v>
      </c>
      <c r="J9" s="45" t="s">
        <v>125</v>
      </c>
      <c r="K9" s="45" t="s">
        <v>101</v>
      </c>
      <c r="L9" s="45" t="s">
        <v>103</v>
      </c>
      <c r="M9" s="45" t="s">
        <v>104</v>
      </c>
      <c r="N9" s="45" t="s">
        <v>128</v>
      </c>
      <c r="O9" s="45" t="s">
        <v>147</v>
      </c>
      <c r="P9" s="48" t="s">
        <v>148</v>
      </c>
    </row>
    <row r="10" spans="1:17" x14ac:dyDescent="0.55000000000000004">
      <c r="A10" s="8">
        <v>210001</v>
      </c>
      <c r="B10" s="8" t="s">
        <v>35</v>
      </c>
      <c r="C10" s="33">
        <v>115320</v>
      </c>
      <c r="D10" s="33">
        <v>1437.1834615196251</v>
      </c>
      <c r="E10" s="33">
        <v>1717</v>
      </c>
      <c r="F10" s="33">
        <v>1888</v>
      </c>
      <c r="G10" s="33">
        <v>90.896690070210639</v>
      </c>
      <c r="H10" s="33">
        <f>_xlfn.IFNA(VLOOKUP($A10,[1]PQI!$A:$G,2,FALSE),"")</f>
        <v>1717</v>
      </c>
      <c r="I10" s="33">
        <f>_xlfn.IFNA(VLOOKUP($A10,[1]PQI!$A:$G,3,FALSE),"")</f>
        <v>1888</v>
      </c>
      <c r="J10" s="33">
        <f>IFERROR(G10/9*12,"")</f>
        <v>121.19558676028086</v>
      </c>
      <c r="K10" s="33">
        <f>IFERROR(H10/C10*1000,"")</f>
        <v>14.889004509191814</v>
      </c>
      <c r="L10" s="33">
        <f>IFERROR(I10/C10*1000,"")</f>
        <v>16.371834894207421</v>
      </c>
      <c r="M10" s="33">
        <f>IFERROR((I10+J10)/C10*1000,"")</f>
        <v>17.422785178288944</v>
      </c>
      <c r="N10" s="46">
        <f>IFERROR((H10/D10)*12.0039,"")</f>
        <v>14.341033592334139</v>
      </c>
      <c r="O10" s="46">
        <f>IFERROR(I10/D10*(12.0039),"")</f>
        <v>15.769290286736664</v>
      </c>
      <c r="P10" s="46">
        <f>IFERROR(((I10+J10)/D10)*12.0039,"")</f>
        <v>16.781561679265398</v>
      </c>
      <c r="Q10" s="49"/>
    </row>
    <row r="11" spans="1:17" x14ac:dyDescent="0.55000000000000004">
      <c r="A11" s="8">
        <v>210002</v>
      </c>
      <c r="B11" s="8" t="s">
        <v>43</v>
      </c>
      <c r="C11" s="33">
        <v>46248</v>
      </c>
      <c r="D11" s="33">
        <v>401.4120937432366</v>
      </c>
      <c r="E11" s="33">
        <v>774</v>
      </c>
      <c r="F11" s="33">
        <v>943</v>
      </c>
      <c r="G11" s="33">
        <v>22.003333333333334</v>
      </c>
      <c r="H11" s="33">
        <f>_xlfn.IFNA(VLOOKUP($A11,[1]PQI!$A:$G,2,FALSE),"")</f>
        <v>774</v>
      </c>
      <c r="I11" s="33">
        <f>_xlfn.IFNA(VLOOKUP($A11,[1]PQI!$A:$G,3,FALSE),"")</f>
        <v>943</v>
      </c>
      <c r="J11" s="33">
        <f t="shared" ref="J11:J57" si="0">IFERROR(G11/9*12,"")</f>
        <v>29.337777777777777</v>
      </c>
      <c r="K11" s="33">
        <f t="shared" ref="K11:K57" si="1">IFERROR(H11/C11*1000,"")</f>
        <v>16.735858847950183</v>
      </c>
      <c r="L11" s="33">
        <f t="shared" ref="L11:L57" si="2">IFERROR(I11/C11*1000,"")</f>
        <v>20.390070921985817</v>
      </c>
      <c r="M11" s="33">
        <f t="shared" ref="M11:M57" si="3">IFERROR((I11+J11)/C11*1000,"")</f>
        <v>21.024428684003151</v>
      </c>
      <c r="N11" s="46">
        <f t="shared" ref="N11:N59" si="4">IFERROR((H11/D11)*12.0039,"")</f>
        <v>23.145836273540386</v>
      </c>
      <c r="O11" s="46">
        <f t="shared" ref="O11:O59" si="5">IFERROR(I11/D11*(12.0039),"")</f>
        <v>28.199642901742358</v>
      </c>
      <c r="P11" s="46">
        <f t="shared" ref="P11:P59" si="6">IFERROR(((I11+J11)/D11)*12.0039,"")</f>
        <v>29.076965125352118</v>
      </c>
    </row>
    <row r="12" spans="1:17" x14ac:dyDescent="0.55000000000000004">
      <c r="A12" s="8">
        <v>210003</v>
      </c>
      <c r="B12" s="8" t="s">
        <v>29</v>
      </c>
      <c r="C12" s="33">
        <v>105299</v>
      </c>
      <c r="D12" s="33">
        <v>1055.0349133554844</v>
      </c>
      <c r="E12" s="33">
        <v>1233</v>
      </c>
      <c r="F12" s="33">
        <v>1518</v>
      </c>
      <c r="G12" s="33">
        <v>182.86502177068215</v>
      </c>
      <c r="H12" s="33">
        <f>_xlfn.IFNA(VLOOKUP($A12,[1]PQI!$A:$G,2,FALSE),"")</f>
        <v>1233</v>
      </c>
      <c r="I12" s="33">
        <f>_xlfn.IFNA(VLOOKUP($A12,[1]PQI!$A:$G,3,FALSE),"")</f>
        <v>1518</v>
      </c>
      <c r="J12" s="33">
        <f t="shared" si="0"/>
        <v>243.8200290275762</v>
      </c>
      <c r="K12" s="33">
        <f t="shared" si="1"/>
        <v>11.709512910853855</v>
      </c>
      <c r="L12" s="33">
        <f t="shared" si="2"/>
        <v>14.416091320905231</v>
      </c>
      <c r="M12" s="33">
        <f t="shared" si="3"/>
        <v>16.731593168288175</v>
      </c>
      <c r="N12" s="46">
        <f t="shared" si="4"/>
        <v>14.028738303007232</v>
      </c>
      <c r="O12" s="46">
        <f t="shared" si="5"/>
        <v>17.271390708811822</v>
      </c>
      <c r="P12" s="46">
        <f t="shared" si="6"/>
        <v>20.045508616564863</v>
      </c>
    </row>
    <row r="13" spans="1:17" x14ac:dyDescent="0.55000000000000004">
      <c r="A13" s="8">
        <v>210004</v>
      </c>
      <c r="B13" s="8" t="s">
        <v>10</v>
      </c>
      <c r="C13" s="33">
        <v>235456</v>
      </c>
      <c r="D13" s="33">
        <v>2149.8845273968459</v>
      </c>
      <c r="E13" s="33">
        <v>1045</v>
      </c>
      <c r="F13" s="33">
        <v>1359</v>
      </c>
      <c r="G13" s="33">
        <v>133.03463855421685</v>
      </c>
      <c r="H13" s="33">
        <f>_xlfn.IFNA(VLOOKUP($A13,[1]PQI!$A:$G,2,FALSE),"")</f>
        <v>1045</v>
      </c>
      <c r="I13" s="33">
        <f>_xlfn.IFNA(VLOOKUP($A13,[1]PQI!$A:$G,3,FALSE),"")</f>
        <v>1359</v>
      </c>
      <c r="J13" s="33">
        <f t="shared" si="0"/>
        <v>177.37951807228913</v>
      </c>
      <c r="K13" s="33">
        <f t="shared" si="1"/>
        <v>4.438196520793694</v>
      </c>
      <c r="L13" s="33">
        <f t="shared" si="2"/>
        <v>5.771779016036966</v>
      </c>
      <c r="M13" s="33">
        <f t="shared" si="3"/>
        <v>6.5251236667245216</v>
      </c>
      <c r="N13" s="46">
        <f t="shared" si="4"/>
        <v>5.834767095695506</v>
      </c>
      <c r="O13" s="46">
        <f t="shared" si="5"/>
        <v>7.5879889789954005</v>
      </c>
      <c r="P13" s="46">
        <f t="shared" si="6"/>
        <v>8.5783891469365656</v>
      </c>
    </row>
    <row r="14" spans="1:17" x14ac:dyDescent="0.55000000000000004">
      <c r="A14" s="8">
        <v>210005</v>
      </c>
      <c r="B14" s="8" t="s">
        <v>23</v>
      </c>
      <c r="C14" s="33">
        <v>196238</v>
      </c>
      <c r="D14" s="33">
        <v>2315.9219309830182</v>
      </c>
      <c r="E14" s="33">
        <v>1539</v>
      </c>
      <c r="F14" s="33">
        <v>1816</v>
      </c>
      <c r="G14" s="33">
        <v>98.419580419580427</v>
      </c>
      <c r="H14" s="33">
        <f>_xlfn.IFNA(VLOOKUP($A14,[1]PQI!$A:$G,2,FALSE),"")</f>
        <v>1539</v>
      </c>
      <c r="I14" s="33">
        <f>_xlfn.IFNA(VLOOKUP($A14,[1]PQI!$A:$G,3,FALSE),"")</f>
        <v>1816</v>
      </c>
      <c r="J14" s="33">
        <f t="shared" si="0"/>
        <v>131.22610722610725</v>
      </c>
      <c r="K14" s="33">
        <f t="shared" si="1"/>
        <v>7.8425177590476878</v>
      </c>
      <c r="L14" s="33">
        <f t="shared" si="2"/>
        <v>9.2540690386163735</v>
      </c>
      <c r="M14" s="33">
        <f t="shared" si="3"/>
        <v>9.9227779901247839</v>
      </c>
      <c r="N14" s="46">
        <f t="shared" si="4"/>
        <v>7.9769537361557381</v>
      </c>
      <c r="O14" s="46">
        <f t="shared" si="5"/>
        <v>9.4127017445476415</v>
      </c>
      <c r="P14" s="46">
        <f t="shared" si="6"/>
        <v>10.092873665482319</v>
      </c>
    </row>
    <row r="15" spans="1:17" x14ac:dyDescent="0.55000000000000004">
      <c r="A15" s="8">
        <v>210006</v>
      </c>
      <c r="B15" s="8" t="s">
        <v>30</v>
      </c>
      <c r="C15" s="33">
        <v>29741</v>
      </c>
      <c r="D15" s="33">
        <v>341.5643103597784</v>
      </c>
      <c r="E15" s="33">
        <v>259</v>
      </c>
      <c r="F15" s="33">
        <v>368</v>
      </c>
      <c r="G15" s="33">
        <v>12.474576271186439</v>
      </c>
      <c r="H15" s="33">
        <f>_xlfn.IFNA(VLOOKUP($A15,[1]PQI!$A:$G,2,FALSE),"")</f>
        <v>259</v>
      </c>
      <c r="I15" s="33">
        <f>_xlfn.IFNA(VLOOKUP($A15,[1]PQI!$A:$G,3,FALSE),"")</f>
        <v>368</v>
      </c>
      <c r="J15" s="33">
        <f t="shared" si="0"/>
        <v>16.632768361581917</v>
      </c>
      <c r="K15" s="33">
        <f t="shared" si="1"/>
        <v>8.7085168622440392</v>
      </c>
      <c r="L15" s="33">
        <f t="shared" si="2"/>
        <v>12.37349114017686</v>
      </c>
      <c r="M15" s="33">
        <f t="shared" si="3"/>
        <v>12.932744977021011</v>
      </c>
      <c r="N15" s="46">
        <f t="shared" si="4"/>
        <v>9.102268608582671</v>
      </c>
      <c r="O15" s="46">
        <f t="shared" si="5"/>
        <v>12.932953080920552</v>
      </c>
      <c r="P15" s="46">
        <f t="shared" si="6"/>
        <v>13.517493333165548</v>
      </c>
    </row>
    <row r="16" spans="1:17" x14ac:dyDescent="0.55000000000000004">
      <c r="A16" s="8">
        <v>210008</v>
      </c>
      <c r="B16" s="8" t="s">
        <v>41</v>
      </c>
      <c r="C16" s="33">
        <v>79026</v>
      </c>
      <c r="D16" s="33">
        <v>807.88994531778098</v>
      </c>
      <c r="E16" s="33">
        <v>1242</v>
      </c>
      <c r="F16" s="33">
        <v>1488</v>
      </c>
      <c r="G16" s="33">
        <v>54.579150579150578</v>
      </c>
      <c r="H16" s="33">
        <f>_xlfn.IFNA(VLOOKUP($A16,[1]PQI!$A:$G,2,FALSE),"")</f>
        <v>1242</v>
      </c>
      <c r="I16" s="33">
        <f>_xlfn.IFNA(VLOOKUP($A16,[1]PQI!$A:$G,3,FALSE),"")</f>
        <v>1488</v>
      </c>
      <c r="J16" s="33">
        <f t="shared" si="0"/>
        <v>72.772200772200762</v>
      </c>
      <c r="K16" s="33">
        <f t="shared" si="1"/>
        <v>15.716346518867208</v>
      </c>
      <c r="L16" s="33">
        <f t="shared" si="2"/>
        <v>18.829246070913371</v>
      </c>
      <c r="M16" s="33">
        <f t="shared" si="3"/>
        <v>19.750110100121489</v>
      </c>
      <c r="N16" s="46">
        <f t="shared" si="4"/>
        <v>18.454052914516286</v>
      </c>
      <c r="O16" s="46">
        <f t="shared" si="5"/>
        <v>22.109203491787628</v>
      </c>
      <c r="P16" s="46">
        <f t="shared" si="6"/>
        <v>23.19047727903078</v>
      </c>
    </row>
    <row r="17" spans="1:16" x14ac:dyDescent="0.55000000000000004">
      <c r="A17" s="8">
        <v>210009</v>
      </c>
      <c r="B17" s="8" t="s">
        <v>48</v>
      </c>
      <c r="C17" s="33">
        <v>106241</v>
      </c>
      <c r="D17" s="33">
        <v>1618.6968498762835</v>
      </c>
      <c r="E17" s="33">
        <v>2621</v>
      </c>
      <c r="F17" s="33">
        <v>2998</v>
      </c>
      <c r="G17" s="33">
        <v>104.56043295249549</v>
      </c>
      <c r="H17" s="33">
        <f>_xlfn.IFNA(VLOOKUP($A17,[1]PQI!$A:$G,2,FALSE),"")</f>
        <v>2621</v>
      </c>
      <c r="I17" s="33">
        <f>_xlfn.IFNA(VLOOKUP($A17,[1]PQI!$A:$G,3,FALSE),"")</f>
        <v>2998</v>
      </c>
      <c r="J17" s="33">
        <f t="shared" si="0"/>
        <v>139.41391060332734</v>
      </c>
      <c r="K17" s="33">
        <f t="shared" si="1"/>
        <v>24.670325015766043</v>
      </c>
      <c r="L17" s="33">
        <f t="shared" si="2"/>
        <v>28.218860891746122</v>
      </c>
      <c r="M17" s="33">
        <f t="shared" si="3"/>
        <v>29.531102969694629</v>
      </c>
      <c r="N17" s="46">
        <f t="shared" si="4"/>
        <v>19.436759824672944</v>
      </c>
      <c r="O17" s="46">
        <f t="shared" si="5"/>
        <v>22.232508948633914</v>
      </c>
      <c r="P17" s="46">
        <f t="shared" si="6"/>
        <v>23.266371862260502</v>
      </c>
    </row>
    <row r="18" spans="1:16" x14ac:dyDescent="0.55000000000000004">
      <c r="A18" s="8">
        <v>210010</v>
      </c>
      <c r="B18" s="8" t="s">
        <v>53</v>
      </c>
      <c r="C18" s="33" t="s">
        <v>198</v>
      </c>
      <c r="D18" s="33" t="s">
        <v>198</v>
      </c>
      <c r="E18" s="33" t="s">
        <v>198</v>
      </c>
      <c r="F18" s="33" t="s">
        <v>198</v>
      </c>
      <c r="G18" s="33" t="s">
        <v>198</v>
      </c>
      <c r="H18" s="33" t="str">
        <f>_xlfn.IFNA(VLOOKUP($A18,[1]PQI!$A:$G,2,FALSE),"")</f>
        <v/>
      </c>
      <c r="I18" s="33" t="str">
        <f>_xlfn.IFNA(VLOOKUP($A18,[1]PQI!$A:$G,3,FALSE),"")</f>
        <v/>
      </c>
      <c r="J18" s="33" t="str">
        <f t="shared" si="0"/>
        <v/>
      </c>
      <c r="K18" s="33" t="str">
        <f t="shared" si="1"/>
        <v/>
      </c>
      <c r="L18" s="33" t="str">
        <f t="shared" si="2"/>
        <v/>
      </c>
      <c r="M18" s="33" t="str">
        <f t="shared" si="3"/>
        <v/>
      </c>
      <c r="N18" s="46" t="str">
        <f t="shared" si="4"/>
        <v/>
      </c>
      <c r="O18" s="46" t="str">
        <f t="shared" si="5"/>
        <v/>
      </c>
      <c r="P18" s="46" t="str">
        <f t="shared" si="6"/>
        <v/>
      </c>
    </row>
    <row r="19" spans="1:16" x14ac:dyDescent="0.55000000000000004">
      <c r="A19" s="8">
        <v>210011</v>
      </c>
      <c r="B19" s="8" t="s">
        <v>34</v>
      </c>
      <c r="C19" s="33">
        <v>116532</v>
      </c>
      <c r="D19" s="33">
        <v>1398.6973968645248</v>
      </c>
      <c r="E19" s="33">
        <v>1466</v>
      </c>
      <c r="F19" s="33">
        <v>1686</v>
      </c>
      <c r="G19" s="33">
        <v>39.296337402885683</v>
      </c>
      <c r="H19" s="33">
        <f>_xlfn.IFNA(VLOOKUP($A19,[1]PQI!$A:$G,2,FALSE),"")</f>
        <v>1466</v>
      </c>
      <c r="I19" s="33">
        <f>_xlfn.IFNA(VLOOKUP($A19,[1]PQI!$A:$G,3,FALSE),"")</f>
        <v>1686</v>
      </c>
      <c r="J19" s="33">
        <f t="shared" si="0"/>
        <v>52.395116537180911</v>
      </c>
      <c r="K19" s="33">
        <f t="shared" si="1"/>
        <v>12.580235471801737</v>
      </c>
      <c r="L19" s="33">
        <f t="shared" si="2"/>
        <v>14.468128925960251</v>
      </c>
      <c r="M19" s="33">
        <f t="shared" si="3"/>
        <v>14.917748914780326</v>
      </c>
      <c r="N19" s="46">
        <f t="shared" si="4"/>
        <v>12.581504362165107</v>
      </c>
      <c r="O19" s="46">
        <f t="shared" si="5"/>
        <v>14.469588236432724</v>
      </c>
      <c r="P19" s="46">
        <f t="shared" si="6"/>
        <v>14.919253575633741</v>
      </c>
    </row>
    <row r="20" spans="1:16" x14ac:dyDescent="0.55000000000000004">
      <c r="A20" s="8">
        <v>210012</v>
      </c>
      <c r="B20" s="8" t="s">
        <v>47</v>
      </c>
      <c r="C20" s="33">
        <v>164403</v>
      </c>
      <c r="D20" s="33">
        <v>2595.9729625572891</v>
      </c>
      <c r="E20" s="33">
        <v>3431</v>
      </c>
      <c r="F20" s="33">
        <v>4024</v>
      </c>
      <c r="G20" s="33">
        <v>94.759236703207463</v>
      </c>
      <c r="H20" s="33">
        <f>_xlfn.IFNA(VLOOKUP($A20,[1]PQI!$A:$G,2,FALSE),"")</f>
        <v>3431</v>
      </c>
      <c r="I20" s="33">
        <f>_xlfn.IFNA(VLOOKUP($A20,[1]PQI!$A:$G,3,FALSE),"")</f>
        <v>4024</v>
      </c>
      <c r="J20" s="33">
        <f t="shared" si="0"/>
        <v>126.34564893760995</v>
      </c>
      <c r="K20" s="33">
        <f t="shared" si="1"/>
        <v>20.869448854339641</v>
      </c>
      <c r="L20" s="33">
        <f t="shared" si="2"/>
        <v>24.476438994422242</v>
      </c>
      <c r="M20" s="33">
        <f t="shared" si="3"/>
        <v>25.244950815603183</v>
      </c>
      <c r="N20" s="46">
        <f t="shared" si="4"/>
        <v>15.865103949090571</v>
      </c>
      <c r="O20" s="46">
        <f t="shared" si="5"/>
        <v>18.607163594036859</v>
      </c>
      <c r="P20" s="46">
        <f t="shared" si="6"/>
        <v>19.191391764806458</v>
      </c>
    </row>
    <row r="21" spans="1:16" x14ac:dyDescent="0.55000000000000004">
      <c r="A21" s="8">
        <v>210013</v>
      </c>
      <c r="B21" s="8" t="s">
        <v>44</v>
      </c>
      <c r="C21" s="33">
        <v>13598</v>
      </c>
      <c r="D21" s="33">
        <v>119.38341814397536</v>
      </c>
      <c r="E21" s="33">
        <v>257</v>
      </c>
      <c r="F21" s="33">
        <v>308</v>
      </c>
      <c r="G21" s="33">
        <v>17.111111111111111</v>
      </c>
      <c r="H21" s="33">
        <f>_xlfn.IFNA(VLOOKUP($A21,[1]PQI!$A:$G,2,FALSE),"")</f>
        <v>257</v>
      </c>
      <c r="I21" s="33">
        <f>_xlfn.IFNA(VLOOKUP($A21,[1]PQI!$A:$G,3,FALSE),"")</f>
        <v>308</v>
      </c>
      <c r="J21" s="33">
        <f t="shared" si="0"/>
        <v>22.814814814814817</v>
      </c>
      <c r="K21" s="33">
        <f t="shared" si="1"/>
        <v>18.899838211501688</v>
      </c>
      <c r="L21" s="33">
        <f t="shared" si="2"/>
        <v>22.650389763200472</v>
      </c>
      <c r="M21" s="33">
        <f t="shared" si="3"/>
        <v>24.328196412326434</v>
      </c>
      <c r="N21" s="46">
        <f t="shared" si="4"/>
        <v>25.841128926962988</v>
      </c>
      <c r="O21" s="46">
        <f t="shared" si="5"/>
        <v>30.969135056438137</v>
      </c>
      <c r="P21" s="46">
        <f t="shared" si="6"/>
        <v>33.26314506061874</v>
      </c>
    </row>
    <row r="22" spans="1:16" x14ac:dyDescent="0.55000000000000004">
      <c r="A22" s="8">
        <v>210015</v>
      </c>
      <c r="B22" s="8" t="s">
        <v>50</v>
      </c>
      <c r="C22" s="33">
        <v>112665</v>
      </c>
      <c r="D22" s="33">
        <v>1493.9978966609301</v>
      </c>
      <c r="E22" s="33">
        <v>2525</v>
      </c>
      <c r="F22" s="33">
        <v>3007</v>
      </c>
      <c r="G22" s="33">
        <v>44.906375646180351</v>
      </c>
      <c r="H22" s="33">
        <f>_xlfn.IFNA(VLOOKUP($A22,[1]PQI!$A:$G,2,FALSE),"")</f>
        <v>2525</v>
      </c>
      <c r="I22" s="33">
        <f>_xlfn.IFNA(VLOOKUP($A22,[1]PQI!$A:$G,3,FALSE),"")</f>
        <v>3007</v>
      </c>
      <c r="J22" s="33">
        <f t="shared" si="0"/>
        <v>59.875167528240468</v>
      </c>
      <c r="K22" s="33">
        <f t="shared" si="1"/>
        <v>22.411574135712065</v>
      </c>
      <c r="L22" s="33">
        <f t="shared" si="2"/>
        <v>26.689743931123243</v>
      </c>
      <c r="M22" s="33">
        <f t="shared" si="3"/>
        <v>27.221188190904368</v>
      </c>
      <c r="N22" s="46">
        <f t="shared" si="4"/>
        <v>20.287744425706485</v>
      </c>
      <c r="O22" s="46">
        <f t="shared" si="5"/>
        <v>24.160494054692837</v>
      </c>
      <c r="P22" s="46">
        <f t="shared" si="6"/>
        <v>24.641576073013351</v>
      </c>
    </row>
    <row r="23" spans="1:16" x14ac:dyDescent="0.55000000000000004">
      <c r="A23" s="8">
        <v>210016</v>
      </c>
      <c r="B23" s="8" t="s">
        <v>12</v>
      </c>
      <c r="C23" s="33">
        <v>196671</v>
      </c>
      <c r="D23" s="33">
        <v>1623.3954207708648</v>
      </c>
      <c r="E23" s="33">
        <v>1095</v>
      </c>
      <c r="F23" s="33">
        <v>1427</v>
      </c>
      <c r="G23" s="33">
        <v>222.50074962518741</v>
      </c>
      <c r="H23" s="33">
        <f>_xlfn.IFNA(VLOOKUP($A23,[1]PQI!$A:$G,2,FALSE),"")</f>
        <v>1095</v>
      </c>
      <c r="I23" s="33">
        <f>_xlfn.IFNA(VLOOKUP($A23,[1]PQI!$A:$G,3,FALSE),"")</f>
        <v>1427</v>
      </c>
      <c r="J23" s="33">
        <f t="shared" si="0"/>
        <v>296.66766616691655</v>
      </c>
      <c r="K23" s="33">
        <f t="shared" si="1"/>
        <v>5.5676739326082645</v>
      </c>
      <c r="L23" s="33">
        <f t="shared" si="2"/>
        <v>7.2557723304401769</v>
      </c>
      <c r="M23" s="33">
        <f t="shared" si="3"/>
        <v>8.7642187519609731</v>
      </c>
      <c r="N23" s="46">
        <f t="shared" si="4"/>
        <v>8.0967768738428987</v>
      </c>
      <c r="O23" s="46">
        <f t="shared" si="5"/>
        <v>10.551690044724946</v>
      </c>
      <c r="P23" s="46">
        <f t="shared" si="6"/>
        <v>12.745344746676759</v>
      </c>
    </row>
    <row r="24" spans="1:16" x14ac:dyDescent="0.55000000000000004">
      <c r="A24" s="8">
        <v>210017</v>
      </c>
      <c r="B24" s="8" t="s">
        <v>21</v>
      </c>
      <c r="C24" s="33">
        <v>18690</v>
      </c>
      <c r="D24" s="33">
        <v>276.23234349429259</v>
      </c>
      <c r="E24" s="33">
        <v>157</v>
      </c>
      <c r="F24" s="33">
        <v>193</v>
      </c>
      <c r="G24" s="33">
        <v>38.6</v>
      </c>
      <c r="H24" s="33">
        <f>_xlfn.IFNA(VLOOKUP($A24,[1]PQI!$A:$G,2,FALSE),"")</f>
        <v>157</v>
      </c>
      <c r="I24" s="33">
        <f>_xlfn.IFNA(VLOOKUP($A24,[1]PQI!$A:$G,3,FALSE),"")</f>
        <v>193</v>
      </c>
      <c r="J24" s="33">
        <f t="shared" si="0"/>
        <v>51.466666666666669</v>
      </c>
      <c r="K24" s="33">
        <f t="shared" si="1"/>
        <v>8.4002140181915461</v>
      </c>
      <c r="L24" s="33">
        <f t="shared" si="2"/>
        <v>10.326377742108079</v>
      </c>
      <c r="M24" s="33">
        <f t="shared" si="3"/>
        <v>13.080078473336901</v>
      </c>
      <c r="N24" s="46">
        <f t="shared" si="4"/>
        <v>6.8225620365811324</v>
      </c>
      <c r="O24" s="46">
        <f t="shared" si="5"/>
        <v>8.3869711659882729</v>
      </c>
      <c r="P24" s="46">
        <f t="shared" si="6"/>
        <v>10.623496810251812</v>
      </c>
    </row>
    <row r="25" spans="1:16" x14ac:dyDescent="0.55000000000000004">
      <c r="A25" s="8">
        <v>210018</v>
      </c>
      <c r="B25" s="8" t="s">
        <v>40</v>
      </c>
      <c r="C25" s="33">
        <v>87853</v>
      </c>
      <c r="D25" s="33">
        <v>1592.5279659639762</v>
      </c>
      <c r="E25" s="33">
        <v>1351</v>
      </c>
      <c r="F25" s="33">
        <v>1641</v>
      </c>
      <c r="G25" s="33">
        <v>227.77287066246055</v>
      </c>
      <c r="H25" s="33">
        <f>_xlfn.IFNA(VLOOKUP($A25,[1]PQI!$A:$G,2,FALSE),"")</f>
        <v>1351</v>
      </c>
      <c r="I25" s="33">
        <f>_xlfn.IFNA(VLOOKUP($A25,[1]PQI!$A:$G,3,FALSE),"")</f>
        <v>1641</v>
      </c>
      <c r="J25" s="33">
        <f t="shared" si="0"/>
        <v>303.69716088328073</v>
      </c>
      <c r="K25" s="33">
        <f t="shared" si="1"/>
        <v>15.377960911977963</v>
      </c>
      <c r="L25" s="33">
        <f t="shared" si="2"/>
        <v>18.678929575540959</v>
      </c>
      <c r="M25" s="33">
        <f t="shared" si="3"/>
        <v>22.135808235157374</v>
      </c>
      <c r="N25" s="46">
        <f t="shared" si="4"/>
        <v>10.183349521390348</v>
      </c>
      <c r="O25" s="46">
        <f t="shared" si="5"/>
        <v>12.369264666618474</v>
      </c>
      <c r="P25" s="46">
        <f t="shared" si="6"/>
        <v>14.658424058127256</v>
      </c>
    </row>
    <row r="26" spans="1:16" x14ac:dyDescent="0.55000000000000004">
      <c r="A26" s="8">
        <v>210019</v>
      </c>
      <c r="B26" s="8" t="s">
        <v>37</v>
      </c>
      <c r="C26" s="33">
        <v>126256</v>
      </c>
      <c r="D26" s="33">
        <v>1638.0220022080409</v>
      </c>
      <c r="E26" s="33">
        <v>1523</v>
      </c>
      <c r="F26" s="33">
        <v>2016</v>
      </c>
      <c r="G26" s="33">
        <v>60.733054393305437</v>
      </c>
      <c r="H26" s="33">
        <f>_xlfn.IFNA(VLOOKUP($A26,[1]PQI!$A:$G,2,FALSE),"")</f>
        <v>1523</v>
      </c>
      <c r="I26" s="33">
        <f>_xlfn.IFNA(VLOOKUP($A26,[1]PQI!$A:$G,3,FALSE),"")</f>
        <v>2016</v>
      </c>
      <c r="J26" s="33">
        <f t="shared" si="0"/>
        <v>80.977405857740578</v>
      </c>
      <c r="K26" s="33">
        <f t="shared" si="1"/>
        <v>12.062793055379547</v>
      </c>
      <c r="L26" s="33">
        <f t="shared" si="2"/>
        <v>15.967557977442654</v>
      </c>
      <c r="M26" s="33">
        <f t="shared" si="3"/>
        <v>16.608932691180939</v>
      </c>
      <c r="N26" s="46">
        <f t="shared" si="4"/>
        <v>11.160985429595016</v>
      </c>
      <c r="O26" s="46">
        <f t="shared" si="5"/>
        <v>14.773832321775149</v>
      </c>
      <c r="P26" s="46">
        <f t="shared" si="6"/>
        <v>15.367258222566116</v>
      </c>
    </row>
    <row r="27" spans="1:16" x14ac:dyDescent="0.55000000000000004">
      <c r="A27" s="8">
        <v>210022</v>
      </c>
      <c r="B27" s="8" t="s">
        <v>11</v>
      </c>
      <c r="C27" s="33">
        <v>195671</v>
      </c>
      <c r="D27" s="33">
        <v>2919.0885167665347</v>
      </c>
      <c r="E27" s="33">
        <v>1194</v>
      </c>
      <c r="F27" s="33">
        <v>1427</v>
      </c>
      <c r="G27" s="33">
        <v>195.2871198568873</v>
      </c>
      <c r="H27" s="33">
        <f>_xlfn.IFNA(VLOOKUP($A27,[1]PQI!$A:$G,2,FALSE),"")</f>
        <v>1194</v>
      </c>
      <c r="I27" s="33">
        <f>_xlfn.IFNA(VLOOKUP($A27,[1]PQI!$A:$G,3,FALSE),"")</f>
        <v>1427</v>
      </c>
      <c r="J27" s="33">
        <f t="shared" si="0"/>
        <v>260.38282647584975</v>
      </c>
      <c r="K27" s="33">
        <f t="shared" si="1"/>
        <v>6.1020795110159405</v>
      </c>
      <c r="L27" s="33">
        <f t="shared" si="2"/>
        <v>7.2928538209545613</v>
      </c>
      <c r="M27" s="33">
        <f t="shared" si="3"/>
        <v>8.6235713339015465</v>
      </c>
      <c r="N27" s="46">
        <f t="shared" si="4"/>
        <v>4.9099766991225868</v>
      </c>
      <c r="O27" s="46">
        <f t="shared" si="5"/>
        <v>5.8681212308609147</v>
      </c>
      <c r="P27" s="46">
        <f t="shared" si="6"/>
        <v>6.9388696486566452</v>
      </c>
    </row>
    <row r="28" spans="1:16" x14ac:dyDescent="0.55000000000000004">
      <c r="A28" s="8">
        <v>210023</v>
      </c>
      <c r="B28" s="8" t="s">
        <v>17</v>
      </c>
      <c r="C28" s="33">
        <v>243679</v>
      </c>
      <c r="D28" s="33">
        <v>2922.1549849342832</v>
      </c>
      <c r="E28" s="33">
        <v>1953</v>
      </c>
      <c r="F28" s="33">
        <v>2242</v>
      </c>
      <c r="G28" s="33">
        <v>97.694239290989657</v>
      </c>
      <c r="H28" s="33">
        <f>_xlfn.IFNA(VLOOKUP($A28,[1]PQI!$A:$G,2,FALSE),"")</f>
        <v>1953</v>
      </c>
      <c r="I28" s="33">
        <f>_xlfn.IFNA(VLOOKUP($A28,[1]PQI!$A:$G,3,FALSE),"")</f>
        <v>2242</v>
      </c>
      <c r="J28" s="33">
        <f t="shared" si="0"/>
        <v>130.25898572131956</v>
      </c>
      <c r="K28" s="33">
        <f t="shared" si="1"/>
        <v>8.0146422137319995</v>
      </c>
      <c r="L28" s="33">
        <f t="shared" si="2"/>
        <v>9.2006286959483585</v>
      </c>
      <c r="M28" s="33">
        <f t="shared" si="3"/>
        <v>9.7351802400753442</v>
      </c>
      <c r="N28" s="46">
        <f t="shared" si="4"/>
        <v>8.0227150239696225</v>
      </c>
      <c r="O28" s="46">
        <f t="shared" si="5"/>
        <v>9.2098961002252402</v>
      </c>
      <c r="P28" s="46">
        <f t="shared" si="6"/>
        <v>9.7449860755214388</v>
      </c>
    </row>
    <row r="29" spans="1:16" x14ac:dyDescent="0.55000000000000004">
      <c r="A29" s="8">
        <v>210024</v>
      </c>
      <c r="B29" s="8" t="s">
        <v>45</v>
      </c>
      <c r="C29" s="33">
        <v>84737</v>
      </c>
      <c r="D29" s="33">
        <v>1107.8608942185399</v>
      </c>
      <c r="E29" s="33">
        <v>1897</v>
      </c>
      <c r="F29" s="33">
        <v>2242</v>
      </c>
      <c r="G29" s="33">
        <v>69.340206185567013</v>
      </c>
      <c r="H29" s="33">
        <f>_xlfn.IFNA(VLOOKUP($A29,[1]PQI!$A:$G,2,FALSE),"")</f>
        <v>1897</v>
      </c>
      <c r="I29" s="33">
        <f>_xlfn.IFNA(VLOOKUP($A29,[1]PQI!$A:$G,3,FALSE),"")</f>
        <v>2242</v>
      </c>
      <c r="J29" s="33">
        <f t="shared" si="0"/>
        <v>92.453608247422679</v>
      </c>
      <c r="K29" s="33">
        <f t="shared" si="1"/>
        <v>22.386914806991044</v>
      </c>
      <c r="L29" s="33">
        <f t="shared" si="2"/>
        <v>26.458335791920884</v>
      </c>
      <c r="M29" s="33">
        <f t="shared" si="3"/>
        <v>27.549401185402161</v>
      </c>
      <c r="N29" s="46">
        <f t="shared" si="4"/>
        <v>20.554384055646654</v>
      </c>
      <c r="O29" s="46">
        <f t="shared" si="5"/>
        <v>24.292529811681494</v>
      </c>
      <c r="P29" s="46">
        <f t="shared" si="6"/>
        <v>25.294283618348771</v>
      </c>
    </row>
    <row r="30" spans="1:16" x14ac:dyDescent="0.55000000000000004">
      <c r="A30" s="8">
        <v>210027</v>
      </c>
      <c r="B30" s="8" t="s">
        <v>36</v>
      </c>
      <c r="C30" s="33">
        <v>65429</v>
      </c>
      <c r="D30" s="33">
        <v>898.67063728897642</v>
      </c>
      <c r="E30" s="33">
        <v>867</v>
      </c>
      <c r="F30" s="33">
        <v>1077</v>
      </c>
      <c r="G30" s="33">
        <v>66.460443037974684</v>
      </c>
      <c r="H30" s="33">
        <f>_xlfn.IFNA(VLOOKUP($A30,[1]PQI!$A:$G,2,FALSE),"")</f>
        <v>867</v>
      </c>
      <c r="I30" s="33">
        <f>_xlfn.IFNA(VLOOKUP($A30,[1]PQI!$A:$G,3,FALSE),"")</f>
        <v>1077</v>
      </c>
      <c r="J30" s="33">
        <f t="shared" si="0"/>
        <v>88.613924050632917</v>
      </c>
      <c r="K30" s="33">
        <f t="shared" si="1"/>
        <v>13.251004906081402</v>
      </c>
      <c r="L30" s="33">
        <f t="shared" si="2"/>
        <v>16.460590869492123</v>
      </c>
      <c r="M30" s="33">
        <f t="shared" si="3"/>
        <v>17.814943282804766</v>
      </c>
      <c r="N30" s="46">
        <f t="shared" si="4"/>
        <v>11.580862741210719</v>
      </c>
      <c r="O30" s="46">
        <f t="shared" si="5"/>
        <v>14.385916000327503</v>
      </c>
      <c r="P30" s="46">
        <f t="shared" si="6"/>
        <v>15.569567316810147</v>
      </c>
    </row>
    <row r="31" spans="1:16" x14ac:dyDescent="0.55000000000000004">
      <c r="A31" s="8">
        <v>210028</v>
      </c>
      <c r="B31" s="8" t="s">
        <v>39</v>
      </c>
      <c r="C31" s="33">
        <v>96355</v>
      </c>
      <c r="D31" s="33">
        <v>1284.5521016965176</v>
      </c>
      <c r="E31" s="33">
        <v>1383</v>
      </c>
      <c r="F31" s="33">
        <v>1653</v>
      </c>
      <c r="G31" s="33">
        <v>75.895316804407713</v>
      </c>
      <c r="H31" s="33">
        <f>_xlfn.IFNA(VLOOKUP($A31,[1]PQI!$A:$G,2,FALSE),"")</f>
        <v>1383</v>
      </c>
      <c r="I31" s="33">
        <f>_xlfn.IFNA(VLOOKUP($A31,[1]PQI!$A:$G,3,FALSE),"")</f>
        <v>1653</v>
      </c>
      <c r="J31" s="33">
        <f t="shared" si="0"/>
        <v>101.19375573921029</v>
      </c>
      <c r="K31" s="33">
        <f t="shared" si="1"/>
        <v>14.353173161745628</v>
      </c>
      <c r="L31" s="33">
        <f t="shared" si="2"/>
        <v>17.155311089201394</v>
      </c>
      <c r="M31" s="33">
        <f t="shared" si="3"/>
        <v>18.205529092825596</v>
      </c>
      <c r="N31" s="46">
        <f t="shared" si="4"/>
        <v>12.923877262801886</v>
      </c>
      <c r="O31" s="46">
        <f t="shared" si="5"/>
        <v>15.446976945344552</v>
      </c>
      <c r="P31" s="46">
        <f t="shared" si="6"/>
        <v>16.392613734162705</v>
      </c>
    </row>
    <row r="32" spans="1:16" x14ac:dyDescent="0.55000000000000004">
      <c r="A32" s="8">
        <v>210029</v>
      </c>
      <c r="B32" s="8" t="s">
        <v>52</v>
      </c>
      <c r="C32" s="33">
        <v>65529</v>
      </c>
      <c r="D32" s="33">
        <v>872.42837841729374</v>
      </c>
      <c r="E32" s="33">
        <v>1741</v>
      </c>
      <c r="F32" s="33">
        <v>1952</v>
      </c>
      <c r="G32" s="33">
        <v>16.859884836852206</v>
      </c>
      <c r="H32" s="33">
        <f>_xlfn.IFNA(VLOOKUP($A32,[1]PQI!$A:$G,2,FALSE),"")</f>
        <v>1741</v>
      </c>
      <c r="I32" s="33">
        <f>_xlfn.IFNA(VLOOKUP($A32,[1]PQI!$A:$G,3,FALSE),"")</f>
        <v>1952</v>
      </c>
      <c r="J32" s="33">
        <f t="shared" si="0"/>
        <v>22.479846449136275</v>
      </c>
      <c r="K32" s="33">
        <f t="shared" si="1"/>
        <v>26.568389567977537</v>
      </c>
      <c r="L32" s="33">
        <f t="shared" si="2"/>
        <v>29.788337987761146</v>
      </c>
      <c r="M32" s="33">
        <f t="shared" si="3"/>
        <v>30.131389864779507</v>
      </c>
      <c r="N32" s="46">
        <f t="shared" si="4"/>
        <v>23.954734184499255</v>
      </c>
      <c r="O32" s="46">
        <f t="shared" si="5"/>
        <v>26.857921383195031</v>
      </c>
      <c r="P32" s="46">
        <f t="shared" si="6"/>
        <v>27.167225660160806</v>
      </c>
    </row>
    <row r="33" spans="1:17" x14ac:dyDescent="0.55000000000000004">
      <c r="A33" s="8">
        <v>210030</v>
      </c>
      <c r="B33" s="8" t="s">
        <v>7</v>
      </c>
      <c r="C33" s="33">
        <v>25288</v>
      </c>
      <c r="D33" s="33">
        <v>363.61278959285858</v>
      </c>
      <c r="E33" s="33">
        <v>134</v>
      </c>
      <c r="F33" s="33">
        <v>167</v>
      </c>
      <c r="G33" s="33">
        <v>49.908045977011497</v>
      </c>
      <c r="H33" s="33">
        <f>_xlfn.IFNA(VLOOKUP($A33,[1]PQI!$A:$G,2,FALSE),"")</f>
        <v>134</v>
      </c>
      <c r="I33" s="33">
        <f>_xlfn.IFNA(VLOOKUP($A33,[1]PQI!$A:$G,3,FALSE),"")</f>
        <v>167</v>
      </c>
      <c r="J33" s="33">
        <f t="shared" si="0"/>
        <v>66.544061302681996</v>
      </c>
      <c r="K33" s="33">
        <f t="shared" si="1"/>
        <v>5.2989560265738689</v>
      </c>
      <c r="L33" s="33">
        <f t="shared" si="2"/>
        <v>6.6039228092375835</v>
      </c>
      <c r="M33" s="33">
        <f t="shared" si="3"/>
        <v>9.2353709784357001</v>
      </c>
      <c r="N33" s="46">
        <f t="shared" si="4"/>
        <v>4.4237239339162997</v>
      </c>
      <c r="O33" s="46">
        <f t="shared" si="5"/>
        <v>5.5131484848061341</v>
      </c>
      <c r="P33" s="46">
        <f t="shared" si="6"/>
        <v>7.7099586090200729</v>
      </c>
    </row>
    <row r="34" spans="1:17" x14ac:dyDescent="0.55000000000000004">
      <c r="A34" s="8">
        <v>210032</v>
      </c>
      <c r="B34" s="8" t="s">
        <v>18</v>
      </c>
      <c r="C34" s="33">
        <v>70137</v>
      </c>
      <c r="D34" s="33">
        <v>789.8270730576404</v>
      </c>
      <c r="E34" s="33">
        <v>514</v>
      </c>
      <c r="F34" s="33">
        <v>660</v>
      </c>
      <c r="G34" s="33">
        <v>185.2258064516129</v>
      </c>
      <c r="H34" s="33">
        <f>_xlfn.IFNA(VLOOKUP($A34,[1]PQI!$A:$G,2,FALSE),"")</f>
        <v>514</v>
      </c>
      <c r="I34" s="33">
        <f>_xlfn.IFNA(VLOOKUP($A34,[1]PQI!$A:$G,3,FALSE),"")</f>
        <v>660</v>
      </c>
      <c r="J34" s="33">
        <f t="shared" si="0"/>
        <v>246.96774193548384</v>
      </c>
      <c r="K34" s="33">
        <f t="shared" si="1"/>
        <v>7.3285141936495712</v>
      </c>
      <c r="L34" s="33">
        <f t="shared" si="2"/>
        <v>9.4101544120792173</v>
      </c>
      <c r="M34" s="33">
        <f t="shared" si="3"/>
        <v>12.931373482405634</v>
      </c>
      <c r="N34" s="46">
        <f t="shared" si="4"/>
        <v>7.8118423772360632</v>
      </c>
      <c r="O34" s="46">
        <f t="shared" si="5"/>
        <v>10.030770367657203</v>
      </c>
      <c r="P34" s="46">
        <f t="shared" si="6"/>
        <v>13.784219924586994</v>
      </c>
    </row>
    <row r="35" spans="1:17" x14ac:dyDescent="0.55000000000000004">
      <c r="A35" s="8">
        <v>210033</v>
      </c>
      <c r="B35" s="8" t="s">
        <v>38</v>
      </c>
      <c r="C35" s="33">
        <v>132201</v>
      </c>
      <c r="D35" s="33">
        <v>1630.1062405500231</v>
      </c>
      <c r="E35" s="33">
        <v>1771</v>
      </c>
      <c r="F35" s="33">
        <v>1907</v>
      </c>
      <c r="G35" s="33">
        <v>116.26207442596991</v>
      </c>
      <c r="H35" s="33">
        <f>_xlfn.IFNA(VLOOKUP($A35,[1]PQI!$A:$G,2,FALSE),"")</f>
        <v>1771</v>
      </c>
      <c r="I35" s="33">
        <f>_xlfn.IFNA(VLOOKUP($A35,[1]PQI!$A:$G,3,FALSE),"")</f>
        <v>1907</v>
      </c>
      <c r="J35" s="33">
        <f t="shared" si="0"/>
        <v>155.01609923462655</v>
      </c>
      <c r="K35" s="33">
        <f t="shared" si="1"/>
        <v>13.396267804328259</v>
      </c>
      <c r="L35" s="33">
        <f t="shared" si="2"/>
        <v>14.425004349437598</v>
      </c>
      <c r="M35" s="33">
        <f t="shared" si="3"/>
        <v>15.597583219753453</v>
      </c>
      <c r="N35" s="46">
        <f t="shared" si="4"/>
        <v>13.041424154555051</v>
      </c>
      <c r="O35" s="46">
        <f t="shared" si="5"/>
        <v>14.042911272013825</v>
      </c>
      <c r="P35" s="46">
        <f t="shared" si="6"/>
        <v>15.184430583647568</v>
      </c>
    </row>
    <row r="36" spans="1:17" x14ac:dyDescent="0.55000000000000004">
      <c r="A36" s="8">
        <v>210034</v>
      </c>
      <c r="B36" s="8" t="s">
        <v>51</v>
      </c>
      <c r="C36" s="33">
        <v>39634</v>
      </c>
      <c r="D36" s="33">
        <v>435.09593907574168</v>
      </c>
      <c r="E36" s="33">
        <v>1063</v>
      </c>
      <c r="F36" s="33">
        <v>1200</v>
      </c>
      <c r="G36" s="33">
        <v>22.916666666666668</v>
      </c>
      <c r="H36" s="33">
        <f>_xlfn.IFNA(VLOOKUP($A36,[1]PQI!$A:$G,2,FALSE),"")</f>
        <v>1063</v>
      </c>
      <c r="I36" s="33">
        <f>_xlfn.IFNA(VLOOKUP($A36,[1]PQI!$A:$G,3,FALSE),"")</f>
        <v>1200</v>
      </c>
      <c r="J36" s="33">
        <f t="shared" si="0"/>
        <v>30.555555555555557</v>
      </c>
      <c r="K36" s="33">
        <f t="shared" si="1"/>
        <v>26.82040672150174</v>
      </c>
      <c r="L36" s="33">
        <f t="shared" si="2"/>
        <v>30.277034869051825</v>
      </c>
      <c r="M36" s="33">
        <f t="shared" si="3"/>
        <v>31.047977886550829</v>
      </c>
      <c r="N36" s="46">
        <f t="shared" si="4"/>
        <v>29.327200173612077</v>
      </c>
      <c r="O36" s="46">
        <f t="shared" si="5"/>
        <v>33.106905181876279</v>
      </c>
      <c r="P36" s="46">
        <f t="shared" si="6"/>
        <v>33.949905082340727</v>
      </c>
    </row>
    <row r="37" spans="1:17" x14ac:dyDescent="0.55000000000000004">
      <c r="A37" s="8">
        <v>210035</v>
      </c>
      <c r="B37" s="8" t="s">
        <v>13</v>
      </c>
      <c r="C37" s="33">
        <v>108296</v>
      </c>
      <c r="D37" s="33">
        <v>1027.3499152405507</v>
      </c>
      <c r="E37" s="33">
        <v>726</v>
      </c>
      <c r="F37" s="33">
        <v>808</v>
      </c>
      <c r="G37" s="33">
        <v>84.214084507042259</v>
      </c>
      <c r="H37" s="33">
        <f>_xlfn.IFNA(VLOOKUP($A37,[1]PQI!$A:$G,2,FALSE),"")</f>
        <v>726</v>
      </c>
      <c r="I37" s="33">
        <f>_xlfn.IFNA(VLOOKUP($A37,[1]PQI!$A:$G,3,FALSE),"")</f>
        <v>808</v>
      </c>
      <c r="J37" s="33">
        <f t="shared" si="0"/>
        <v>112.28544600938969</v>
      </c>
      <c r="K37" s="33">
        <f t="shared" si="1"/>
        <v>6.7038487109403855</v>
      </c>
      <c r="L37" s="33">
        <f t="shared" si="2"/>
        <v>7.4610327251237347</v>
      </c>
      <c r="M37" s="33">
        <f t="shared" si="3"/>
        <v>8.497871075657363</v>
      </c>
      <c r="N37" s="46">
        <f t="shared" si="4"/>
        <v>8.4828268058594709</v>
      </c>
      <c r="O37" s="46">
        <f t="shared" si="5"/>
        <v>9.4409422302127446</v>
      </c>
      <c r="P37" s="46">
        <f t="shared" si="6"/>
        <v>10.752922934505222</v>
      </c>
    </row>
    <row r="38" spans="1:17" x14ac:dyDescent="0.55000000000000004">
      <c r="A38" s="8">
        <v>210037</v>
      </c>
      <c r="B38" s="8" t="s">
        <v>19</v>
      </c>
      <c r="C38" s="33">
        <v>85607</v>
      </c>
      <c r="D38" s="33">
        <v>1248.1828897447249</v>
      </c>
      <c r="E38" s="33">
        <v>732</v>
      </c>
      <c r="F38" s="33">
        <v>943</v>
      </c>
      <c r="G38" s="33">
        <v>57.4</v>
      </c>
      <c r="H38" s="33">
        <f>_xlfn.IFNA(VLOOKUP($A38,[1]PQI!$A:$G,2,FALSE),"")</f>
        <v>732</v>
      </c>
      <c r="I38" s="33">
        <f>_xlfn.IFNA(VLOOKUP($A38,[1]PQI!$A:$G,3,FALSE),"")</f>
        <v>943</v>
      </c>
      <c r="J38" s="33">
        <f t="shared" si="0"/>
        <v>76.533333333333331</v>
      </c>
      <c r="K38" s="33">
        <f t="shared" si="1"/>
        <v>8.5507026294578719</v>
      </c>
      <c r="L38" s="33">
        <f t="shared" si="2"/>
        <v>11.015454343686848</v>
      </c>
      <c r="M38" s="33">
        <f t="shared" si="3"/>
        <v>11.909462232449838</v>
      </c>
      <c r="N38" s="46">
        <f t="shared" si="4"/>
        <v>7.0397173941369005</v>
      </c>
      <c r="O38" s="46">
        <f t="shared" si="5"/>
        <v>9.0689255500971253</v>
      </c>
      <c r="P38" s="46">
        <f t="shared" si="6"/>
        <v>9.8049542903948641</v>
      </c>
      <c r="Q38" s="36"/>
    </row>
    <row r="39" spans="1:17" x14ac:dyDescent="0.55000000000000004">
      <c r="A39" s="8">
        <v>210038</v>
      </c>
      <c r="B39" s="8" t="s">
        <v>46</v>
      </c>
      <c r="C39" s="33">
        <v>23608</v>
      </c>
      <c r="D39" s="33">
        <v>235.37813617817915</v>
      </c>
      <c r="E39" s="33">
        <v>504</v>
      </c>
      <c r="F39" s="33">
        <v>613</v>
      </c>
      <c r="G39" s="33">
        <v>26.309012875536482</v>
      </c>
      <c r="H39" s="33">
        <f>_xlfn.IFNA(VLOOKUP($A39,[1]PQI!$A:$G,2,FALSE),"")</f>
        <v>504</v>
      </c>
      <c r="I39" s="33">
        <f>_xlfn.IFNA(VLOOKUP($A39,[1]PQI!$A:$G,3,FALSE),"")</f>
        <v>613</v>
      </c>
      <c r="J39" s="33">
        <f t="shared" si="0"/>
        <v>35.078683834048647</v>
      </c>
      <c r="K39" s="33">
        <f t="shared" si="1"/>
        <v>21.348695357505928</v>
      </c>
      <c r="L39" s="33">
        <f t="shared" si="2"/>
        <v>25.965774313791933</v>
      </c>
      <c r="M39" s="33">
        <f t="shared" si="3"/>
        <v>27.451655533465296</v>
      </c>
      <c r="N39" s="46">
        <f t="shared" si="4"/>
        <v>25.703175741948396</v>
      </c>
      <c r="O39" s="46">
        <f t="shared" si="5"/>
        <v>31.261997479790406</v>
      </c>
      <c r="P39" s="46">
        <f t="shared" si="6"/>
        <v>33.050952986502303</v>
      </c>
    </row>
    <row r="40" spans="1:17" x14ac:dyDescent="0.55000000000000004">
      <c r="A40" s="8">
        <v>210039</v>
      </c>
      <c r="B40" s="8" t="s">
        <v>14</v>
      </c>
      <c r="C40" s="33">
        <v>68888</v>
      </c>
      <c r="D40" s="33">
        <v>770.3264562706911</v>
      </c>
      <c r="E40" s="33">
        <v>500</v>
      </c>
      <c r="F40" s="33">
        <v>517</v>
      </c>
      <c r="G40" s="33">
        <v>20.038759689922479</v>
      </c>
      <c r="H40" s="33">
        <f>_xlfn.IFNA(VLOOKUP($A40,[1]PQI!$A:$G,2,FALSE),"")</f>
        <v>500</v>
      </c>
      <c r="I40" s="33">
        <f>_xlfn.IFNA(VLOOKUP($A40,[1]PQI!$A:$G,3,FALSE),"")</f>
        <v>517</v>
      </c>
      <c r="J40" s="33">
        <f t="shared" si="0"/>
        <v>26.718346253229974</v>
      </c>
      <c r="K40" s="33">
        <f t="shared" si="1"/>
        <v>7.2581581697828357</v>
      </c>
      <c r="L40" s="33">
        <f t="shared" si="2"/>
        <v>7.5049355475554522</v>
      </c>
      <c r="M40" s="33">
        <f t="shared" si="3"/>
        <v>7.892787513837388</v>
      </c>
      <c r="N40" s="46">
        <f t="shared" si="4"/>
        <v>7.7914369305926154</v>
      </c>
      <c r="O40" s="46">
        <f t="shared" si="5"/>
        <v>8.0563457862327645</v>
      </c>
      <c r="P40" s="46">
        <f t="shared" si="6"/>
        <v>8.4726944056763163</v>
      </c>
    </row>
    <row r="41" spans="1:17" x14ac:dyDescent="0.55000000000000004">
      <c r="A41" s="8">
        <v>210040</v>
      </c>
      <c r="B41" s="8" t="s">
        <v>42</v>
      </c>
      <c r="C41" s="33">
        <v>71031</v>
      </c>
      <c r="D41" s="33">
        <v>754.05543925611164</v>
      </c>
      <c r="E41" s="33">
        <v>982</v>
      </c>
      <c r="F41" s="33">
        <v>1171</v>
      </c>
      <c r="G41" s="33">
        <v>48.791666666666664</v>
      </c>
      <c r="H41" s="33">
        <f>_xlfn.IFNA(VLOOKUP($A41,[1]PQI!$A:$G,2,FALSE),"")</f>
        <v>982</v>
      </c>
      <c r="I41" s="33">
        <f>_xlfn.IFNA(VLOOKUP($A41,[1]PQI!$A:$G,3,FALSE),"")</f>
        <v>1171</v>
      </c>
      <c r="J41" s="33">
        <f t="shared" si="0"/>
        <v>65.055555555555543</v>
      </c>
      <c r="K41" s="33">
        <f t="shared" si="1"/>
        <v>13.824949669862455</v>
      </c>
      <c r="L41" s="33">
        <f t="shared" si="2"/>
        <v>16.485759738705635</v>
      </c>
      <c r="M41" s="33">
        <f t="shared" si="3"/>
        <v>17.401635279744841</v>
      </c>
      <c r="N41" s="46">
        <f t="shared" si="4"/>
        <v>15.632577110814148</v>
      </c>
      <c r="O41" s="46">
        <f t="shared" si="5"/>
        <v>18.641291035400577</v>
      </c>
      <c r="P41" s="46">
        <f t="shared" si="6"/>
        <v>19.676918315145059</v>
      </c>
    </row>
    <row r="42" spans="1:17" x14ac:dyDescent="0.55000000000000004">
      <c r="A42" s="8">
        <v>210043</v>
      </c>
      <c r="B42" s="8" t="s">
        <v>24</v>
      </c>
      <c r="C42" s="33">
        <v>202799</v>
      </c>
      <c r="D42" s="33">
        <v>2084.1637898856006</v>
      </c>
      <c r="E42" s="33">
        <v>1843</v>
      </c>
      <c r="F42" s="33">
        <v>2210</v>
      </c>
      <c r="G42" s="33">
        <v>62.2801024765158</v>
      </c>
      <c r="H42" s="33">
        <f>_xlfn.IFNA(VLOOKUP($A42,[1]PQI!$A:$G,2,FALSE),"")</f>
        <v>1843</v>
      </c>
      <c r="I42" s="33">
        <f>_xlfn.IFNA(VLOOKUP($A42,[1]PQI!$A:$G,3,FALSE),"")</f>
        <v>2210</v>
      </c>
      <c r="J42" s="33">
        <f t="shared" si="0"/>
        <v>83.040136635354401</v>
      </c>
      <c r="K42" s="33">
        <f t="shared" si="1"/>
        <v>9.0878160148718674</v>
      </c>
      <c r="L42" s="33">
        <f t="shared" si="2"/>
        <v>10.897489632591876</v>
      </c>
      <c r="M42" s="33">
        <f t="shared" si="3"/>
        <v>11.306959781041101</v>
      </c>
      <c r="N42" s="46">
        <f t="shared" si="4"/>
        <v>10.61489879411749</v>
      </c>
      <c r="O42" s="46">
        <f t="shared" si="5"/>
        <v>12.728663231144683</v>
      </c>
      <c r="P42" s="46">
        <f t="shared" si="6"/>
        <v>13.206939219334577</v>
      </c>
    </row>
    <row r="43" spans="1:17" x14ac:dyDescent="0.55000000000000004">
      <c r="A43" s="8">
        <v>210044</v>
      </c>
      <c r="B43" s="8" t="s">
        <v>20</v>
      </c>
      <c r="C43" s="33">
        <v>107883</v>
      </c>
      <c r="D43" s="33">
        <v>1354.0000956515848</v>
      </c>
      <c r="E43" s="33">
        <v>889</v>
      </c>
      <c r="F43" s="33">
        <v>1041</v>
      </c>
      <c r="G43" s="33">
        <v>52.876190476190473</v>
      </c>
      <c r="H43" s="33">
        <f>_xlfn.IFNA(VLOOKUP($A43,[1]PQI!$A:$G,2,FALSE),"")</f>
        <v>889</v>
      </c>
      <c r="I43" s="33">
        <f>_xlfn.IFNA(VLOOKUP($A43,[1]PQI!$A:$G,3,FALSE),"")</f>
        <v>1041</v>
      </c>
      <c r="J43" s="33">
        <f t="shared" si="0"/>
        <v>70.501587301587307</v>
      </c>
      <c r="K43" s="33">
        <f t="shared" si="1"/>
        <v>8.2404085907881672</v>
      </c>
      <c r="L43" s="33">
        <f t="shared" si="2"/>
        <v>9.6493423430939078</v>
      </c>
      <c r="M43" s="33">
        <f t="shared" si="3"/>
        <v>10.302842776911907</v>
      </c>
      <c r="N43" s="46">
        <f t="shared" si="4"/>
        <v>7.8814374786765242</v>
      </c>
      <c r="O43" s="46">
        <f t="shared" si="5"/>
        <v>9.228994842859688</v>
      </c>
      <c r="P43" s="46">
        <f t="shared" si="6"/>
        <v>9.8540272978258461</v>
      </c>
    </row>
    <row r="44" spans="1:17" x14ac:dyDescent="0.55000000000000004">
      <c r="A44" s="8">
        <v>210045</v>
      </c>
      <c r="B44" s="8" t="s">
        <v>28</v>
      </c>
      <c r="C44" s="33">
        <v>2280</v>
      </c>
      <c r="D44" s="33">
        <v>27.467493717836675</v>
      </c>
      <c r="E44" s="33">
        <v>20</v>
      </c>
      <c r="F44" s="33">
        <v>24</v>
      </c>
      <c r="G44" s="33">
        <v>2.6666666666666665</v>
      </c>
      <c r="H44" s="33">
        <f>_xlfn.IFNA(VLOOKUP($A44,[1]PQI!$A:$G,2,FALSE),"")</f>
        <v>20</v>
      </c>
      <c r="I44" s="33">
        <f>_xlfn.IFNA(VLOOKUP($A44,[1]PQI!$A:$G,3,FALSE),"")</f>
        <v>24</v>
      </c>
      <c r="J44" s="33">
        <f t="shared" si="0"/>
        <v>3.5555555555555554</v>
      </c>
      <c r="K44" s="33">
        <f t="shared" si="1"/>
        <v>8.7719298245614024</v>
      </c>
      <c r="L44" s="33">
        <f t="shared" si="2"/>
        <v>10.526315789473683</v>
      </c>
      <c r="M44" s="33">
        <f t="shared" si="3"/>
        <v>12.085769980506823</v>
      </c>
      <c r="N44" s="46">
        <f t="shared" si="4"/>
        <v>8.7404406993310637</v>
      </c>
      <c r="O44" s="46">
        <f t="shared" si="5"/>
        <v>10.488528839197278</v>
      </c>
      <c r="P44" s="46">
        <f t="shared" si="6"/>
        <v>12.0423849635228</v>
      </c>
    </row>
    <row r="45" spans="1:17" x14ac:dyDescent="0.55000000000000004">
      <c r="A45" s="8">
        <v>210048</v>
      </c>
      <c r="B45" s="8" t="s">
        <v>15</v>
      </c>
      <c r="C45" s="33">
        <v>226591</v>
      </c>
      <c r="D45" s="33">
        <v>2346.0747791912559</v>
      </c>
      <c r="E45" s="33">
        <v>1382</v>
      </c>
      <c r="F45" s="33">
        <v>1627</v>
      </c>
      <c r="G45" s="33">
        <v>87.581780538302283</v>
      </c>
      <c r="H45" s="33">
        <f>_xlfn.IFNA(VLOOKUP($A45,[1]PQI!$A:$G,2,FALSE),"")</f>
        <v>1382</v>
      </c>
      <c r="I45" s="33">
        <f>_xlfn.IFNA(VLOOKUP($A45,[1]PQI!$A:$G,3,FALSE),"")</f>
        <v>1627</v>
      </c>
      <c r="J45" s="33">
        <f t="shared" si="0"/>
        <v>116.77570738440303</v>
      </c>
      <c r="K45" s="33">
        <f t="shared" si="1"/>
        <v>6.0990948448967526</v>
      </c>
      <c r="L45" s="33">
        <f t="shared" si="2"/>
        <v>7.1803381422916184</v>
      </c>
      <c r="M45" s="33">
        <f t="shared" si="3"/>
        <v>7.6956971255892901</v>
      </c>
      <c r="N45" s="46">
        <f t="shared" si="4"/>
        <v>7.0711257574316244</v>
      </c>
      <c r="O45" s="46">
        <f t="shared" si="5"/>
        <v>8.3246900197838301</v>
      </c>
      <c r="P45" s="46">
        <f t="shared" si="6"/>
        <v>8.9221832993266297</v>
      </c>
    </row>
    <row r="46" spans="1:17" x14ac:dyDescent="0.55000000000000004">
      <c r="A46" s="8">
        <v>210049</v>
      </c>
      <c r="B46" s="8" t="s">
        <v>27</v>
      </c>
      <c r="C46" s="33">
        <v>158332</v>
      </c>
      <c r="D46" s="33">
        <v>1793.9630044339247</v>
      </c>
      <c r="E46" s="33">
        <v>1292</v>
      </c>
      <c r="F46" s="33">
        <v>1766</v>
      </c>
      <c r="G46" s="33">
        <v>58.146754468485419</v>
      </c>
      <c r="H46" s="33">
        <f>_xlfn.IFNA(VLOOKUP($A46,[1]PQI!$A:$G,2,FALSE),"")</f>
        <v>1292</v>
      </c>
      <c r="I46" s="33">
        <f>_xlfn.IFNA(VLOOKUP($A46,[1]PQI!$A:$G,3,FALSE),"")</f>
        <v>1766</v>
      </c>
      <c r="J46" s="33">
        <f t="shared" si="0"/>
        <v>77.529005957980559</v>
      </c>
      <c r="K46" s="33">
        <f t="shared" si="1"/>
        <v>8.1600687163681371</v>
      </c>
      <c r="L46" s="33">
        <f t="shared" si="2"/>
        <v>11.153778137079049</v>
      </c>
      <c r="M46" s="33">
        <f t="shared" si="3"/>
        <v>11.643439140274744</v>
      </c>
      <c r="N46" s="46">
        <f t="shared" si="4"/>
        <v>8.6451274422427637</v>
      </c>
      <c r="O46" s="46">
        <f t="shared" si="5"/>
        <v>11.816791844427803</v>
      </c>
      <c r="P46" s="46">
        <f t="shared" si="6"/>
        <v>12.335559752304848</v>
      </c>
    </row>
    <row r="47" spans="1:17" x14ac:dyDescent="0.55000000000000004">
      <c r="A47" s="8">
        <v>210051</v>
      </c>
      <c r="B47" s="8" t="s">
        <v>25</v>
      </c>
      <c r="C47" s="33">
        <v>143807</v>
      </c>
      <c r="D47" s="33">
        <v>1581.9501652481731</v>
      </c>
      <c r="E47" s="33">
        <v>1333</v>
      </c>
      <c r="F47" s="33">
        <v>1675</v>
      </c>
      <c r="G47" s="33">
        <v>148.06629834254144</v>
      </c>
      <c r="H47" s="33">
        <f>_xlfn.IFNA(VLOOKUP($A47,[1]PQI!$A:$G,2,FALSE),"")</f>
        <v>1333</v>
      </c>
      <c r="I47" s="33">
        <f>_xlfn.IFNA(VLOOKUP($A47,[1]PQI!$A:$G,3,FALSE),"")</f>
        <v>1675</v>
      </c>
      <c r="J47" s="33">
        <f t="shared" si="0"/>
        <v>197.42173112338861</v>
      </c>
      <c r="K47" s="33">
        <f t="shared" si="1"/>
        <v>9.2693679723518336</v>
      </c>
      <c r="L47" s="33">
        <f t="shared" si="2"/>
        <v>11.64755540411802</v>
      </c>
      <c r="M47" s="33">
        <f t="shared" si="3"/>
        <v>13.020379613811489</v>
      </c>
      <c r="N47" s="46">
        <f t="shared" si="4"/>
        <v>10.114856366217936</v>
      </c>
      <c r="O47" s="46">
        <f t="shared" si="5"/>
        <v>12.709965801511659</v>
      </c>
      <c r="P47" s="46">
        <f t="shared" si="6"/>
        <v>14.208009652886883</v>
      </c>
    </row>
    <row r="48" spans="1:17" x14ac:dyDescent="0.55000000000000004">
      <c r="A48" s="8">
        <v>210055</v>
      </c>
      <c r="B48" s="8" t="s">
        <v>54</v>
      </c>
      <c r="C48" s="33" t="s">
        <v>198</v>
      </c>
      <c r="D48" s="33" t="s">
        <v>198</v>
      </c>
      <c r="E48" s="33" t="s">
        <v>198</v>
      </c>
      <c r="F48" s="33" t="s">
        <v>198</v>
      </c>
      <c r="G48" s="33" t="s">
        <v>198</v>
      </c>
      <c r="H48" s="33" t="str">
        <f>_xlfn.IFNA(VLOOKUP($A48,[1]PQI!$A:$G,2,FALSE),"")</f>
        <v/>
      </c>
      <c r="I48" s="33" t="str">
        <f>_xlfn.IFNA(VLOOKUP($A48,[1]PQI!$A:$G,3,FALSE),"")</f>
        <v/>
      </c>
      <c r="J48" s="33" t="str">
        <f t="shared" si="0"/>
        <v/>
      </c>
      <c r="K48" s="33" t="str">
        <f t="shared" si="1"/>
        <v/>
      </c>
      <c r="L48" s="33" t="str">
        <f t="shared" si="2"/>
        <v/>
      </c>
      <c r="M48" s="33" t="str">
        <f t="shared" si="3"/>
        <v/>
      </c>
      <c r="N48" s="46" t="str">
        <f t="shared" si="4"/>
        <v/>
      </c>
      <c r="O48" s="46" t="str">
        <f t="shared" si="5"/>
        <v/>
      </c>
      <c r="P48" s="46" t="str">
        <f t="shared" si="6"/>
        <v/>
      </c>
    </row>
    <row r="49" spans="1:16" x14ac:dyDescent="0.55000000000000004">
      <c r="A49" s="8">
        <v>210056</v>
      </c>
      <c r="B49" s="8" t="s">
        <v>49</v>
      </c>
      <c r="C49" s="33">
        <v>72296</v>
      </c>
      <c r="D49" s="33">
        <v>1019.0431651213971</v>
      </c>
      <c r="E49" s="33">
        <v>1643</v>
      </c>
      <c r="F49" s="33">
        <v>1957</v>
      </c>
      <c r="G49" s="33">
        <v>82.150186567164184</v>
      </c>
      <c r="H49" s="33">
        <f>_xlfn.IFNA(VLOOKUP($A49,[1]PQI!$A:$G,2,FALSE),"")</f>
        <v>1643</v>
      </c>
      <c r="I49" s="33">
        <f>_xlfn.IFNA(VLOOKUP($A49,[1]PQI!$A:$G,3,FALSE),"")</f>
        <v>1957</v>
      </c>
      <c r="J49" s="33">
        <f t="shared" si="0"/>
        <v>109.53358208955225</v>
      </c>
      <c r="K49" s="33">
        <f t="shared" si="1"/>
        <v>22.726015270554388</v>
      </c>
      <c r="L49" s="33">
        <f t="shared" si="2"/>
        <v>27.069270775699898</v>
      </c>
      <c r="M49" s="33">
        <f t="shared" si="3"/>
        <v>28.584341901205487</v>
      </c>
      <c r="N49" s="46">
        <f t="shared" si="4"/>
        <v>19.353849154810334</v>
      </c>
      <c r="O49" s="46">
        <f t="shared" si="5"/>
        <v>23.05263712474974</v>
      </c>
      <c r="P49" s="46">
        <f t="shared" si="6"/>
        <v>24.34289666531409</v>
      </c>
    </row>
    <row r="50" spans="1:16" x14ac:dyDescent="0.55000000000000004">
      <c r="A50" s="8">
        <v>210057</v>
      </c>
      <c r="B50" s="8" t="s">
        <v>9</v>
      </c>
      <c r="C50" s="33">
        <v>263286</v>
      </c>
      <c r="D50" s="33">
        <v>2658.4017763355441</v>
      </c>
      <c r="E50" s="33">
        <v>1234</v>
      </c>
      <c r="F50" s="33">
        <v>1576</v>
      </c>
      <c r="G50" s="33">
        <v>114.78381502890173</v>
      </c>
      <c r="H50" s="33">
        <f>_xlfn.IFNA(VLOOKUP($A50,[1]PQI!$A:$G,2,FALSE),"")</f>
        <v>1234</v>
      </c>
      <c r="I50" s="33">
        <f>_xlfn.IFNA(VLOOKUP($A50,[1]PQI!$A:$G,3,FALSE),"")</f>
        <v>1576</v>
      </c>
      <c r="J50" s="33">
        <f t="shared" si="0"/>
        <v>153.04508670520229</v>
      </c>
      <c r="K50" s="33">
        <f t="shared" si="1"/>
        <v>4.6869184081189275</v>
      </c>
      <c r="L50" s="33">
        <f t="shared" si="2"/>
        <v>5.9858860706608024</v>
      </c>
      <c r="M50" s="33">
        <f t="shared" si="3"/>
        <v>6.5671744289677472</v>
      </c>
      <c r="N50" s="46">
        <f t="shared" si="4"/>
        <v>5.5720744440739205</v>
      </c>
      <c r="O50" s="46">
        <f t="shared" si="5"/>
        <v>7.1163608783310357</v>
      </c>
      <c r="P50" s="46">
        <f t="shared" si="6"/>
        <v>7.8074294491747436</v>
      </c>
    </row>
    <row r="51" spans="1:16" x14ac:dyDescent="0.55000000000000004">
      <c r="A51" s="8">
        <v>210058</v>
      </c>
      <c r="B51" s="8" t="s">
        <v>55</v>
      </c>
      <c r="C51" s="33" t="s">
        <v>198</v>
      </c>
      <c r="D51" s="33" t="s">
        <v>198</v>
      </c>
      <c r="E51" s="33" t="s">
        <v>198</v>
      </c>
      <c r="F51" s="33" t="s">
        <v>198</v>
      </c>
      <c r="G51" s="33" t="s">
        <v>198</v>
      </c>
      <c r="H51" s="33" t="str">
        <f>_xlfn.IFNA(VLOOKUP($A51,[1]PQI!$A:$G,2,FALSE),"")</f>
        <v/>
      </c>
      <c r="I51" s="33" t="str">
        <f>_xlfn.IFNA(VLOOKUP($A51,[1]PQI!$A:$G,3,FALSE),"")</f>
        <v/>
      </c>
      <c r="J51" s="33" t="str">
        <f t="shared" si="0"/>
        <v/>
      </c>
      <c r="K51" s="33" t="str">
        <f t="shared" si="1"/>
        <v/>
      </c>
      <c r="L51" s="33" t="str">
        <f t="shared" si="2"/>
        <v/>
      </c>
      <c r="M51" s="33" t="str">
        <f t="shared" si="3"/>
        <v/>
      </c>
      <c r="N51" s="46" t="str">
        <f t="shared" si="4"/>
        <v/>
      </c>
      <c r="O51" s="46" t="str">
        <f t="shared" si="5"/>
        <v/>
      </c>
      <c r="P51" s="46" t="str">
        <f t="shared" si="6"/>
        <v/>
      </c>
    </row>
    <row r="52" spans="1:16" x14ac:dyDescent="0.55000000000000004">
      <c r="A52" s="8">
        <v>210060</v>
      </c>
      <c r="B52" s="8" t="s">
        <v>16</v>
      </c>
      <c r="C52" s="33">
        <v>46425</v>
      </c>
      <c r="D52" s="33">
        <v>471.8725467667357</v>
      </c>
      <c r="E52" s="33">
        <v>334</v>
      </c>
      <c r="F52" s="33">
        <v>392</v>
      </c>
      <c r="G52" s="33">
        <v>141.96756756756758</v>
      </c>
      <c r="H52" s="33">
        <f>_xlfn.IFNA(VLOOKUP($A52,[1]PQI!$A:$G,2,FALSE),"")</f>
        <v>334</v>
      </c>
      <c r="I52" s="33">
        <f>_xlfn.IFNA(VLOOKUP($A52,[1]PQI!$A:$G,3,FALSE),"")</f>
        <v>392</v>
      </c>
      <c r="J52" s="33">
        <f t="shared" si="0"/>
        <v>189.2900900900901</v>
      </c>
      <c r="K52" s="33">
        <f t="shared" si="1"/>
        <v>7.194399569197631</v>
      </c>
      <c r="L52" s="33">
        <f t="shared" si="2"/>
        <v>8.4437264404954231</v>
      </c>
      <c r="M52" s="33">
        <f t="shared" si="3"/>
        <v>12.521057406356276</v>
      </c>
      <c r="N52" s="46">
        <f t="shared" si="4"/>
        <v>8.4965794841672544</v>
      </c>
      <c r="O52" s="46">
        <f t="shared" si="5"/>
        <v>9.9720334065675562</v>
      </c>
      <c r="P52" s="46">
        <f t="shared" si="6"/>
        <v>14.787357646135312</v>
      </c>
    </row>
    <row r="53" spans="1:16" x14ac:dyDescent="0.55000000000000004">
      <c r="A53" s="8">
        <v>210061</v>
      </c>
      <c r="B53" s="8" t="s">
        <v>22</v>
      </c>
      <c r="C53" s="33">
        <v>19307</v>
      </c>
      <c r="D53" s="33">
        <v>350.75030309083195</v>
      </c>
      <c r="E53" s="33">
        <v>191</v>
      </c>
      <c r="F53" s="33">
        <v>228</v>
      </c>
      <c r="G53" s="33">
        <v>25.490683229813666</v>
      </c>
      <c r="H53" s="33">
        <f>_xlfn.IFNA(VLOOKUP($A53,[1]PQI!$A:$G,2,FALSE),"")</f>
        <v>191</v>
      </c>
      <c r="I53" s="33">
        <f>_xlfn.IFNA(VLOOKUP($A53,[1]PQI!$A:$G,3,FALSE),"")</f>
        <v>228</v>
      </c>
      <c r="J53" s="33">
        <f t="shared" si="0"/>
        <v>33.987577639751549</v>
      </c>
      <c r="K53" s="33">
        <f t="shared" si="1"/>
        <v>9.8927850002589732</v>
      </c>
      <c r="L53" s="33">
        <f t="shared" si="2"/>
        <v>11.809188377272491</v>
      </c>
      <c r="M53" s="33">
        <f t="shared" si="3"/>
        <v>13.569564284443544</v>
      </c>
      <c r="N53" s="46">
        <f t="shared" si="4"/>
        <v>6.5366868675413805</v>
      </c>
      <c r="O53" s="46">
        <f t="shared" si="5"/>
        <v>7.8029560513059399</v>
      </c>
      <c r="P53" s="46">
        <f t="shared" si="6"/>
        <v>8.9661296241714208</v>
      </c>
    </row>
    <row r="54" spans="1:16" x14ac:dyDescent="0.55000000000000004">
      <c r="A54" s="8">
        <v>210062</v>
      </c>
      <c r="B54" s="8" t="s">
        <v>33</v>
      </c>
      <c r="C54" s="33">
        <v>147756</v>
      </c>
      <c r="D54" s="33">
        <v>1626.810515709408</v>
      </c>
      <c r="E54" s="33">
        <v>1730</v>
      </c>
      <c r="F54" s="33">
        <v>2048</v>
      </c>
      <c r="G54" s="33">
        <v>289.21447484554284</v>
      </c>
      <c r="H54" s="33">
        <f>_xlfn.IFNA(VLOOKUP($A54,[1]PQI!$A:$G,2,FALSE),"")</f>
        <v>1730</v>
      </c>
      <c r="I54" s="33">
        <f>_xlfn.IFNA(VLOOKUP($A54,[1]PQI!$A:$G,3,FALSE),"")</f>
        <v>2048</v>
      </c>
      <c r="J54" s="33">
        <f t="shared" si="0"/>
        <v>385.61929979405716</v>
      </c>
      <c r="K54" s="33">
        <f t="shared" si="1"/>
        <v>11.708492379328082</v>
      </c>
      <c r="L54" s="33">
        <f t="shared" si="2"/>
        <v>13.860689244430006</v>
      </c>
      <c r="M54" s="33">
        <f t="shared" si="3"/>
        <v>16.470527760592173</v>
      </c>
      <c r="N54" s="46">
        <f t="shared" si="4"/>
        <v>12.765313968322967</v>
      </c>
      <c r="O54" s="46">
        <f t="shared" si="5"/>
        <v>15.111770524349968</v>
      </c>
      <c r="P54" s="46">
        <f t="shared" si="6"/>
        <v>17.957175977596208</v>
      </c>
    </row>
    <row r="55" spans="1:16" x14ac:dyDescent="0.55000000000000004">
      <c r="A55" s="8">
        <v>210063</v>
      </c>
      <c r="B55" s="8" t="s">
        <v>26</v>
      </c>
      <c r="C55" s="33">
        <v>135756</v>
      </c>
      <c r="D55" s="33">
        <v>1805.3256257971971</v>
      </c>
      <c r="E55" s="33">
        <v>1386</v>
      </c>
      <c r="F55" s="33">
        <v>1637</v>
      </c>
      <c r="G55" s="33">
        <v>97.460141271442993</v>
      </c>
      <c r="H55" s="33">
        <f>_xlfn.IFNA(VLOOKUP($A55,[1]PQI!$A:$G,2,FALSE),"")</f>
        <v>1386</v>
      </c>
      <c r="I55" s="33">
        <f>_xlfn.IFNA(VLOOKUP($A55,[1]PQI!$A:$G,3,FALSE),"")</f>
        <v>1637</v>
      </c>
      <c r="J55" s="33">
        <f t="shared" si="0"/>
        <v>129.94685502859065</v>
      </c>
      <c r="K55" s="33">
        <f t="shared" si="1"/>
        <v>10.209493503049588</v>
      </c>
      <c r="L55" s="33">
        <f t="shared" si="2"/>
        <v>12.058398892129999</v>
      </c>
      <c r="M55" s="33">
        <f t="shared" si="3"/>
        <v>13.015607818649567</v>
      </c>
      <c r="N55" s="46">
        <f t="shared" si="4"/>
        <v>9.2157365753079823</v>
      </c>
      <c r="O55" s="46">
        <f t="shared" si="5"/>
        <v>10.88467588295755</v>
      </c>
      <c r="P55" s="46">
        <f t="shared" si="6"/>
        <v>11.748713389980081</v>
      </c>
    </row>
    <row r="56" spans="1:16" x14ac:dyDescent="0.55000000000000004">
      <c r="A56" s="8">
        <v>210064</v>
      </c>
      <c r="B56" s="8" t="s">
        <v>32</v>
      </c>
      <c r="C56" s="33">
        <v>20</v>
      </c>
      <c r="D56" s="33">
        <v>0.15327732805661731</v>
      </c>
      <c r="E56" s="33">
        <v>0</v>
      </c>
      <c r="F56" s="33">
        <v>0</v>
      </c>
      <c r="G56" s="33">
        <v>0</v>
      </c>
      <c r="H56" s="33">
        <f>_xlfn.IFNA(VLOOKUP($A56,[1]PQI!$A:$G,2,FALSE),"")</f>
        <v>0</v>
      </c>
      <c r="I56" s="33">
        <f>_xlfn.IFNA(VLOOKUP($A56,[1]PQI!$A:$G,3,FALSE),"")</f>
        <v>0</v>
      </c>
      <c r="J56" s="33">
        <f t="shared" si="0"/>
        <v>0</v>
      </c>
      <c r="K56" s="33">
        <f t="shared" si="1"/>
        <v>0</v>
      </c>
      <c r="L56" s="33">
        <f t="shared" si="2"/>
        <v>0</v>
      </c>
      <c r="M56" s="33">
        <f t="shared" si="3"/>
        <v>0</v>
      </c>
      <c r="N56" s="46">
        <f t="shared" si="4"/>
        <v>0</v>
      </c>
      <c r="O56" s="46">
        <f t="shared" si="5"/>
        <v>0</v>
      </c>
      <c r="P56" s="46">
        <f t="shared" si="6"/>
        <v>0</v>
      </c>
    </row>
    <row r="57" spans="1:16" x14ac:dyDescent="0.55000000000000004">
      <c r="A57" s="8">
        <v>210065</v>
      </c>
      <c r="B57" s="8" t="s">
        <v>8</v>
      </c>
      <c r="C57" s="33">
        <v>33487</v>
      </c>
      <c r="D57" s="33">
        <v>283.03730454458764</v>
      </c>
      <c r="E57" s="33">
        <v>140</v>
      </c>
      <c r="F57" s="33">
        <v>178</v>
      </c>
      <c r="G57" s="33">
        <v>48.95</v>
      </c>
      <c r="H57" s="33">
        <f>_xlfn.IFNA(VLOOKUP($A57,[1]PQI!$A:$G,2,FALSE),"")</f>
        <v>140</v>
      </c>
      <c r="I57" s="33">
        <f>_xlfn.IFNA(VLOOKUP($A57,[1]PQI!$A:$G,3,FALSE),"")</f>
        <v>178</v>
      </c>
      <c r="J57" s="33">
        <f t="shared" si="0"/>
        <v>65.266666666666666</v>
      </c>
      <c r="K57" s="33">
        <f t="shared" si="1"/>
        <v>4.1807268492250724</v>
      </c>
      <c r="L57" s="33">
        <f t="shared" si="2"/>
        <v>5.3154955654433067</v>
      </c>
      <c r="M57" s="33">
        <f t="shared" si="3"/>
        <v>7.2645106061058513</v>
      </c>
      <c r="N57" s="46">
        <f t="shared" si="4"/>
        <v>5.9375424123121512</v>
      </c>
      <c r="O57" s="46">
        <f t="shared" si="5"/>
        <v>7.5491610670825926</v>
      </c>
      <c r="P57" s="46">
        <f t="shared" si="6"/>
        <v>10.317186791679543</v>
      </c>
    </row>
    <row r="58" spans="1:16" ht="19.5" customHeight="1" x14ac:dyDescent="0.55000000000000004">
      <c r="A58" s="8"/>
      <c r="B58" s="8"/>
      <c r="C58" s="16"/>
      <c r="D58" s="16"/>
      <c r="E58" s="33"/>
      <c r="F58" s="33"/>
      <c r="G58" s="33" t="str">
        <f>_xlfn.IFNA(VLOOKUP($A58,[1]PQI!$A:$G,6,FALSE),"")</f>
        <v/>
      </c>
      <c r="H58" s="33"/>
      <c r="I58" s="33"/>
      <c r="J58" s="33"/>
      <c r="K58" s="33" t="str">
        <f t="shared" ref="K58:K59" si="7">IFERROR(H58/C58*1000,"")</f>
        <v/>
      </c>
      <c r="L58" s="33" t="str">
        <f t="shared" ref="L58:L59" si="8">IFERROR(I58/C58*1000,"")</f>
        <v/>
      </c>
      <c r="M58" s="33" t="str">
        <f t="shared" ref="M58:M59" si="9">IFERROR((I58+J58)/C58*1000,"")</f>
        <v/>
      </c>
      <c r="N58" s="33"/>
      <c r="O58" s="46"/>
      <c r="P58" s="33"/>
    </row>
    <row r="59" spans="1:16" s="30" customFormat="1" ht="14.25" customHeight="1" x14ac:dyDescent="0.55000000000000004">
      <c r="A59" s="55" t="s">
        <v>31</v>
      </c>
      <c r="B59" s="55" t="s">
        <v>31</v>
      </c>
      <c r="C59" s="56">
        <f>SUM(C10:C57)</f>
        <v>4686352</v>
      </c>
      <c r="D59" s="56">
        <f>SUM(D10:D57)</f>
        <v>55527.521674326752</v>
      </c>
      <c r="E59" s="56">
        <f t="shared" ref="E59:G59" si="10">SUM(E10:E57)</f>
        <v>51613</v>
      </c>
      <c r="F59" s="56">
        <f t="shared" si="10"/>
        <v>61618</v>
      </c>
      <c r="G59" s="56">
        <f t="shared" si="10"/>
        <v>3788.7511482474356</v>
      </c>
      <c r="H59" s="56">
        <f t="shared" ref="H59:I59" si="11">SUM(H10:H57)</f>
        <v>51613</v>
      </c>
      <c r="I59" s="56">
        <f t="shared" si="11"/>
        <v>61618</v>
      </c>
      <c r="J59" s="56">
        <f>SUM(J10:J57)</f>
        <v>5051.6681976632499</v>
      </c>
      <c r="K59" s="56">
        <f t="shared" si="7"/>
        <v>11.013470605707807</v>
      </c>
      <c r="L59" s="56">
        <f t="shared" si="8"/>
        <v>13.148393462548269</v>
      </c>
      <c r="M59" s="57">
        <f t="shared" si="9"/>
        <v>14.226346675978085</v>
      </c>
      <c r="N59" s="58">
        <f t="shared" si="4"/>
        <v>11.157661498630388</v>
      </c>
      <c r="O59" s="58">
        <f t="shared" si="5"/>
        <v>13.320535257059408</v>
      </c>
      <c r="P59" s="58">
        <f t="shared" si="6"/>
        <v>14.412601282148492</v>
      </c>
    </row>
    <row r="60" spans="1:16" x14ac:dyDescent="0.55000000000000004">
      <c r="C60" s="15"/>
    </row>
    <row r="61" spans="1:16" x14ac:dyDescent="0.55000000000000004">
      <c r="A61" t="s">
        <v>149</v>
      </c>
    </row>
    <row r="62" spans="1:16" x14ac:dyDescent="0.55000000000000004">
      <c r="A62" s="32" t="s">
        <v>150</v>
      </c>
    </row>
  </sheetData>
  <mergeCells count="6">
    <mergeCell ref="H7:J7"/>
    <mergeCell ref="K7:M7"/>
    <mergeCell ref="N7:P7"/>
    <mergeCell ref="A7:B7"/>
    <mergeCell ref="C7:D7"/>
    <mergeCell ref="E7:G7"/>
  </mergeCells>
  <pageMargins left="0.7" right="0.7" top="0.75" bottom="0.75" header="0.3" footer="0.3"/>
  <pageSetup scale="6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62"/>
  <sheetViews>
    <sheetView topLeftCell="A50" zoomScale="115" zoomScaleNormal="115" workbookViewId="0">
      <selection activeCell="E58" sqref="E58"/>
    </sheetView>
  </sheetViews>
  <sheetFormatPr defaultRowHeight="14.4" x14ac:dyDescent="0.55000000000000004"/>
  <cols>
    <col min="1" max="1" width="17.578125" customWidth="1"/>
    <col min="2" max="6" width="13.15625" customWidth="1"/>
    <col min="7" max="7" width="17.578125" customWidth="1"/>
    <col min="8" max="8" width="14.83984375" customWidth="1"/>
  </cols>
  <sheetData>
    <row r="1" spans="1:8" ht="18.3" x14ac:dyDescent="0.7">
      <c r="A1" s="1" t="s">
        <v>160</v>
      </c>
    </row>
    <row r="2" spans="1:8" ht="18.75" customHeight="1" x14ac:dyDescent="0.7">
      <c r="A2" s="1" t="s">
        <v>62</v>
      </c>
      <c r="B2" s="38">
        <v>43881</v>
      </c>
      <c r="C2" s="20"/>
      <c r="D2" s="20"/>
      <c r="E2" s="20"/>
      <c r="F2" s="20"/>
    </row>
    <row r="3" spans="1:8" ht="18.3" x14ac:dyDescent="0.7">
      <c r="A3" s="1" t="s">
        <v>140</v>
      </c>
      <c r="B3" s="39">
        <v>43830</v>
      </c>
      <c r="C3" s="20"/>
      <c r="D3" s="20"/>
      <c r="E3" s="20"/>
      <c r="F3" s="20"/>
    </row>
    <row r="4" spans="1:8" ht="18.3" x14ac:dyDescent="0.7">
      <c r="A4" s="1" t="s">
        <v>61</v>
      </c>
      <c r="B4" s="39">
        <v>43830</v>
      </c>
      <c r="C4" s="19"/>
      <c r="D4" s="19"/>
      <c r="F4" s="19"/>
      <c r="G4" s="19"/>
      <c r="H4" s="19"/>
    </row>
    <row r="5" spans="1:8" ht="18.3" x14ac:dyDescent="0.7">
      <c r="A5" s="1"/>
      <c r="B5" s="39"/>
      <c r="C5" s="19"/>
      <c r="D5" s="19"/>
      <c r="F5" s="19"/>
      <c r="G5" s="19"/>
      <c r="H5" s="19"/>
    </row>
    <row r="6" spans="1:8" ht="28.8" x14ac:dyDescent="0.55000000000000004">
      <c r="A6" s="31"/>
      <c r="B6" s="3"/>
      <c r="C6" s="76" t="s">
        <v>102</v>
      </c>
      <c r="D6" s="77"/>
      <c r="E6" s="59" t="s">
        <v>121</v>
      </c>
      <c r="F6" s="59" t="s">
        <v>122</v>
      </c>
      <c r="G6" s="59" t="s">
        <v>166</v>
      </c>
      <c r="H6" s="60" t="s">
        <v>167</v>
      </c>
    </row>
    <row r="7" spans="1:8" ht="43.2" x14ac:dyDescent="0.55000000000000004">
      <c r="A7" s="4" t="s">
        <v>0</v>
      </c>
      <c r="B7" s="4" t="s">
        <v>1</v>
      </c>
      <c r="C7" s="4" t="s">
        <v>70</v>
      </c>
      <c r="D7" s="4" t="s">
        <v>81</v>
      </c>
      <c r="E7" s="45" t="s">
        <v>162</v>
      </c>
      <c r="F7" s="45" t="s">
        <v>163</v>
      </c>
      <c r="G7" s="45" t="s">
        <v>165</v>
      </c>
      <c r="H7" s="48" t="s">
        <v>169</v>
      </c>
    </row>
    <row r="8" spans="1:8" ht="28.8" x14ac:dyDescent="0.55000000000000004">
      <c r="A8" s="6" t="s">
        <v>2</v>
      </c>
      <c r="B8" s="6" t="s">
        <v>3</v>
      </c>
      <c r="C8" s="6" t="s">
        <v>4</v>
      </c>
      <c r="D8" s="6" t="s">
        <v>5</v>
      </c>
      <c r="E8" s="6" t="s">
        <v>6</v>
      </c>
      <c r="F8" s="4" t="s">
        <v>164</v>
      </c>
      <c r="G8" s="4" t="s">
        <v>120</v>
      </c>
      <c r="H8" s="4" t="s">
        <v>129</v>
      </c>
    </row>
    <row r="9" spans="1:8" x14ac:dyDescent="0.55000000000000004">
      <c r="A9" s="8">
        <v>210001</v>
      </c>
      <c r="B9" s="8" t="s">
        <v>35</v>
      </c>
      <c r="C9" s="33">
        <v>22964</v>
      </c>
      <c r="D9" s="14">
        <v>26.496040995903094</v>
      </c>
      <c r="E9" s="14">
        <v>27.200000000000003</v>
      </c>
      <c r="F9" s="16">
        <f>IFERROR(E9/12*12,"")</f>
        <v>27.200000000000003</v>
      </c>
      <c r="G9" s="12">
        <f t="shared" ref="G9:G56" si="0">IFERROR(F9/C9*1000,"")</f>
        <v>1.1844626371712248</v>
      </c>
      <c r="H9" s="40">
        <f>IFERROR(F9/D9*1.1539,"")</f>
        <v>1.184557345939079</v>
      </c>
    </row>
    <row r="10" spans="1:8" x14ac:dyDescent="0.55000000000000004">
      <c r="A10" s="8">
        <v>210002</v>
      </c>
      <c r="B10" s="8" t="s">
        <v>43</v>
      </c>
      <c r="C10" s="33">
        <v>8137.2</v>
      </c>
      <c r="D10" s="14">
        <v>9.5435772720590304</v>
      </c>
      <c r="E10" s="14">
        <v>24.8</v>
      </c>
      <c r="F10" s="16">
        <f t="shared" ref="F10:F56" si="1">IFERROR(E10/12*12,"")</f>
        <v>24.800000000000004</v>
      </c>
      <c r="G10" s="12">
        <f t="shared" si="0"/>
        <v>3.0477314063805738</v>
      </c>
      <c r="H10" s="40">
        <f t="shared" ref="H10:H56" si="2">IFERROR(F10/D10*1.1539,"")</f>
        <v>2.9985318067033297</v>
      </c>
    </row>
    <row r="11" spans="1:8" x14ac:dyDescent="0.55000000000000004">
      <c r="A11" s="8">
        <v>210003</v>
      </c>
      <c r="B11" s="8" t="s">
        <v>29</v>
      </c>
      <c r="C11" s="33">
        <v>21768.799999999999</v>
      </c>
      <c r="D11" s="14">
        <v>25.426019382090409</v>
      </c>
      <c r="E11" s="14">
        <v>1.6</v>
      </c>
      <c r="F11" s="16">
        <f t="shared" si="1"/>
        <v>1.6</v>
      </c>
      <c r="G11" s="12">
        <f t="shared" si="0"/>
        <v>7.3499687626327595E-2</v>
      </c>
      <c r="H11" s="40">
        <f t="shared" si="2"/>
        <v>7.2612231283849929E-2</v>
      </c>
    </row>
    <row r="12" spans="1:8" x14ac:dyDescent="0.55000000000000004">
      <c r="A12" s="8">
        <v>210004</v>
      </c>
      <c r="B12" s="8" t="s">
        <v>10</v>
      </c>
      <c r="C12" s="33">
        <v>46095</v>
      </c>
      <c r="D12" s="14">
        <v>53.821676556945121</v>
      </c>
      <c r="E12" s="14">
        <v>8.1999999999999993</v>
      </c>
      <c r="F12" s="16">
        <f t="shared" si="1"/>
        <v>8.1999999999999993</v>
      </c>
      <c r="G12" s="12">
        <f t="shared" si="0"/>
        <v>0.17789348085475648</v>
      </c>
      <c r="H12" s="40">
        <f t="shared" si="2"/>
        <v>0.17580240165853825</v>
      </c>
    </row>
    <row r="13" spans="1:8" x14ac:dyDescent="0.55000000000000004">
      <c r="A13" s="8">
        <v>210005</v>
      </c>
      <c r="B13" s="8" t="s">
        <v>23</v>
      </c>
      <c r="C13" s="33">
        <v>42486.8</v>
      </c>
      <c r="D13" s="14">
        <v>48.246802856152577</v>
      </c>
      <c r="E13" s="14">
        <v>16.600000000000001</v>
      </c>
      <c r="F13" s="16">
        <f t="shared" si="1"/>
        <v>16.600000000000001</v>
      </c>
      <c r="G13" s="12">
        <f t="shared" si="0"/>
        <v>0.39070958509466469</v>
      </c>
      <c r="H13" s="40">
        <f t="shared" si="2"/>
        <v>0.39701573712790234</v>
      </c>
    </row>
    <row r="14" spans="1:8" x14ac:dyDescent="0.55000000000000004">
      <c r="A14" s="8">
        <v>210006</v>
      </c>
      <c r="B14" s="8" t="s">
        <v>30</v>
      </c>
      <c r="C14" s="33">
        <v>5876.2</v>
      </c>
      <c r="D14" s="14">
        <v>6.7818013707525377</v>
      </c>
      <c r="E14" s="14">
        <v>7</v>
      </c>
      <c r="F14" s="16">
        <f t="shared" si="1"/>
        <v>7</v>
      </c>
      <c r="G14" s="12">
        <f t="shared" si="0"/>
        <v>1.1912460433613559</v>
      </c>
      <c r="H14" s="40">
        <f t="shared" si="2"/>
        <v>1.1910257405701203</v>
      </c>
    </row>
    <row r="15" spans="1:8" x14ac:dyDescent="0.55000000000000004">
      <c r="A15" s="8">
        <v>210008</v>
      </c>
      <c r="B15" s="8" t="s">
        <v>41</v>
      </c>
      <c r="C15" s="33">
        <v>13536.8</v>
      </c>
      <c r="D15" s="14">
        <v>15.788332939554111</v>
      </c>
      <c r="E15" s="14">
        <v>41.4</v>
      </c>
      <c r="F15" s="16">
        <f t="shared" si="1"/>
        <v>41.4</v>
      </c>
      <c r="G15" s="12">
        <f t="shared" si="0"/>
        <v>3.0583298859405472</v>
      </c>
      <c r="H15" s="40">
        <f t="shared" si="2"/>
        <v>3.0257444014446491</v>
      </c>
    </row>
    <row r="16" spans="1:8" x14ac:dyDescent="0.55000000000000004">
      <c r="A16" s="8">
        <v>210009</v>
      </c>
      <c r="B16" s="8" t="s">
        <v>48</v>
      </c>
      <c r="C16" s="33">
        <v>13588.8</v>
      </c>
      <c r="D16" s="14">
        <v>15.92376771591111</v>
      </c>
      <c r="E16" s="14">
        <v>42.6</v>
      </c>
      <c r="F16" s="16">
        <f t="shared" si="1"/>
        <v>42.6</v>
      </c>
      <c r="G16" s="12">
        <f t="shared" si="0"/>
        <v>3.1349346520664079</v>
      </c>
      <c r="H16" s="40">
        <f t="shared" si="2"/>
        <v>3.0869666574502301</v>
      </c>
    </row>
    <row r="17" spans="1:8" x14ac:dyDescent="0.55000000000000004">
      <c r="A17" s="8">
        <v>210010</v>
      </c>
      <c r="B17" s="8" t="s">
        <v>53</v>
      </c>
      <c r="C17" s="33" t="s">
        <v>198</v>
      </c>
      <c r="D17" s="14" t="s">
        <v>198</v>
      </c>
      <c r="E17" s="14" t="s">
        <v>198</v>
      </c>
      <c r="F17" s="16" t="str">
        <f t="shared" si="1"/>
        <v/>
      </c>
      <c r="G17" s="12" t="str">
        <f t="shared" si="0"/>
        <v/>
      </c>
      <c r="H17" s="40" t="str">
        <f t="shared" si="2"/>
        <v/>
      </c>
    </row>
    <row r="18" spans="1:8" x14ac:dyDescent="0.55000000000000004">
      <c r="A18" s="8">
        <v>210011</v>
      </c>
      <c r="B18" s="8" t="s">
        <v>34</v>
      </c>
      <c r="C18" s="33">
        <v>21608.799999999999</v>
      </c>
      <c r="D18" s="14">
        <v>25.030622874748296</v>
      </c>
      <c r="E18" s="14">
        <v>40</v>
      </c>
      <c r="F18" s="16">
        <f t="shared" si="1"/>
        <v>40</v>
      </c>
      <c r="G18" s="12">
        <f t="shared" si="0"/>
        <v>1.8510977009366554</v>
      </c>
      <c r="H18" s="40">
        <f t="shared" si="2"/>
        <v>1.8439812796893547</v>
      </c>
    </row>
    <row r="19" spans="1:8" x14ac:dyDescent="0.55000000000000004">
      <c r="A19" s="8">
        <v>210012</v>
      </c>
      <c r="B19" s="8" t="s">
        <v>47</v>
      </c>
      <c r="C19" s="33">
        <v>27133.8</v>
      </c>
      <c r="D19" s="14">
        <v>31.468821903051563</v>
      </c>
      <c r="E19" s="14">
        <v>44</v>
      </c>
      <c r="F19" s="16">
        <f t="shared" si="1"/>
        <v>44</v>
      </c>
      <c r="G19" s="12">
        <f t="shared" si="0"/>
        <v>1.6215937318031386</v>
      </c>
      <c r="H19" s="40">
        <f t="shared" si="2"/>
        <v>1.6133937316247808</v>
      </c>
    </row>
    <row r="20" spans="1:8" x14ac:dyDescent="0.55000000000000004">
      <c r="A20" s="8">
        <v>210013</v>
      </c>
      <c r="B20" s="8" t="s">
        <v>44</v>
      </c>
      <c r="C20" s="33">
        <v>2784</v>
      </c>
      <c r="D20" s="14">
        <v>3.2839559083042342</v>
      </c>
      <c r="E20" s="14">
        <v>8</v>
      </c>
      <c r="F20" s="16">
        <f t="shared" si="1"/>
        <v>8</v>
      </c>
      <c r="G20" s="12">
        <f t="shared" si="0"/>
        <v>2.8735632183908044</v>
      </c>
      <c r="H20" s="40">
        <f t="shared" si="2"/>
        <v>2.8109999822643164</v>
      </c>
    </row>
    <row r="21" spans="1:8" x14ac:dyDescent="0.55000000000000004">
      <c r="A21" s="8">
        <v>210015</v>
      </c>
      <c r="B21" s="8" t="s">
        <v>50</v>
      </c>
      <c r="C21" s="33">
        <v>20199.400000000001</v>
      </c>
      <c r="D21" s="14">
        <v>23.755575738250787</v>
      </c>
      <c r="E21" s="14">
        <v>27.6</v>
      </c>
      <c r="F21" s="16">
        <f t="shared" si="1"/>
        <v>27.6</v>
      </c>
      <c r="G21" s="12">
        <f t="shared" si="0"/>
        <v>1.3663772191253205</v>
      </c>
      <c r="H21" s="40">
        <f t="shared" si="2"/>
        <v>1.3406385242315775</v>
      </c>
    </row>
    <row r="22" spans="1:8" x14ac:dyDescent="0.55000000000000004">
      <c r="A22" s="8">
        <v>210016</v>
      </c>
      <c r="B22" s="8" t="s">
        <v>12</v>
      </c>
      <c r="C22" s="33">
        <v>37060.400000000001</v>
      </c>
      <c r="D22" s="14">
        <v>43.776790198771053</v>
      </c>
      <c r="E22" s="14">
        <v>4.5999999999999996</v>
      </c>
      <c r="F22" s="16">
        <f t="shared" si="1"/>
        <v>4.5999999999999996</v>
      </c>
      <c r="G22" s="12">
        <f t="shared" si="0"/>
        <v>0.12412170402909843</v>
      </c>
      <c r="H22" s="40">
        <f t="shared" si="2"/>
        <v>0.12125009567624739</v>
      </c>
    </row>
    <row r="23" spans="1:8" x14ac:dyDescent="0.55000000000000004">
      <c r="A23" s="8">
        <v>210017</v>
      </c>
      <c r="B23" s="8" t="s">
        <v>21</v>
      </c>
      <c r="C23" s="33">
        <v>3049.8</v>
      </c>
      <c r="D23" s="14">
        <v>3.45834573696823</v>
      </c>
      <c r="E23" s="14">
        <v>8.8000000000000007</v>
      </c>
      <c r="F23" s="16">
        <f t="shared" si="1"/>
        <v>8.8000000000000007</v>
      </c>
      <c r="G23" s="12">
        <f t="shared" si="0"/>
        <v>2.8854351104990492</v>
      </c>
      <c r="H23" s="40">
        <f t="shared" si="2"/>
        <v>2.9361783847851539</v>
      </c>
    </row>
    <row r="24" spans="1:8" x14ac:dyDescent="0.55000000000000004">
      <c r="A24" s="8">
        <v>210018</v>
      </c>
      <c r="B24" s="8" t="s">
        <v>40</v>
      </c>
      <c r="C24" s="33">
        <v>14522.8</v>
      </c>
      <c r="D24" s="14">
        <v>16.577270601634297</v>
      </c>
      <c r="E24" s="14">
        <v>4.2</v>
      </c>
      <c r="F24" s="16">
        <f t="shared" si="1"/>
        <v>4.2</v>
      </c>
      <c r="G24" s="12">
        <f t="shared" si="0"/>
        <v>0.28920042966920978</v>
      </c>
      <c r="H24" s="40">
        <f t="shared" si="2"/>
        <v>0.29235090121061375</v>
      </c>
    </row>
    <row r="25" spans="1:8" x14ac:dyDescent="0.55000000000000004">
      <c r="A25" s="8">
        <v>210019</v>
      </c>
      <c r="B25" s="8" t="s">
        <v>37</v>
      </c>
      <c r="C25" s="33">
        <v>21653.4</v>
      </c>
      <c r="D25" s="14">
        <v>24.920985904954946</v>
      </c>
      <c r="E25" s="14">
        <v>28.4</v>
      </c>
      <c r="F25" s="16">
        <f t="shared" si="1"/>
        <v>28.4</v>
      </c>
      <c r="G25" s="12">
        <f t="shared" si="0"/>
        <v>1.3115723165876951</v>
      </c>
      <c r="H25" s="40">
        <f t="shared" si="2"/>
        <v>1.3149864987277373</v>
      </c>
    </row>
    <row r="26" spans="1:8" x14ac:dyDescent="0.55000000000000004">
      <c r="A26" s="8">
        <v>210022</v>
      </c>
      <c r="B26" s="8" t="s">
        <v>11</v>
      </c>
      <c r="C26" s="33">
        <v>39133.4</v>
      </c>
      <c r="D26" s="14">
        <v>44.945736783418781</v>
      </c>
      <c r="E26" s="14">
        <v>6.4</v>
      </c>
      <c r="F26" s="16">
        <f t="shared" si="1"/>
        <v>6.4</v>
      </c>
      <c r="G26" s="12">
        <f t="shared" si="0"/>
        <v>0.1635431626181216</v>
      </c>
      <c r="H26" s="40">
        <f t="shared" si="2"/>
        <v>0.16430835332806099</v>
      </c>
    </row>
    <row r="27" spans="1:8" x14ac:dyDescent="0.55000000000000004">
      <c r="A27" s="8">
        <v>210023</v>
      </c>
      <c r="B27" s="8" t="s">
        <v>17</v>
      </c>
      <c r="C27" s="33">
        <v>48422.400000000001</v>
      </c>
      <c r="D27" s="14">
        <v>55.240480239197844</v>
      </c>
      <c r="E27" s="14">
        <v>30</v>
      </c>
      <c r="F27" s="16">
        <f t="shared" si="1"/>
        <v>30</v>
      </c>
      <c r="G27" s="12">
        <f t="shared" si="0"/>
        <v>0.6195479777954005</v>
      </c>
      <c r="H27" s="40">
        <f t="shared" si="2"/>
        <v>0.62666001182654962</v>
      </c>
    </row>
    <row r="28" spans="1:8" x14ac:dyDescent="0.55000000000000004">
      <c r="A28" s="8">
        <v>210024</v>
      </c>
      <c r="B28" s="8" t="s">
        <v>45</v>
      </c>
      <c r="C28" s="33">
        <v>11680.6</v>
      </c>
      <c r="D28" s="14">
        <v>13.610862143497172</v>
      </c>
      <c r="E28" s="14">
        <v>33.400000000000006</v>
      </c>
      <c r="F28" s="16">
        <f t="shared" si="1"/>
        <v>33.400000000000006</v>
      </c>
      <c r="G28" s="12">
        <f t="shared" si="0"/>
        <v>2.8594421519442501</v>
      </c>
      <c r="H28" s="40">
        <f t="shared" si="2"/>
        <v>2.8315810999829489</v>
      </c>
    </row>
    <row r="29" spans="1:8" x14ac:dyDescent="0.55000000000000004">
      <c r="A29" s="8">
        <v>210027</v>
      </c>
      <c r="B29" s="8" t="s">
        <v>36</v>
      </c>
      <c r="C29" s="33">
        <v>9694.2000000000007</v>
      </c>
      <c r="D29" s="14">
        <v>11.19353064383086</v>
      </c>
      <c r="E29" s="14">
        <v>3.6</v>
      </c>
      <c r="F29" s="16">
        <f t="shared" si="1"/>
        <v>3.5999999999999996</v>
      </c>
      <c r="G29" s="12">
        <f t="shared" si="0"/>
        <v>0.37135606857708725</v>
      </c>
      <c r="H29" s="40">
        <f t="shared" si="2"/>
        <v>0.37111078998916519</v>
      </c>
    </row>
    <row r="30" spans="1:8" x14ac:dyDescent="0.55000000000000004">
      <c r="A30" s="8">
        <v>210028</v>
      </c>
      <c r="B30" s="8" t="s">
        <v>39</v>
      </c>
      <c r="C30" s="33">
        <v>19308.800000000003</v>
      </c>
      <c r="D30" s="14">
        <v>22.293801424108572</v>
      </c>
      <c r="E30" s="14">
        <v>2.4000000000000004</v>
      </c>
      <c r="F30" s="16">
        <f t="shared" si="1"/>
        <v>2.4000000000000004</v>
      </c>
      <c r="G30" s="12">
        <f t="shared" si="0"/>
        <v>0.12429565793834935</v>
      </c>
      <c r="H30" s="40">
        <f t="shared" si="2"/>
        <v>0.1242210759536598</v>
      </c>
    </row>
    <row r="31" spans="1:8" x14ac:dyDescent="0.55000000000000004">
      <c r="A31" s="8">
        <v>210029</v>
      </c>
      <c r="B31" s="8" t="s">
        <v>52</v>
      </c>
      <c r="C31" s="33">
        <v>10358</v>
      </c>
      <c r="D31" s="14">
        <v>12.085092185177723</v>
      </c>
      <c r="E31" s="14">
        <v>24.8</v>
      </c>
      <c r="F31" s="16">
        <f t="shared" si="1"/>
        <v>24.800000000000004</v>
      </c>
      <c r="G31" s="12">
        <f t="shared" si="0"/>
        <v>2.394284610928751</v>
      </c>
      <c r="H31" s="40">
        <f t="shared" si="2"/>
        <v>2.3679355987948685</v>
      </c>
    </row>
    <row r="32" spans="1:8" x14ac:dyDescent="0.55000000000000004">
      <c r="A32" s="8">
        <v>210030</v>
      </c>
      <c r="B32" s="8" t="s">
        <v>7</v>
      </c>
      <c r="C32" s="33">
        <v>3965</v>
      </c>
      <c r="D32" s="14">
        <v>4.625479125148023</v>
      </c>
      <c r="E32" s="14">
        <v>0</v>
      </c>
      <c r="F32" s="16">
        <f t="shared" si="1"/>
        <v>0</v>
      </c>
      <c r="G32" s="12">
        <f t="shared" si="0"/>
        <v>0</v>
      </c>
      <c r="H32" s="40">
        <f t="shared" si="2"/>
        <v>0</v>
      </c>
    </row>
    <row r="33" spans="1:8" x14ac:dyDescent="0.55000000000000004">
      <c r="A33" s="8">
        <v>210032</v>
      </c>
      <c r="B33" s="8" t="s">
        <v>18</v>
      </c>
      <c r="C33" s="33">
        <v>15181.6</v>
      </c>
      <c r="D33" s="14">
        <v>17.565016899818872</v>
      </c>
      <c r="E33" s="14">
        <v>5</v>
      </c>
      <c r="F33" s="16">
        <f t="shared" si="1"/>
        <v>5</v>
      </c>
      <c r="G33" s="12">
        <f t="shared" si="0"/>
        <v>0.32934605048216259</v>
      </c>
      <c r="H33" s="40">
        <f t="shared" si="2"/>
        <v>0.32846538280640614</v>
      </c>
    </row>
    <row r="34" spans="1:8" x14ac:dyDescent="0.55000000000000004">
      <c r="A34" s="8">
        <v>210033</v>
      </c>
      <c r="B34" s="8" t="s">
        <v>38</v>
      </c>
      <c r="C34" s="33">
        <v>27471.4</v>
      </c>
      <c r="D34" s="14">
        <v>31.369600201285472</v>
      </c>
      <c r="E34" s="14">
        <v>14</v>
      </c>
      <c r="F34" s="16">
        <f t="shared" si="1"/>
        <v>14</v>
      </c>
      <c r="G34" s="12">
        <f t="shared" si="0"/>
        <v>0.50962091484234517</v>
      </c>
      <c r="H34" s="40">
        <f t="shared" si="2"/>
        <v>0.51497627946619517</v>
      </c>
    </row>
    <row r="35" spans="1:8" x14ac:dyDescent="0.55000000000000004">
      <c r="A35" s="8">
        <v>210034</v>
      </c>
      <c r="B35" s="8" t="s">
        <v>51</v>
      </c>
      <c r="C35" s="33">
        <v>6962.4000000000005</v>
      </c>
      <c r="D35" s="14">
        <v>8.2051363513233042</v>
      </c>
      <c r="E35" s="14">
        <v>11.8</v>
      </c>
      <c r="F35" s="16">
        <f t="shared" si="1"/>
        <v>11.8</v>
      </c>
      <c r="G35" s="12">
        <f t="shared" si="0"/>
        <v>1.694817878892336</v>
      </c>
      <c r="H35" s="40">
        <f t="shared" si="2"/>
        <v>1.6594507899681694</v>
      </c>
    </row>
    <row r="36" spans="1:8" x14ac:dyDescent="0.55000000000000004">
      <c r="A36" s="8">
        <v>210035</v>
      </c>
      <c r="B36" s="8" t="s">
        <v>13</v>
      </c>
      <c r="C36" s="33">
        <v>26208.799999999999</v>
      </c>
      <c r="D36" s="14">
        <v>29.882292256990731</v>
      </c>
      <c r="E36" s="14">
        <v>14.8</v>
      </c>
      <c r="F36" s="16">
        <f t="shared" si="1"/>
        <v>14.8</v>
      </c>
      <c r="G36" s="12">
        <f t="shared" si="0"/>
        <v>0.56469582735569734</v>
      </c>
      <c r="H36" s="40">
        <f t="shared" si="2"/>
        <v>0.5714996645213789</v>
      </c>
    </row>
    <row r="37" spans="1:8" x14ac:dyDescent="0.55000000000000004">
      <c r="A37" s="8">
        <v>210037</v>
      </c>
      <c r="B37" s="8" t="s">
        <v>19</v>
      </c>
      <c r="C37" s="33">
        <v>16336</v>
      </c>
      <c r="D37" s="14">
        <v>18.790479698491271</v>
      </c>
      <c r="E37" s="14">
        <v>6.4</v>
      </c>
      <c r="F37" s="16">
        <f t="shared" si="1"/>
        <v>6.4</v>
      </c>
      <c r="G37" s="12">
        <f t="shared" si="0"/>
        <v>0.39177277179236047</v>
      </c>
      <c r="H37" s="40">
        <f t="shared" si="2"/>
        <v>0.39301604421482411</v>
      </c>
    </row>
    <row r="38" spans="1:8" x14ac:dyDescent="0.55000000000000004">
      <c r="A38" s="8">
        <v>210038</v>
      </c>
      <c r="B38" s="8" t="s">
        <v>46</v>
      </c>
      <c r="C38" s="33">
        <v>4194.8</v>
      </c>
      <c r="D38" s="14">
        <v>4.8818097901918129</v>
      </c>
      <c r="E38" s="14">
        <v>12.6</v>
      </c>
      <c r="F38" s="16">
        <f t="shared" si="1"/>
        <v>12.600000000000001</v>
      </c>
      <c r="G38" s="12">
        <f t="shared" si="0"/>
        <v>3.0037188900543534</v>
      </c>
      <c r="H38" s="40">
        <f t="shared" si="2"/>
        <v>2.9782274658080721</v>
      </c>
    </row>
    <row r="39" spans="1:8" x14ac:dyDescent="0.55000000000000004">
      <c r="A39" s="8">
        <v>210039</v>
      </c>
      <c r="B39" s="8" t="s">
        <v>14</v>
      </c>
      <c r="C39" s="33">
        <v>16151</v>
      </c>
      <c r="D39" s="14">
        <v>17.930267802277026</v>
      </c>
      <c r="E39" s="14">
        <v>5.2</v>
      </c>
      <c r="F39" s="16">
        <f t="shared" si="1"/>
        <v>5.2</v>
      </c>
      <c r="G39" s="12">
        <f t="shared" si="0"/>
        <v>0.32196148845272737</v>
      </c>
      <c r="H39" s="40">
        <f t="shared" si="2"/>
        <v>0.33464530848992691</v>
      </c>
    </row>
    <row r="40" spans="1:8" x14ac:dyDescent="0.55000000000000004">
      <c r="A40" s="8">
        <v>210040</v>
      </c>
      <c r="B40" s="8" t="s">
        <v>42</v>
      </c>
      <c r="C40" s="33">
        <v>15337.2</v>
      </c>
      <c r="D40" s="14">
        <v>17.582701139607316</v>
      </c>
      <c r="E40" s="14">
        <v>18.200000000000003</v>
      </c>
      <c r="F40" s="16">
        <f t="shared" si="1"/>
        <v>18.200000000000003</v>
      </c>
      <c r="G40" s="12">
        <f t="shared" si="0"/>
        <v>1.1866572777299638</v>
      </c>
      <c r="H40" s="40">
        <f t="shared" si="2"/>
        <v>1.1944114748497072</v>
      </c>
    </row>
    <row r="41" spans="1:8" x14ac:dyDescent="0.55000000000000004">
      <c r="A41" s="8">
        <v>210043</v>
      </c>
      <c r="B41" s="8" t="s">
        <v>24</v>
      </c>
      <c r="C41" s="33">
        <v>41307.199999999997</v>
      </c>
      <c r="D41" s="14">
        <v>47.849994863481108</v>
      </c>
      <c r="E41" s="14">
        <v>57</v>
      </c>
      <c r="F41" s="16">
        <f t="shared" si="1"/>
        <v>57</v>
      </c>
      <c r="G41" s="12">
        <f t="shared" si="0"/>
        <v>1.3799047139481737</v>
      </c>
      <c r="H41" s="40">
        <f t="shared" si="2"/>
        <v>1.3745518716909435</v>
      </c>
    </row>
    <row r="42" spans="1:8" x14ac:dyDescent="0.55000000000000004">
      <c r="A42" s="8">
        <v>210044</v>
      </c>
      <c r="B42" s="8" t="s">
        <v>20</v>
      </c>
      <c r="C42" s="33">
        <v>18823</v>
      </c>
      <c r="D42" s="14">
        <v>21.701537729958844</v>
      </c>
      <c r="E42" s="14">
        <v>21.2</v>
      </c>
      <c r="F42" s="16">
        <f t="shared" si="1"/>
        <v>21.2</v>
      </c>
      <c r="G42" s="12">
        <f t="shared" si="0"/>
        <v>1.1262816766721562</v>
      </c>
      <c r="H42" s="40">
        <f t="shared" si="2"/>
        <v>1.1272325631666835</v>
      </c>
    </row>
    <row r="43" spans="1:8" x14ac:dyDescent="0.55000000000000004">
      <c r="A43" s="8">
        <v>210045</v>
      </c>
      <c r="B43" s="8" t="s">
        <v>28</v>
      </c>
      <c r="C43" s="33">
        <v>541.40000000000009</v>
      </c>
      <c r="D43" s="14">
        <v>0.63109665711491536</v>
      </c>
      <c r="E43" s="14">
        <v>0.8</v>
      </c>
      <c r="F43" s="16">
        <f t="shared" si="1"/>
        <v>0.8</v>
      </c>
      <c r="G43" s="12">
        <f t="shared" si="0"/>
        <v>1.4776505356483189</v>
      </c>
      <c r="H43" s="40">
        <f t="shared" si="2"/>
        <v>1.4627236408129325</v>
      </c>
    </row>
    <row r="44" spans="1:8" x14ac:dyDescent="0.55000000000000004">
      <c r="A44" s="8">
        <v>210048</v>
      </c>
      <c r="B44" s="8" t="s">
        <v>15</v>
      </c>
      <c r="C44" s="33">
        <v>49791.600000000006</v>
      </c>
      <c r="D44" s="14">
        <v>57.35485431737763</v>
      </c>
      <c r="E44" s="14">
        <v>19.600000000000001</v>
      </c>
      <c r="F44" s="16">
        <f t="shared" si="1"/>
        <v>19.600000000000001</v>
      </c>
      <c r="G44" s="12">
        <f t="shared" si="0"/>
        <v>0.39364069441431887</v>
      </c>
      <c r="H44" s="40">
        <f t="shared" si="2"/>
        <v>0.39432477458403326</v>
      </c>
    </row>
    <row r="45" spans="1:8" x14ac:dyDescent="0.55000000000000004">
      <c r="A45" s="8">
        <v>210049</v>
      </c>
      <c r="B45" s="8" t="s">
        <v>27</v>
      </c>
      <c r="C45" s="33">
        <v>34621</v>
      </c>
      <c r="D45" s="14">
        <v>39.593052597338342</v>
      </c>
      <c r="E45" s="14">
        <v>39.400000000000006</v>
      </c>
      <c r="F45" s="16">
        <f t="shared" si="1"/>
        <v>39.400000000000006</v>
      </c>
      <c r="G45" s="12">
        <f t="shared" si="0"/>
        <v>1.1380376072326046</v>
      </c>
      <c r="H45" s="40">
        <f t="shared" si="2"/>
        <v>1.1482736747369744</v>
      </c>
    </row>
    <row r="46" spans="1:8" x14ac:dyDescent="0.55000000000000004">
      <c r="A46" s="8">
        <v>210051</v>
      </c>
      <c r="B46" s="8" t="s">
        <v>25</v>
      </c>
      <c r="C46" s="33">
        <v>28646.2</v>
      </c>
      <c r="D46" s="14">
        <v>33.362469633426798</v>
      </c>
      <c r="E46" s="14">
        <v>3.4000000000000004</v>
      </c>
      <c r="F46" s="16">
        <f t="shared" si="1"/>
        <v>3.4000000000000004</v>
      </c>
      <c r="G46" s="12">
        <f t="shared" si="0"/>
        <v>0.11868938986671881</v>
      </c>
      <c r="H46" s="40">
        <f t="shared" si="2"/>
        <v>0.1175950114936688</v>
      </c>
    </row>
    <row r="47" spans="1:8" x14ac:dyDescent="0.55000000000000004">
      <c r="A47" s="8">
        <v>210055</v>
      </c>
      <c r="B47" s="8" t="s">
        <v>54</v>
      </c>
      <c r="C47" s="33" t="s">
        <v>198</v>
      </c>
      <c r="D47" s="14" t="s">
        <v>198</v>
      </c>
      <c r="E47" s="14" t="s">
        <v>198</v>
      </c>
      <c r="F47" s="16" t="str">
        <f t="shared" si="1"/>
        <v/>
      </c>
      <c r="G47" s="12" t="str">
        <f t="shared" si="0"/>
        <v/>
      </c>
      <c r="H47" s="40" t="str">
        <f t="shared" si="2"/>
        <v/>
      </c>
    </row>
    <row r="48" spans="1:8" x14ac:dyDescent="0.55000000000000004">
      <c r="A48" s="8">
        <v>210056</v>
      </c>
      <c r="B48" s="8" t="s">
        <v>49</v>
      </c>
      <c r="C48" s="33">
        <v>11643</v>
      </c>
      <c r="D48" s="14">
        <v>13.508506513803832</v>
      </c>
      <c r="E48" s="14">
        <v>29.8</v>
      </c>
      <c r="F48" s="16">
        <f t="shared" si="1"/>
        <v>29.8</v>
      </c>
      <c r="G48" s="12">
        <f t="shared" si="0"/>
        <v>2.5594777978184315</v>
      </c>
      <c r="H48" s="40">
        <f t="shared" si="2"/>
        <v>2.5455234422000701</v>
      </c>
    </row>
    <row r="49" spans="1:8" x14ac:dyDescent="0.55000000000000004">
      <c r="A49" s="8">
        <v>210057</v>
      </c>
      <c r="B49" s="8" t="s">
        <v>9</v>
      </c>
      <c r="C49" s="33">
        <v>57388.2</v>
      </c>
      <c r="D49" s="14">
        <v>66.605741797651504</v>
      </c>
      <c r="E49" s="14">
        <v>35.4</v>
      </c>
      <c r="F49" s="16">
        <f t="shared" si="1"/>
        <v>35.4</v>
      </c>
      <c r="G49" s="12">
        <f t="shared" si="0"/>
        <v>0.61685154787918084</v>
      </c>
      <c r="H49" s="40">
        <f t="shared" si="2"/>
        <v>0.61328136129909872</v>
      </c>
    </row>
    <row r="50" spans="1:8" x14ac:dyDescent="0.55000000000000004">
      <c r="A50" s="8">
        <v>210058</v>
      </c>
      <c r="B50" s="8" t="s">
        <v>55</v>
      </c>
      <c r="C50" s="33" t="s">
        <v>198</v>
      </c>
      <c r="D50" s="14" t="s">
        <v>198</v>
      </c>
      <c r="E50" s="14" t="s">
        <v>198</v>
      </c>
      <c r="F50" s="16" t="str">
        <f t="shared" si="1"/>
        <v/>
      </c>
      <c r="G50" s="12" t="str">
        <f t="shared" si="0"/>
        <v/>
      </c>
      <c r="H50" s="40" t="str">
        <f t="shared" si="2"/>
        <v/>
      </c>
    </row>
    <row r="51" spans="1:8" x14ac:dyDescent="0.55000000000000004">
      <c r="A51" s="8">
        <v>210060</v>
      </c>
      <c r="B51" s="8" t="s">
        <v>16</v>
      </c>
      <c r="C51" s="33">
        <v>8405.7999999999993</v>
      </c>
      <c r="D51" s="14">
        <v>9.957647054842047</v>
      </c>
      <c r="E51" s="14">
        <v>0</v>
      </c>
      <c r="F51" s="16">
        <f t="shared" si="1"/>
        <v>0</v>
      </c>
      <c r="G51" s="12">
        <f t="shared" si="0"/>
        <v>0</v>
      </c>
      <c r="H51" s="40">
        <f t="shared" si="2"/>
        <v>0</v>
      </c>
    </row>
    <row r="52" spans="1:8" x14ac:dyDescent="0.55000000000000004">
      <c r="A52" s="8">
        <v>210061</v>
      </c>
      <c r="B52" s="8" t="s">
        <v>22</v>
      </c>
      <c r="C52" s="33">
        <v>2347.6</v>
      </c>
      <c r="D52" s="14">
        <v>2.7135297469659108</v>
      </c>
      <c r="E52" s="14">
        <v>1</v>
      </c>
      <c r="F52" s="16">
        <f t="shared" si="1"/>
        <v>1</v>
      </c>
      <c r="G52" s="12">
        <f t="shared" si="0"/>
        <v>0.4259669449650707</v>
      </c>
      <c r="H52" s="40">
        <f t="shared" si="2"/>
        <v>0.42523948789955757</v>
      </c>
    </row>
    <row r="53" spans="1:8" x14ac:dyDescent="0.55000000000000004">
      <c r="A53" s="8">
        <v>210062</v>
      </c>
      <c r="B53" s="8" t="s">
        <v>33</v>
      </c>
      <c r="C53" s="33">
        <v>27739.800000000003</v>
      </c>
      <c r="D53" s="14">
        <v>31.489225603539452</v>
      </c>
      <c r="E53" s="14">
        <v>3.8</v>
      </c>
      <c r="F53" s="16">
        <f t="shared" si="1"/>
        <v>3.8</v>
      </c>
      <c r="G53" s="12">
        <f t="shared" si="0"/>
        <v>0.13698728902155025</v>
      </c>
      <c r="H53" s="40">
        <f t="shared" si="2"/>
        <v>0.13924826400008825</v>
      </c>
    </row>
    <row r="54" spans="1:8" x14ac:dyDescent="0.55000000000000004">
      <c r="A54" s="8">
        <v>210063</v>
      </c>
      <c r="B54" s="8" t="s">
        <v>26</v>
      </c>
      <c r="C54" s="33">
        <v>24073.599999999999</v>
      </c>
      <c r="D54" s="14">
        <v>27.846799773869765</v>
      </c>
      <c r="E54" s="14">
        <v>30.8</v>
      </c>
      <c r="F54" s="16">
        <f t="shared" si="1"/>
        <v>30.800000000000004</v>
      </c>
      <c r="G54" s="12">
        <f t="shared" si="0"/>
        <v>1.2794098099162572</v>
      </c>
      <c r="H54" s="40">
        <f t="shared" si="2"/>
        <v>1.2762730471222519</v>
      </c>
    </row>
    <row r="55" spans="1:8" x14ac:dyDescent="0.55000000000000004">
      <c r="A55" s="8">
        <v>210064</v>
      </c>
      <c r="B55" s="8" t="s">
        <v>32</v>
      </c>
      <c r="C55" s="33">
        <v>5.6</v>
      </c>
      <c r="D55" s="14">
        <v>6.35213502897104E-3</v>
      </c>
      <c r="E55" s="14">
        <v>0</v>
      </c>
      <c r="F55" s="16">
        <f t="shared" si="1"/>
        <v>0</v>
      </c>
      <c r="G55" s="12">
        <f t="shared" si="0"/>
        <v>0</v>
      </c>
      <c r="H55" s="40">
        <f t="shared" si="2"/>
        <v>0</v>
      </c>
    </row>
    <row r="56" spans="1:8" x14ac:dyDescent="0.55000000000000004">
      <c r="A56" s="8">
        <v>210065</v>
      </c>
      <c r="B56" s="8" t="s">
        <v>8</v>
      </c>
      <c r="C56" s="33">
        <v>8002.8</v>
      </c>
      <c r="D56" s="14">
        <v>9.2315825053155081</v>
      </c>
      <c r="E56" s="14">
        <v>4.4000000000000004</v>
      </c>
      <c r="F56" s="16">
        <f t="shared" si="1"/>
        <v>4.4000000000000004</v>
      </c>
      <c r="G56" s="12">
        <f t="shared" si="0"/>
        <v>0.549807567351427</v>
      </c>
      <c r="H56" s="40">
        <f t="shared" si="2"/>
        <v>0.54997721106609743</v>
      </c>
    </row>
    <row r="57" spans="1:8" x14ac:dyDescent="0.55000000000000004">
      <c r="A57" s="8"/>
      <c r="B57" s="8"/>
      <c r="C57" s="16"/>
      <c r="D57" s="16"/>
      <c r="F57" s="16"/>
      <c r="G57" s="12"/>
      <c r="H57" s="40"/>
    </row>
    <row r="58" spans="1:8" x14ac:dyDescent="0.55000000000000004">
      <c r="A58" s="53" t="s">
        <v>31</v>
      </c>
      <c r="B58" s="53" t="s">
        <v>31</v>
      </c>
      <c r="C58" s="54">
        <f>SUM(C9:C56)</f>
        <v>906208.39999999991</v>
      </c>
      <c r="D58" s="54">
        <f>SUM(D9:D56)</f>
        <v>1046.3550655701308</v>
      </c>
      <c r="E58" s="61">
        <f>SUM(E9:E56)</f>
        <v>770.19999999999982</v>
      </c>
      <c r="F58" s="54">
        <f>SUM(F9:F56)</f>
        <v>770.19999999999982</v>
      </c>
      <c r="G58" s="62">
        <f>F58/C58*1000</f>
        <v>0.84991487609251892</v>
      </c>
      <c r="H58" s="63">
        <f t="shared" ref="H58" si="3">F58/D58*1.1539</f>
        <v>0.84936156878616775</v>
      </c>
    </row>
    <row r="59" spans="1:8" x14ac:dyDescent="0.55000000000000004">
      <c r="C59" s="15"/>
    </row>
    <row r="60" spans="1:8" x14ac:dyDescent="0.55000000000000004">
      <c r="A60" t="s">
        <v>161</v>
      </c>
    </row>
    <row r="61" spans="1:8" x14ac:dyDescent="0.55000000000000004">
      <c r="A61" t="s">
        <v>85</v>
      </c>
    </row>
    <row r="62" spans="1:8" x14ac:dyDescent="0.55000000000000004">
      <c r="A62" t="s">
        <v>149</v>
      </c>
    </row>
  </sheetData>
  <mergeCells count="1">
    <mergeCell ref="C6:D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46007A-1FC3-494C-8329-D432A3B4DF0D}"/>
</file>

<file path=customXml/itemProps2.xml><?xml version="1.0" encoding="utf-8"?>
<ds:datastoreItem xmlns:ds="http://schemas.openxmlformats.org/officeDocument/2006/customXml" ds:itemID="{3D1D4AC2-8F86-4075-B1D1-8E44DC9AB110}"/>
</file>

<file path=customXml/itemProps3.xml><?xml version="1.0" encoding="utf-8"?>
<ds:datastoreItem xmlns:ds="http://schemas.openxmlformats.org/officeDocument/2006/customXml" ds:itemID="{C17E072F-4CC8-4C51-829E-409C44D2DA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Cover Sheet</vt:lpstr>
      <vt:lpstr>2.Data Dictionary</vt:lpstr>
      <vt:lpstr>3.Summary</vt:lpstr>
      <vt:lpstr>4. PAU Readmissions Performance</vt:lpstr>
      <vt:lpstr>5. PQI Avoid Admits Performance</vt:lpstr>
      <vt:lpstr>6. PDI Avoid Admits Perform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 Mandel</dc:creator>
  <cp:lastModifiedBy>Laura Mandel</cp:lastModifiedBy>
  <cp:lastPrinted>2020-03-04T20:16:31Z</cp:lastPrinted>
  <dcterms:created xsi:type="dcterms:W3CDTF">2019-10-16T17:21:33Z</dcterms:created>
  <dcterms:modified xsi:type="dcterms:W3CDTF">2020-03-13T15:08:45Z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