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PBM\Quality\SCALING\RY2020\"/>
    </mc:Choice>
  </mc:AlternateContent>
  <bookViews>
    <workbookView xWindow="0" yWindow="0" windowWidth="12285" windowHeight="6015"/>
  </bookViews>
  <sheets>
    <sheet name="Source MHAC" sheetId="1" r:id="rId1"/>
    <sheet name="MHAC Scaling" sheetId="2" r:id="rId2"/>
    <sheet name="MHAC Results" sheetId="3" r:id="rId3"/>
  </sheets>
  <externalReferences>
    <externalReference r:id="rId4"/>
    <externalReference r:id="rId5"/>
    <externalReference r:id="rId6"/>
    <externalReference r:id="rId7"/>
  </externalReferences>
  <definedNames>
    <definedName name="_xlnm._FilterDatabase" localSheetId="2" hidden="1">'MHAC Results'!$A$2:$G$2</definedName>
    <definedName name="finally">[1]finally!$A$1:$AN$76</definedName>
    <definedName name="imptab17fr2">[1]imptab17fr2!$A$1:$AN$76</definedName>
    <definedName name="low">'[2]5.QBR Scaling '!$B$4</definedName>
    <definedName name="MHAC_Highest_Score">'MHAC Results'!$B$59</definedName>
    <definedName name="MHAC_Lowest_Score">'MHAC Results'!$B$57</definedName>
    <definedName name="MHAC_Max_Penalty">'MHAC Results'!$B$58</definedName>
    <definedName name="MHAC_Max_Reward">'MHAC Results'!$B$60</definedName>
    <definedName name="MHAC_Penalty_Threshold">'MHAC Results'!$B$61</definedName>
    <definedName name="MHAC_Reward_Threshold">'MHAC Results'!$B$62</definedName>
    <definedName name="QBR_Highest_Score">[3]QBR!$J$4</definedName>
    <definedName name="QBR_Lowest_Score">[3]QBR!$J$2</definedName>
    <definedName name="QBR_Max_Penalty">[3]QBR!$J$3</definedName>
    <definedName name="QBR_Max_Reward">[3]QBR!$J$5</definedName>
    <definedName name="QBR_Penalty_Threshold">[3]QBR!$J$6</definedName>
    <definedName name="rfbn_table">[1]rfbn_table!$A$1:$H$53</definedName>
    <definedName name="rfbnout">[1]rfbnout!$A$1:$K$53</definedName>
    <definedName name="RRIP_Att_MaxPenalty">'[3]3.Readmission Scaling'!$G$46</definedName>
    <definedName name="RRIP_Att_MaxPenaltyRate">'[3]3.Readmission Scaling'!$E$46</definedName>
    <definedName name="RRIP_Att_MaxRewardRate">'[3]3.Readmission Scaling'!$E$16</definedName>
    <definedName name="RRIP_Att_Reward">'[3]3.Readmission Scaling'!$G$16</definedName>
    <definedName name="RRIP_Imp_MaxPenalty">'[3]3.Readmission Scaling'!$C$46</definedName>
    <definedName name="RRIP_Imp_MaxPenaltyRate">'[3]3.Readmission Scaling'!$A$46</definedName>
    <definedName name="RRIP_Imp_MaxReward">'[3]3.Readmission Scaling'!$C$16</definedName>
    <definedName name="RRIP_Imp_MaxRewardRate">'[3]3.Readmission Scaling'!$A$16</definedName>
    <definedName name="tableii">[1]tableii!$A$1:$E$76</definedName>
    <definedName name="totpay17">[1]totpay17!$A$1:$HM$5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3" l="1"/>
  <c r="E48" i="3"/>
  <c r="E47" i="3"/>
  <c r="E46" i="3"/>
  <c r="E45" i="3"/>
  <c r="E44" i="3"/>
  <c r="E43" i="3"/>
  <c r="E42" i="3"/>
  <c r="E41"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D5" i="3" l="1"/>
  <c r="K5" i="1"/>
  <c r="J5" i="1"/>
  <c r="L5" i="1" s="1"/>
  <c r="C4" i="3" l="1"/>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1" i="3"/>
  <c r="C42" i="3"/>
  <c r="C43" i="3"/>
  <c r="C44" i="3"/>
  <c r="C45" i="3"/>
  <c r="C46" i="3"/>
  <c r="C47" i="3"/>
  <c r="C48" i="3"/>
  <c r="C49" i="3"/>
  <c r="C3" i="3"/>
  <c r="C51" i="3" l="1"/>
  <c r="D46" i="3"/>
  <c r="D49" i="3" l="1"/>
  <c r="F49" i="3" s="1"/>
  <c r="D32" i="3" l="1"/>
  <c r="F32" i="3" s="1"/>
  <c r="D44" i="3"/>
  <c r="F44" i="3" s="1"/>
  <c r="D24" i="3"/>
  <c r="F24" i="3" s="1"/>
  <c r="D6" i="3"/>
  <c r="F6" i="3" s="1"/>
  <c r="D39" i="3"/>
  <c r="F39" i="3" s="1"/>
  <c r="D17" i="3"/>
  <c r="F17" i="3" s="1"/>
  <c r="D33" i="3"/>
  <c r="F33" i="3" s="1"/>
  <c r="D25" i="3"/>
  <c r="F25" i="3" s="1"/>
  <c r="D34" i="3"/>
  <c r="F34" i="3" s="1"/>
  <c r="D18" i="3"/>
  <c r="F18" i="3" s="1"/>
  <c r="D47" i="3"/>
  <c r="F47" i="3" s="1"/>
  <c r="D15" i="3"/>
  <c r="F15" i="3" s="1"/>
  <c r="D22" i="3"/>
  <c r="F22" i="3" s="1"/>
  <c r="D41" i="3"/>
  <c r="F41" i="3" s="1"/>
  <c r="D31" i="3"/>
  <c r="F31" i="3" s="1"/>
  <c r="D45" i="3"/>
  <c r="F45" i="3" s="1"/>
  <c r="D12" i="3"/>
  <c r="F12" i="3" s="1"/>
  <c r="D8" i="3"/>
  <c r="F8" i="3" s="1"/>
  <c r="D21" i="3"/>
  <c r="F21" i="3" s="1"/>
  <c r="D9" i="3"/>
  <c r="F9" i="3" s="1"/>
  <c r="D38" i="3"/>
  <c r="F38" i="3" s="1"/>
  <c r="D29" i="3"/>
  <c r="F29" i="3" s="1"/>
  <c r="D11" i="3"/>
  <c r="F11" i="3" s="1"/>
  <c r="D3" i="3"/>
  <c r="F3" i="3" s="1"/>
  <c r="D30" i="3"/>
  <c r="F30" i="3" s="1"/>
  <c r="D43" i="3"/>
  <c r="F43" i="3" s="1"/>
  <c r="F5" i="3"/>
  <c r="D20" i="3"/>
  <c r="F20" i="3" s="1"/>
  <c r="D27" i="3"/>
  <c r="F27" i="3" s="1"/>
  <c r="D48" i="3"/>
  <c r="F48" i="3" s="1"/>
  <c r="D7" i="3"/>
  <c r="F7" i="3" s="1"/>
  <c r="F46" i="3"/>
  <c r="D28" i="3"/>
  <c r="F28" i="3" s="1"/>
  <c r="D37" i="3"/>
  <c r="F37" i="3" s="1"/>
  <c r="D14" i="3"/>
  <c r="F14" i="3" s="1"/>
  <c r="D26" i="3"/>
  <c r="F26" i="3" s="1"/>
  <c r="D4" i="3"/>
  <c r="F4" i="3" s="1"/>
  <c r="D35" i="3"/>
  <c r="F35" i="3" s="1"/>
  <c r="D42" i="3"/>
  <c r="F42" i="3" s="1"/>
  <c r="D13" i="3"/>
  <c r="F13" i="3" s="1"/>
  <c r="D36" i="3"/>
  <c r="F36" i="3" s="1"/>
  <c r="D23" i="3"/>
  <c r="F23" i="3" s="1"/>
  <c r="D16" i="3"/>
  <c r="F16" i="3" s="1"/>
  <c r="D19" i="3"/>
  <c r="F19" i="3" s="1"/>
  <c r="D10" i="3"/>
  <c r="F10" i="3" s="1"/>
  <c r="A6" i="2"/>
  <c r="A7" i="2" s="1"/>
  <c r="A8" i="2" s="1"/>
  <c r="A9" i="2" s="1"/>
  <c r="A10" i="2" s="1"/>
  <c r="A11" i="2" s="1"/>
  <c r="A12" i="2" s="1"/>
  <c r="A13" i="2" s="1"/>
  <c r="A14" i="2" s="1"/>
  <c r="A15" i="2" s="1"/>
  <c r="A16" i="2" s="1"/>
  <c r="A17" i="2" s="1"/>
  <c r="A18" i="2" s="1"/>
  <c r="A19" i="2" s="1"/>
  <c r="A20" i="2" s="1"/>
  <c r="A21" i="2" s="1"/>
  <c r="A22" i="2" s="1"/>
  <c r="A23" i="2" s="1"/>
  <c r="A5" i="2"/>
  <c r="F54" i="3" l="1"/>
  <c r="F55" i="3" s="1"/>
  <c r="F52" i="3"/>
  <c r="F53" i="3" s="1"/>
  <c r="F51" i="3"/>
</calcChain>
</file>

<file path=xl/sharedStrings.xml><?xml version="1.0" encoding="utf-8"?>
<sst xmlns="http://schemas.openxmlformats.org/spreadsheetml/2006/main" count="137" uniqueCount="134">
  <si>
    <t>HOSPITAL ID</t>
  </si>
  <si>
    <t>HOSPITAL NAME</t>
  </si>
  <si>
    <t>TOTAL NUMBER OF PPCs</t>
  </si>
  <si>
    <t>FINAL POINTS TIER 1</t>
  </si>
  <si>
    <t>DENOMINATOR TIER 1</t>
  </si>
  <si>
    <t>FINAL POINTS TIER 2</t>
  </si>
  <si>
    <t>DENOMINATOR TIER 2</t>
  </si>
  <si>
    <t>FINAL WEIGHTED POINTS</t>
  </si>
  <si>
    <t>FINAL WEIGHTED SCORE</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</si>
  <si>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</si>
  <si>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</si>
  <si>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</si>
  <si>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</si>
  <si>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</si>
  <si>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</si>
  <si>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</si>
  <si>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</si>
  <si>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</si>
  <si>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</si>
  <si>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</si>
  <si>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</si>
  <si>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</si>
  <si>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</si>
  <si>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</si>
  <si>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</si>
  <si>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</si>
  <si>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</si>
  <si>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</si>
  <si>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</si>
  <si>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</si>
  <si>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</si>
  <si>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</si>
  <si>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</si>
  <si>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</si>
  <si>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</si>
  <si>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</si>
  <si>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</si>
  <si>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</si>
  <si>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</si>
  <si>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</si>
  <si>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</si>
  <si>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</si>
  <si>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</si>
  <si>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HOWARD COUNTY</t>
  </si>
  <si>
    <t>UPPER CHESAPEAKE HEALTH</t>
  </si>
  <si>
    <t>DOCTORS COMMUNITY</t>
  </si>
  <si>
    <t>LAUREL REGIONAL</t>
  </si>
  <si>
    <t>GOOD SAMARITAN</t>
  </si>
  <si>
    <t>SHADY GROVE</t>
  </si>
  <si>
    <t>REHAB &amp; ORTHO</t>
  </si>
  <si>
    <t>FT. WASHINGTON</t>
  </si>
  <si>
    <t>ATLANTIC GENERAL</t>
  </si>
  <si>
    <t>SOUTHERN MARYLAND</t>
  </si>
  <si>
    <t>UM ST. JOSEPH</t>
  </si>
  <si>
    <t>Levindale</t>
  </si>
  <si>
    <t>Final MHAC Score</t>
  </si>
  <si>
    <t>Revenue Adjustment</t>
  </si>
  <si>
    <t>Scaling Named Range Titles</t>
  </si>
  <si>
    <t>Scaling Named Range Values</t>
  </si>
  <si>
    <t>MHAC Lowest Score</t>
  </si>
  <si>
    <t>MHAC Max Penalty</t>
  </si>
  <si>
    <t>MHAC Highest Score</t>
  </si>
  <si>
    <t>MHAC Max Reward</t>
  </si>
  <si>
    <t>MHAC Penalty Threshold</t>
  </si>
  <si>
    <t>MHAC Reward Threshold</t>
  </si>
  <si>
    <t>Hospital ID</t>
  </si>
  <si>
    <t>Hospital Name</t>
  </si>
  <si>
    <t>% Adjustment</t>
  </si>
  <si>
    <t>$ Adjustment</t>
  </si>
  <si>
    <t>LEVINDALE</t>
  </si>
  <si>
    <t>State Total</t>
  </si>
  <si>
    <t>Penalty</t>
  </si>
  <si>
    <t>% Inpatient</t>
  </si>
  <si>
    <t>Reward</t>
  </si>
  <si>
    <t>HC-Germantown</t>
  </si>
  <si>
    <t>Meritus</t>
  </si>
  <si>
    <t>UMMC</t>
  </si>
  <si>
    <t>Holy Cross</t>
  </si>
  <si>
    <t>Frederick</t>
  </si>
  <si>
    <t>UM-Harford</t>
  </si>
  <si>
    <t>Mercy</t>
  </si>
  <si>
    <t>Johns Hopkins</t>
  </si>
  <si>
    <t>UM-Dorchester</t>
  </si>
  <si>
    <t>St. Agnes</t>
  </si>
  <si>
    <t>Sinai</t>
  </si>
  <si>
    <t>Bon Secours</t>
  </si>
  <si>
    <t>MedStar Fr Square</t>
  </si>
  <si>
    <t>Washington Adventist</t>
  </si>
  <si>
    <t>Garrett</t>
  </si>
  <si>
    <t>MedStar Montgomery</t>
  </si>
  <si>
    <t>Peninsula</t>
  </si>
  <si>
    <t>Suburban</t>
  </si>
  <si>
    <t>Anne Arundel</t>
  </si>
  <si>
    <t>MedStar Union Mem</t>
  </si>
  <si>
    <t>Western Maryland</t>
  </si>
  <si>
    <t>MedStar St. Mary's</t>
  </si>
  <si>
    <t>JH Bayview</t>
  </si>
  <si>
    <t>UM-Chestertown</t>
  </si>
  <si>
    <t>Union of Cecil</t>
  </si>
  <si>
    <t>Carroll</t>
  </si>
  <si>
    <t>MedStar Harbor</t>
  </si>
  <si>
    <t>UM-Charles Regional</t>
  </si>
  <si>
    <t>UM-Easton</t>
  </si>
  <si>
    <t>UMMC Midtown</t>
  </si>
  <si>
    <t>Calvert</t>
  </si>
  <si>
    <t>Northwest</t>
  </si>
  <si>
    <t>UM-BWMC</t>
  </si>
  <si>
    <t>GBMC</t>
  </si>
  <si>
    <t>Howard County</t>
  </si>
  <si>
    <t>UM-Upper Chesapeake</t>
  </si>
  <si>
    <t>Doctors</t>
  </si>
  <si>
    <t>UM-Laurel</t>
  </si>
  <si>
    <t>MedStar Good Sam</t>
  </si>
  <si>
    <t>Shady Grove</t>
  </si>
  <si>
    <t>UMROI</t>
  </si>
  <si>
    <t>Ft. Washington</t>
  </si>
  <si>
    <t>Atlantic General</t>
  </si>
  <si>
    <t>MedStar Southern MD</t>
  </si>
  <si>
    <t>UM-St. Joe</t>
  </si>
  <si>
    <t>Final Scores by Hospital:  Updated 3/28/2018 with final data through December 2017</t>
  </si>
  <si>
    <t>MHAC Pre-set Scaling</t>
  </si>
  <si>
    <t>TOTAL NUMBER OF PPCs TIER1</t>
  </si>
  <si>
    <t>TOTAL NUMBER OF PPCs TIER2</t>
  </si>
  <si>
    <t>TOTAL DENOMINATOR</t>
  </si>
  <si>
    <t>MHAC Revenue Adjustments RY 2020</t>
  </si>
  <si>
    <t>Results Used from:</t>
  </si>
  <si>
    <t>RY19 estimated Permanent Inpatient Revenue</t>
  </si>
  <si>
    <t>RY20</t>
  </si>
  <si>
    <t>PG Hospital results represents the combined results for PG and Laurel</t>
  </si>
  <si>
    <t>RY 2020 MHAC score</t>
  </si>
  <si>
    <t>UM-PGHC*</t>
  </si>
  <si>
    <t>Jan-Dec Final data, PG Laurel combined</t>
  </si>
  <si>
    <t>*PG is actual PG and Laurel combined</t>
  </si>
  <si>
    <t>Scores Updated: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</si>
</sst>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00"/>
  </numFmts>
  <fonts count="44">
    <font>
      <sz val="11"/>
      <color theme="1"/>
      <name val="Calibri"/>
      <family val="2"/>
      <scheme val="minor"/>
    </font>
    <font>
      <sz val="11"/>
      <color theme="1"/>
      <name val="Calibri"/>
      <family val="2"/>
      <scheme val="minor"/>
    </font>
    <font>
      <sz val="11"/>
      <color rgb="FFFF0000"/>
      <name val="Calibri"/>
      <family val="2"/>
      <scheme val="minor"/>
    </font>
    <font>
      <b/>
      <sz val="14"/>
      <name val="Calibri"/>
      <family val="2"/>
      <scheme val="minor"/>
    </font>
    <font>
      <b/>
      <sz val="11"/>
      <color rgb="FF000000"/>
      <name val="Calibri"/>
      <family val="2"/>
    </font>
    <font>
      <sz val="11"/>
      <color theme="1"/>
      <name val="Calibri"/>
      <family val="2"/>
    </font>
    <font>
      <b/>
      <sz val="11"/>
      <color rgb="FFFF0000"/>
      <name val="Calibri"/>
      <family val="2"/>
    </font>
    <font>
      <b/>
      <sz val="12"/>
      <color rgb="FF000000"/>
      <name val="Calibri"/>
      <family val="2"/>
    </font>
    <font>
      <b/>
      <sz val="11"/>
      <color theme="1"/>
      <name val="Calibri"/>
      <family val="2"/>
    </font>
    <font>
      <sz val="12"/>
      <color rgb="FF000000"/>
      <name val="Calibri"/>
      <family val="2"/>
    </font>
    <font>
      <sz val="12"/>
      <color theme="1"/>
      <name val="Calibri"/>
      <family val="2"/>
    </font>
    <font>
      <sz val="12"/>
      <color rgb="FFFF0000"/>
      <name val="Calibri"/>
      <family val="2"/>
    </font>
    <font>
      <b/>
      <sz val="11"/>
      <color theme="1"/>
      <name val="Arial"/>
      <family val="2"/>
    </font>
    <font>
      <sz val="11"/>
      <color theme="1"/>
      <name val="Arial"/>
      <family val="2"/>
    </font>
    <font>
      <b/>
      <sz val="12"/>
      <color theme="1"/>
      <name val="Arial"/>
      <family val="2"/>
    </font>
    <font>
      <sz val="12"/>
      <color indexed="8"/>
      <name val="Arial"/>
      <family val="2"/>
    </font>
    <font>
      <sz val="12"/>
      <color rgb="FF000000"/>
      <name val="Arial"/>
      <family val="2"/>
    </font>
    <font>
      <sz val="12"/>
      <color theme="1"/>
      <name val="Arial"/>
      <family val="2"/>
    </font>
    <font>
      <b/>
      <sz val="12"/>
      <color indexed="8"/>
      <name val="Arial"/>
      <family val="2"/>
    </font>
    <font>
      <b/>
      <sz val="12"/>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Arial"/>
      <family val="2"/>
    </font>
    <font>
      <sz val="11"/>
      <color indexed="8"/>
      <name val="Calibri"/>
      <family val="2"/>
    </font>
    <font>
      <sz val="12"/>
      <color theme="1"/>
      <name val="Calibri"/>
      <family val="2"/>
      <scheme val="minor"/>
    </font>
    <font>
      <sz val="18"/>
      <color theme="3"/>
      <name val="Calibri Light"/>
      <family val="2"/>
      <scheme val="major"/>
    </font>
    <font>
      <sz val="11"/>
      <color rgb="FF9C5700"/>
      <name val="Calibri"/>
      <family val="2"/>
      <scheme val="minor"/>
    </font>
    <font>
      <b/>
      <i/>
      <sz val="11"/>
      <color rgb="FFFF0000"/>
      <name val="Arial"/>
      <family val="2"/>
    </font>
    <font>
      <sz val="12"/>
      <name val="Arial"/>
      <family val="2"/>
    </font>
    <font>
      <b/>
      <sz val="9"/>
      <color indexed="8"/>
      <name val="Arial"/>
      <family val="2"/>
    </font>
    <font>
      <sz val="8"/>
      <color indexed="8"/>
      <name val="Arial, Albany AMT, Helvetica"/>
    </font>
  </fonts>
  <fills count="42">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rgb="FFD9D9D9"/>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3" tint="0.79998168889431442"/>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6F5EA"/>
        <bgColor indexed="64"/>
      </patternFill>
    </fill>
    <fill>
      <patternFill patternType="solid">
        <fgColor indexed="65"/>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CD6BE"/>
      </right>
      <top/>
      <bottom style="thin">
        <color rgb="FFCCD6BE"/>
      </bottom>
      <diagonal/>
    </border>
  </borders>
  <cellStyleXfs count="6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0" applyNumberFormat="0" applyBorder="0" applyAlignment="0" applyProtection="0"/>
    <xf numFmtId="0" fontId="26" fillId="12" borderId="9" applyNumberFormat="0" applyAlignment="0" applyProtection="0"/>
    <xf numFmtId="0" fontId="27" fillId="13" borderId="10" applyNumberFormat="0" applyAlignment="0" applyProtection="0"/>
    <xf numFmtId="0" fontId="28" fillId="13" borderId="9" applyNumberFormat="0" applyAlignment="0" applyProtection="0"/>
    <xf numFmtId="0" fontId="29" fillId="0" borderId="11" applyNumberFormat="0" applyFill="0" applyAlignment="0" applyProtection="0"/>
    <xf numFmtId="0" fontId="30" fillId="14" borderId="12" applyNumberFormat="0" applyAlignment="0" applyProtection="0"/>
    <xf numFmtId="0" fontId="2" fillId="0" borderId="0" applyNumberFormat="0" applyFill="0" applyBorder="0" applyAlignment="0" applyProtection="0"/>
    <xf numFmtId="0" fontId="1" fillId="15" borderId="13" applyNumberFormat="0" applyFont="0" applyAlignment="0" applyProtection="0"/>
    <xf numFmtId="0" fontId="31" fillId="0" borderId="0" applyNumberFormat="0" applyFill="0" applyBorder="0" applyAlignment="0" applyProtection="0"/>
    <xf numFmtId="0" fontId="32" fillId="0" borderId="14" applyNumberFormat="0" applyFill="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3" fillId="39" borderId="0" applyNumberFormat="0" applyBorder="0" applyAlignment="0" applyProtection="0"/>
    <xf numFmtId="0" fontId="34" fillId="0" borderId="0" applyNumberFormat="0" applyFill="0" applyBorder="0" applyAlignment="0" applyProtection="0"/>
    <xf numFmtId="0" fontId="35" fillId="0" borderId="0"/>
    <xf numFmtId="0" fontId="36" fillId="0" borderId="0"/>
    <xf numFmtId="0" fontId="1" fillId="0" borderId="0"/>
    <xf numFmtId="0" fontId="37" fillId="0" borderId="0"/>
    <xf numFmtId="0" fontId="38" fillId="0" borderId="0" applyNumberFormat="0" applyFill="0" applyBorder="0" applyAlignment="0" applyProtection="0"/>
    <xf numFmtId="0" fontId="39" fillId="11"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9" borderId="0" applyNumberFormat="0" applyBorder="0" applyAlignment="0" applyProtection="0"/>
    <xf numFmtId="0" fontId="1" fillId="0" borderId="0"/>
    <xf numFmtId="0" fontId="36" fillId="0" borderId="0"/>
    <xf numFmtId="9" fontId="1" fillId="0" borderId="0" applyFont="0" applyFill="0" applyBorder="0" applyAlignment="0" applyProtection="0"/>
    <xf numFmtId="0" fontId="37" fillId="0" borderId="0"/>
  </cellStyleXfs>
  <cellXfs count="51">
    <xf numFmtId="0" fontId="0" fillId="0" borderId="0" xfId="0"/>
    <xf numFmtId="0" fontId="4" fillId="0" borderId="0" xfId="0" applyFont="1" applyFill="1" applyBorder="1"/>
    <xf numFmtId="0" fontId="5" fillId="0" borderId="0" xfId="0" applyFont="1" applyFill="1" applyBorder="1" applyAlignment="1">
      <alignment horizontal="center"/>
    </xf>
    <xf numFmtId="0" fontId="5" fillId="0" borderId="0" xfId="0" applyFont="1" applyFill="1" applyBorder="1"/>
    <xf numFmtId="2" fontId="7" fillId="4" borderId="2" xfId="3"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5" borderId="4" xfId="0" applyFont="1" applyFill="1" applyBorder="1"/>
    <xf numFmtId="2" fontId="7" fillId="0" borderId="5" xfId="0" applyNumberFormat="1" applyFont="1" applyFill="1" applyBorder="1" applyAlignment="1">
      <alignment horizontal="center"/>
    </xf>
    <xf numFmtId="10" fontId="7" fillId="0" borderId="4" xfId="0" applyNumberFormat="1" applyFont="1" applyFill="1" applyBorder="1" applyAlignment="1">
      <alignment horizontal="center"/>
    </xf>
    <xf numFmtId="0" fontId="5" fillId="5" borderId="4" xfId="0" applyFont="1" applyFill="1" applyBorder="1"/>
    <xf numFmtId="2" fontId="5" fillId="5" borderId="4" xfId="0" applyNumberFormat="1" applyFont="1" applyFill="1" applyBorder="1"/>
    <xf numFmtId="2" fontId="9" fillId="0" borderId="5" xfId="0" applyNumberFormat="1" applyFont="1" applyFill="1" applyBorder="1" applyAlignment="1">
      <alignment horizontal="center"/>
    </xf>
    <xf numFmtId="10" fontId="10" fillId="0" borderId="4" xfId="0" applyNumberFormat="1" applyFont="1" applyFill="1" applyBorder="1" applyAlignment="1">
      <alignment horizontal="center"/>
    </xf>
    <xf numFmtId="10" fontId="5" fillId="5" borderId="4" xfId="0" applyNumberFormat="1" applyFont="1" applyFill="1" applyBorder="1"/>
    <xf numFmtId="2" fontId="11" fillId="0" borderId="5" xfId="0" applyNumberFormat="1" applyFont="1" applyFill="1" applyBorder="1" applyAlignment="1">
      <alignment horizontal="center"/>
    </xf>
    <xf numFmtId="10" fontId="11" fillId="0" borderId="4" xfId="0" applyNumberFormat="1" applyFont="1" applyFill="1" applyBorder="1" applyAlignment="1">
      <alignment horizontal="center"/>
    </xf>
    <xf numFmtId="0" fontId="12" fillId="0" borderId="0" xfId="0" applyFont="1"/>
    <xf numFmtId="0" fontId="13" fillId="0" borderId="0" xfId="0" applyFont="1"/>
    <xf numFmtId="0" fontId="12" fillId="6" borderId="4" xfId="0" applyFont="1" applyFill="1" applyBorder="1" applyAlignment="1">
      <alignment horizontal="center" vertical="center" wrapText="1"/>
    </xf>
    <xf numFmtId="0" fontId="14" fillId="0" borderId="0" xfId="0" applyFont="1"/>
    <xf numFmtId="0" fontId="15" fillId="0" borderId="4" xfId="0" applyNumberFormat="1" applyFont="1" applyFill="1" applyBorder="1" applyAlignment="1" applyProtection="1">
      <alignment horizontal="left" wrapText="1"/>
    </xf>
    <xf numFmtId="2" fontId="15" fillId="0" borderId="4" xfId="1" applyNumberFormat="1" applyFont="1" applyFill="1" applyBorder="1" applyAlignment="1" applyProtection="1">
      <alignment horizontal="center" wrapText="1"/>
    </xf>
    <xf numFmtId="10" fontId="17" fillId="0" borderId="4" xfId="3" applyNumberFormat="1" applyFont="1" applyFill="1" applyBorder="1" applyAlignment="1">
      <alignment horizontal="center"/>
    </xf>
    <xf numFmtId="0" fontId="17" fillId="0" borderId="0" xfId="0" applyFont="1"/>
    <xf numFmtId="0" fontId="15" fillId="0" borderId="0" xfId="0" applyNumberFormat="1" applyFont="1" applyFill="1" applyBorder="1" applyAlignment="1" applyProtection="1">
      <alignment horizontal="left" wrapText="1"/>
    </xf>
    <xf numFmtId="164" fontId="16" fillId="7" borderId="0" xfId="2" applyNumberFormat="1" applyFont="1" applyFill="1" applyBorder="1" applyAlignment="1" applyProtection="1">
      <alignment horizontal="center" wrapText="1"/>
    </xf>
    <xf numFmtId="2" fontId="15" fillId="0" borderId="0" xfId="1" applyNumberFormat="1" applyFont="1" applyFill="1" applyBorder="1" applyAlignment="1" applyProtection="1">
      <alignment horizontal="center" wrapText="1"/>
    </xf>
    <xf numFmtId="0" fontId="18" fillId="3" borderId="4" xfId="0" applyNumberFormat="1" applyFont="1" applyFill="1" applyBorder="1" applyAlignment="1" applyProtection="1">
      <alignment horizontal="left"/>
    </xf>
    <xf numFmtId="164" fontId="19" fillId="8" borderId="4" xfId="2" applyNumberFormat="1" applyFont="1" applyFill="1" applyBorder="1" applyAlignment="1" applyProtection="1">
      <alignment horizontal="center" wrapText="1"/>
    </xf>
    <xf numFmtId="0" fontId="17" fillId="0" borderId="4" xfId="0" applyFont="1" applyBorder="1"/>
    <xf numFmtId="164" fontId="14" fillId="0" borderId="4" xfId="2" applyNumberFormat="1" applyFont="1" applyBorder="1"/>
    <xf numFmtId="0" fontId="17" fillId="0" borderId="0" xfId="0" applyFont="1" applyFill="1" applyBorder="1"/>
    <xf numFmtId="0" fontId="17" fillId="0" borderId="4" xfId="0" applyFont="1" applyBorder="1" applyAlignment="1">
      <alignment horizontal="right"/>
    </xf>
    <xf numFmtId="10" fontId="14" fillId="0" borderId="4" xfId="3" applyNumberFormat="1" applyFont="1" applyBorder="1"/>
    <xf numFmtId="2" fontId="18" fillId="0" borderId="0" xfId="0" applyNumberFormat="1" applyFont="1" applyFill="1" applyBorder="1" applyAlignment="1" applyProtection="1">
      <alignment horizontal="center" wrapText="1"/>
    </xf>
    <xf numFmtId="164" fontId="17" fillId="0" borderId="0" xfId="0" applyNumberFormat="1" applyFont="1"/>
    <xf numFmtId="165" fontId="16" fillId="7" borderId="4" xfId="2" applyNumberFormat="1" applyFont="1" applyFill="1" applyBorder="1" applyAlignment="1" applyProtection="1">
      <alignment horizontal="center" wrapText="1"/>
    </xf>
    <xf numFmtId="165" fontId="19" fillId="8" borderId="4" xfId="2" applyNumberFormat="1" applyFont="1" applyFill="1" applyBorder="1" applyAlignment="1" applyProtection="1">
      <alignment horizontal="center" wrapText="1"/>
    </xf>
    <xf numFmtId="0" fontId="3" fillId="2" borderId="0" xfId="0" applyNumberFormat="1" applyFont="1" applyFill="1" applyBorder="1" applyAlignment="1" applyProtection="1">
      <alignment horizontal="centerContinuous" vertical="top"/>
    </xf>
    <xf numFmtId="0" fontId="3" fillId="2" borderId="0" xfId="0" applyNumberFormat="1" applyFont="1" applyFill="1" applyBorder="1" applyAlignment="1" applyProtection="1">
      <alignment vertical="top"/>
    </xf>
    <xf numFmtId="0" fontId="40" fillId="0" borderId="0" xfId="0" applyFont="1"/>
    <xf numFmtId="164" fontId="41" fillId="0" borderId="4" xfId="0" applyNumberFormat="1" applyFont="1" applyBorder="1" applyAlignment="1">
      <alignment horizontal="right"/>
    </xf>
    <xf numFmtId="0" fontId="42" fillId="40" borderId="15" xfId="0" applyNumberFormat="1" applyFont="1" applyFill="1" applyBorder="1" applyAlignment="1" applyProtection="1">
      <alignment horizontal="center" vertical="center" wrapText="1"/>
    </xf>
    <xf numFmtId="14" fontId="13" fillId="0" borderId="0" xfId="0" applyNumberFormat="1" applyFont="1"/>
    <xf numFmtId="0" fontId="43" fillId="2" borderId="15" xfId="0" applyFont="1" applyFill="1" applyBorder="1" applyAlignment="1">
      <alignment horizontal="left" wrapText="1"/>
    </xf>
    <xf numFmtId="0" fontId="43" fillId="2" borderId="15" xfId="0" applyFont="1" applyFill="1" applyBorder="1" applyAlignment="1">
      <alignment horizontal="right" wrapText="1"/>
    </xf>
    <xf numFmtId="0" fontId="0" fillId="41" borderId="0" xfId="0" applyFill="1"/>
    <xf numFmtId="0" fontId="0" fillId="0" borderId="0" xfId="0" applyFill="1"/>
    <xf numFmtId="2" fontId="0" fillId="41" borderId="0" xfId="0" applyNumberFormat="1" applyFill="1"/>
    <xf numFmtId="0" fontId="43" fillId="2" borderId="0" xfId="0" applyFont="1" applyFill="1" applyBorder="1" applyAlignment="1">
      <alignment horizontal="left"/>
    </xf>
    <xf numFmtId="0" fontId="6" fillId="0" borderId="1" xfId="0" applyFont="1" applyFill="1" applyBorder="1" applyAlignment="1">
      <alignment horizontal="left"/>
    </xf>
  </cellXfs>
  <cellStyles count="6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1 2" xfId="51"/>
    <cellStyle name="60% - Accent2" xfId="27" builtinId="36" customBuiltin="1"/>
    <cellStyle name="60% - Accent2 2" xfId="52"/>
    <cellStyle name="60% - Accent3" xfId="31" builtinId="40" customBuiltin="1"/>
    <cellStyle name="60% - Accent3 2" xfId="53"/>
    <cellStyle name="60% - Accent4" xfId="35" builtinId="44" customBuiltin="1"/>
    <cellStyle name="60% - Accent4 2" xfId="54"/>
    <cellStyle name="60% - Accent5" xfId="39" builtinId="48" customBuiltin="1"/>
    <cellStyle name="60% - Accent5 2" xfId="55"/>
    <cellStyle name="60% - Accent6" xfId="43" builtinId="52" customBuiltin="1"/>
    <cellStyle name="60% - Accent6 2" xfId="56"/>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eutral 2" xfId="50"/>
    <cellStyle name="Normal" xfId="0" builtinId="0"/>
    <cellStyle name="Normal 2" xfId="57"/>
    <cellStyle name="Normal 2 2" xfId="47"/>
    <cellStyle name="Normal 3" xfId="46"/>
    <cellStyle name="Normal 3 2" xfId="48"/>
    <cellStyle name="Normal 3 2 2" xfId="45"/>
    <cellStyle name="Normal 3 2 3" xfId="58"/>
    <cellStyle name="Normal 3 3" xfId="60"/>
    <cellStyle name="Note" xfId="17" builtinId="10" customBuiltin="1"/>
    <cellStyle name="Output" xfId="12" builtinId="21" customBuiltin="1"/>
    <cellStyle name="Percent" xfId="3" builtinId="5"/>
    <cellStyle name="Percent 2" xfId="59"/>
    <cellStyle name="Title" xfId="49" builtinId="15" customBuiltin="1"/>
    <cellStyle name="Title 2" xfId="44"/>
    <cellStyle name="Total" xfId="19" builtinId="25" customBuiltin="1"/>
    <cellStyle name="Warning Text" xfId="16" builtinId="11" customBuilti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PBM/Quality/SCALING/RY%202019/RY%202019%20Estimated%20Aggregate%20Revenue%20at%20Risk%20Scaling%20Workbook%208.14.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Y2020%20Source%20Reven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19 updated"/>
      <sheetName val="FY19 original"/>
      <sheetName val="Sheet1"/>
    </sheetNames>
    <sheetDataSet>
      <sheetData sheetId="0">
        <row r="1">
          <cell r="A1"/>
          <cell r="E1" t="str">
            <v>Results Used from:</v>
          </cell>
        </row>
        <row r="2">
          <cell r="A2" t="str">
            <v>Hospital ID</v>
          </cell>
          <cell r="B2" t="str">
            <v>Hospital Name</v>
          </cell>
          <cell r="C2" t="str">
            <v>FY19 Permanent Revenue</v>
          </cell>
          <cell r="D2" t="str">
            <v>Permanent Inpatient Revenue used for FY19 Scaling</v>
          </cell>
        </row>
        <row r="3">
          <cell r="A3">
            <v>210001</v>
          </cell>
          <cell r="B3" t="str">
            <v>MERITUS</v>
          </cell>
          <cell r="C3">
            <v>362368543.1874333</v>
          </cell>
          <cell r="D3">
            <v>219551750.19037277</v>
          </cell>
        </row>
        <row r="4">
          <cell r="A4">
            <v>210002</v>
          </cell>
          <cell r="B4" t="str">
            <v>UNIVERSITY OF MARYLAND</v>
          </cell>
          <cell r="C4">
            <v>1728168161.0448518</v>
          </cell>
          <cell r="D4">
            <v>1203673855.8280954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348438484.53914267</v>
          </cell>
          <cell r="D5">
            <v>282929187.85055101</v>
          </cell>
          <cell r="E5" t="str">
            <v>Note: PG revenue is inclusive of IP revenue moving from Laurel. IP revenue calculated as PG's original IP  + the IP revenue moved from Laurel. Has different equation than other hospitals</v>
          </cell>
        </row>
        <row r="6">
          <cell r="A6">
            <v>210004</v>
          </cell>
          <cell r="B6" t="str">
            <v>HOLY CROSS</v>
          </cell>
          <cell r="C6">
            <v>500698497.22606456</v>
          </cell>
          <cell r="D6">
            <v>355608691.5874365</v>
          </cell>
        </row>
        <row r="7">
          <cell r="A7">
            <v>210005</v>
          </cell>
          <cell r="B7" t="str">
            <v>FREDERICK MEMORIAL</v>
          </cell>
          <cell r="C7">
            <v>345157181.04963773</v>
          </cell>
          <cell r="D7">
            <v>232665826.88068572</v>
          </cell>
        </row>
        <row r="8">
          <cell r="A8">
            <v>210006</v>
          </cell>
          <cell r="B8" t="str">
            <v>HARFORD</v>
          </cell>
          <cell r="C8">
            <v>104913929.34240158</v>
          </cell>
          <cell r="D8">
            <v>54181185.872883432</v>
          </cell>
        </row>
        <row r="9">
          <cell r="A9">
            <v>210008</v>
          </cell>
          <cell r="B9" t="str">
            <v>MERCY</v>
          </cell>
          <cell r="C9">
            <v>536545951.43165791</v>
          </cell>
          <cell r="D9">
            <v>226492002.26683223</v>
          </cell>
        </row>
        <row r="10">
          <cell r="A10">
            <v>210009</v>
          </cell>
          <cell r="B10" t="str">
            <v>JOHNS HOPKINS</v>
          </cell>
          <cell r="C10">
            <v>2422312770.8576393</v>
          </cell>
          <cell r="D10">
            <v>1456687423.7785687</v>
          </cell>
        </row>
        <row r="11">
          <cell r="A11">
            <v>210010</v>
          </cell>
          <cell r="B11" t="str">
            <v>DORCHESTER</v>
          </cell>
          <cell r="C11">
            <v>46645024.237691022</v>
          </cell>
          <cell r="D11">
            <v>22653845.031135526</v>
          </cell>
        </row>
        <row r="12">
          <cell r="A12">
            <v>210011</v>
          </cell>
          <cell r="B12" t="str">
            <v>ST. AGNES</v>
          </cell>
          <cell r="C12">
            <v>414960504.16394675</v>
          </cell>
          <cell r="D12">
            <v>238757730.11486387</v>
          </cell>
        </row>
        <row r="13">
          <cell r="A13">
            <v>210012</v>
          </cell>
          <cell r="B13" t="str">
            <v>SINAI</v>
          </cell>
          <cell r="C13">
            <v>764180996.14415145</v>
          </cell>
          <cell r="D13">
            <v>399817672.84297025</v>
          </cell>
        </row>
        <row r="14">
          <cell r="A14">
            <v>210013</v>
          </cell>
          <cell r="B14" t="str">
            <v>BON SECOURS</v>
          </cell>
          <cell r="C14">
            <v>112784455.86318843</v>
          </cell>
          <cell r="D14">
            <v>64363349.161197074</v>
          </cell>
        </row>
        <row r="15">
          <cell r="A15">
            <v>210015</v>
          </cell>
          <cell r="B15" t="str">
            <v>FRANKLIN SQUARE</v>
          </cell>
          <cell r="C15">
            <v>545849179.21599722</v>
          </cell>
          <cell r="D15">
            <v>306898503.66418034</v>
          </cell>
        </row>
        <row r="16">
          <cell r="A16">
            <v>210016</v>
          </cell>
          <cell r="B16" t="str">
            <v>WASHINGTON ADVENTIST</v>
          </cell>
          <cell r="C16">
            <v>275917608.80301803</v>
          </cell>
          <cell r="D16">
            <v>164197283.45611724</v>
          </cell>
        </row>
        <row r="17">
          <cell r="A17">
            <v>210017</v>
          </cell>
          <cell r="B17" t="str">
            <v>GARRETT COUNTY</v>
          </cell>
          <cell r="C17">
            <v>60636352.179484114</v>
          </cell>
          <cell r="D17">
            <v>23714399.770658769</v>
          </cell>
        </row>
        <row r="18">
          <cell r="A18">
            <v>210018</v>
          </cell>
          <cell r="B18" t="str">
            <v>MONTGOMERY GENERAL</v>
          </cell>
          <cell r="C18">
            <v>176329978.61014849</v>
          </cell>
          <cell r="D18">
            <v>84721645.338150024</v>
          </cell>
        </row>
        <row r="19">
          <cell r="A19">
            <v>210019</v>
          </cell>
          <cell r="B19" t="str">
            <v>PENINSULA REGIONAL</v>
          </cell>
          <cell r="C19">
            <v>440472736.66290438</v>
          </cell>
          <cell r="D19">
            <v>249228263.69537243</v>
          </cell>
        </row>
        <row r="20">
          <cell r="A20">
            <v>210022</v>
          </cell>
          <cell r="B20" t="str">
            <v>SUBURBAN</v>
          </cell>
          <cell r="C20">
            <v>323715549.16028607</v>
          </cell>
          <cell r="D20">
            <v>208954270.03806505</v>
          </cell>
        </row>
        <row r="21">
          <cell r="A21">
            <v>210023</v>
          </cell>
          <cell r="B21" t="str">
            <v>ANNE ARUNDEL</v>
          </cell>
          <cell r="C21">
            <v>617272368.70164418</v>
          </cell>
          <cell r="D21">
            <v>294544505.55355853</v>
          </cell>
        </row>
        <row r="22">
          <cell r="A22">
            <v>210024</v>
          </cell>
          <cell r="B22" t="str">
            <v>UNION MEMORIAL</v>
          </cell>
          <cell r="C22">
            <v>414187672.9067598</v>
          </cell>
          <cell r="D22">
            <v>243156678.61103633</v>
          </cell>
        </row>
        <row r="23">
          <cell r="A23">
            <v>210027</v>
          </cell>
          <cell r="B23" t="str">
            <v>WESTERN MARYLAND HEALTH SYSTEM</v>
          </cell>
          <cell r="C23">
            <v>325414055.49193567</v>
          </cell>
          <cell r="D23">
            <v>169461999.97392026</v>
          </cell>
        </row>
        <row r="24">
          <cell r="A24">
            <v>210028</v>
          </cell>
          <cell r="B24" t="str">
            <v>ST. MARY</v>
          </cell>
          <cell r="C24">
            <v>185289624.10285282</v>
          </cell>
          <cell r="D24">
            <v>79141046.240058914</v>
          </cell>
        </row>
        <row r="25">
          <cell r="A25">
            <v>210029</v>
          </cell>
          <cell r="B25" t="str">
            <v>HOPKINS BAYVIEW MED CTR</v>
          </cell>
          <cell r="C25">
            <v>671715143.74808729</v>
          </cell>
          <cell r="D25">
            <v>366607627.05097502</v>
          </cell>
        </row>
        <row r="26">
          <cell r="A26">
            <v>210030</v>
          </cell>
          <cell r="B26" t="str">
            <v>CHESTERTOWN</v>
          </cell>
          <cell r="C26">
            <v>53535766.10036771</v>
          </cell>
          <cell r="D26">
            <v>17859941.771094728</v>
          </cell>
        </row>
        <row r="27">
          <cell r="A27">
            <v>210032</v>
          </cell>
          <cell r="B27" t="str">
            <v>UNION HOSPITAL  OF CECIL COUNT</v>
          </cell>
          <cell r="C27">
            <v>160537054.32856601</v>
          </cell>
          <cell r="D27">
            <v>65426886.884278983</v>
          </cell>
        </row>
        <row r="28">
          <cell r="A28">
            <v>210033</v>
          </cell>
          <cell r="B28" t="str">
            <v>CARROLL COUNTY</v>
          </cell>
          <cell r="C28">
            <v>227083962.9045724</v>
          </cell>
          <cell r="D28">
            <v>140291848.95110157</v>
          </cell>
        </row>
        <row r="29">
          <cell r="A29">
            <v>210034</v>
          </cell>
          <cell r="B29" t="str">
            <v>HARBOR</v>
          </cell>
          <cell r="C29">
            <v>187602543.67332307</v>
          </cell>
          <cell r="D29">
            <v>110392040.46307562</v>
          </cell>
        </row>
        <row r="30">
          <cell r="A30">
            <v>210035</v>
          </cell>
          <cell r="B30" t="str">
            <v>CHARLES REGIONAL</v>
          </cell>
          <cell r="C30">
            <v>153867989.16881958</v>
          </cell>
          <cell r="D30">
            <v>76930098.256048933</v>
          </cell>
        </row>
        <row r="31">
          <cell r="A31">
            <v>210037</v>
          </cell>
          <cell r="B31" t="str">
            <v>EASTON</v>
          </cell>
          <cell r="C31">
            <v>214261972.7125479</v>
          </cell>
          <cell r="D31">
            <v>103481053.23549819</v>
          </cell>
        </row>
        <row r="32">
          <cell r="A32">
            <v>210038</v>
          </cell>
          <cell r="B32" t="str">
            <v>UMMC MIDTOWN</v>
          </cell>
          <cell r="C32">
            <v>223331473.17698106</v>
          </cell>
          <cell r="D32">
            <v>111141001.82951267</v>
          </cell>
        </row>
        <row r="33">
          <cell r="A33">
            <v>210039</v>
          </cell>
          <cell r="B33" t="str">
            <v>CALVERT</v>
          </cell>
          <cell r="C33">
            <v>146163780.44888815</v>
          </cell>
          <cell r="D33">
            <v>67111996.336183831</v>
          </cell>
        </row>
        <row r="34">
          <cell r="A34">
            <v>210040</v>
          </cell>
          <cell r="B34" t="str">
            <v>NORTHWEST</v>
          </cell>
          <cell r="C34">
            <v>262648421.57924467</v>
          </cell>
          <cell r="D34">
            <v>138719920.48755717</v>
          </cell>
        </row>
        <row r="35">
          <cell r="A35">
            <v>210043</v>
          </cell>
          <cell r="B35" t="str">
            <v>BALTIMORE WASHINGTON MEDICAL CENTER</v>
          </cell>
          <cell r="C35">
            <v>432711981.91458106</v>
          </cell>
          <cell r="D35">
            <v>250217336.46421713</v>
          </cell>
        </row>
        <row r="36">
          <cell r="A36">
            <v>210044</v>
          </cell>
          <cell r="B36" t="str">
            <v>G.B.M.C.</v>
          </cell>
          <cell r="C36">
            <v>460191024.33638883</v>
          </cell>
          <cell r="D36">
            <v>237787317.20252523</v>
          </cell>
        </row>
        <row r="37">
          <cell r="A37">
            <v>210045</v>
          </cell>
          <cell r="B37" t="str">
            <v>MCCREADY</v>
          </cell>
          <cell r="C37">
            <v>14249480.968686718</v>
          </cell>
          <cell r="D37">
            <v>2269931.2301072637</v>
          </cell>
        </row>
        <row r="38">
          <cell r="A38">
            <v>210048</v>
          </cell>
          <cell r="B38" t="str">
            <v>HOWARD COUNTY</v>
          </cell>
          <cell r="C38">
            <v>299669480.93341917</v>
          </cell>
          <cell r="D38">
            <v>182870977.1629326</v>
          </cell>
        </row>
        <row r="39">
          <cell r="A39">
            <v>210049</v>
          </cell>
          <cell r="B39" t="str">
            <v>UPPER CHESAPEAKE HEALTH</v>
          </cell>
          <cell r="C39">
            <v>311867569.56742662</v>
          </cell>
          <cell r="D39">
            <v>128686090.78024776</v>
          </cell>
        </row>
        <row r="40">
          <cell r="A40">
            <v>210051</v>
          </cell>
          <cell r="B40" t="str">
            <v>DOCTORS COMMUNITY</v>
          </cell>
          <cell r="C40">
            <v>247543706.44282448</v>
          </cell>
          <cell r="D40">
            <v>141094311.02338791</v>
          </cell>
        </row>
        <row r="41">
          <cell r="A41">
            <v>210055</v>
          </cell>
          <cell r="B41" t="str">
            <v>LAUREL REGIONAL</v>
          </cell>
          <cell r="C41">
            <v>43653951.300551176</v>
          </cell>
          <cell r="D41"/>
          <cell r="E41" t="str">
            <v>Per allan, the remaining dollars in Laurel should be OP or OBS, not IP</v>
          </cell>
        </row>
        <row r="42">
          <cell r="A42">
            <v>210056</v>
          </cell>
          <cell r="B42" t="str">
            <v>GOOD SAMARITAN</v>
          </cell>
          <cell r="C42">
            <v>258484446.35177794</v>
          </cell>
          <cell r="D42">
            <v>146901578.80024388</v>
          </cell>
        </row>
        <row r="43">
          <cell r="A43">
            <v>210057</v>
          </cell>
          <cell r="B43" t="str">
            <v>SHADY GROVE</v>
          </cell>
          <cell r="C43">
            <v>436099745.7649942</v>
          </cell>
          <cell r="D43">
            <v>251748233.71978343</v>
          </cell>
        </row>
        <row r="44">
          <cell r="A44">
            <v>210058</v>
          </cell>
          <cell r="B44" t="str">
            <v>REHAB &amp; ORTHO</v>
          </cell>
          <cell r="C44">
            <v>120383834.88650474</v>
          </cell>
          <cell r="D44">
            <v>72350285.443095669</v>
          </cell>
        </row>
        <row r="45">
          <cell r="A45">
            <v>210060</v>
          </cell>
          <cell r="B45" t="str">
            <v>FT. WASHINGTON</v>
          </cell>
          <cell r="C45">
            <v>50264399.505942188</v>
          </cell>
          <cell r="D45">
            <v>19890382.559177123</v>
          </cell>
        </row>
        <row r="46">
          <cell r="A46">
            <v>210061</v>
          </cell>
          <cell r="B46" t="str">
            <v>ATLANTIC GENERAL</v>
          </cell>
          <cell r="C46">
            <v>107225177.28135918</v>
          </cell>
          <cell r="D46">
            <v>36931909.829574928</v>
          </cell>
        </row>
        <row r="47">
          <cell r="A47">
            <v>210062</v>
          </cell>
          <cell r="B47" t="str">
            <v>SOUTHERN MARYLAND</v>
          </cell>
          <cell r="C47">
            <v>270197318.69968313</v>
          </cell>
          <cell r="D47">
            <v>162087855.72437662</v>
          </cell>
        </row>
        <row r="48">
          <cell r="A48">
            <v>210063</v>
          </cell>
          <cell r="B48" t="str">
            <v>UM ST. JOSEPH</v>
          </cell>
          <cell r="C48">
            <v>375488512.26807195</v>
          </cell>
          <cell r="D48">
            <v>223399906.96435797</v>
          </cell>
        </row>
        <row r="49">
          <cell r="A49">
            <v>210064</v>
          </cell>
          <cell r="B49" t="str">
            <v>Levindale</v>
          </cell>
          <cell r="C49">
            <v>59867175.208568588</v>
          </cell>
          <cell r="D49">
            <v>57510718.993812039</v>
          </cell>
        </row>
        <row r="50">
          <cell r="A50">
            <v>210065</v>
          </cell>
          <cell r="B50" t="str">
            <v>HOLY CROSS GERMANTOWN</v>
          </cell>
          <cell r="C50">
            <v>103680715.85917763</v>
          </cell>
          <cell r="D50">
            <v>59062315.291286595</v>
          </cell>
        </row>
        <row r="51">
          <cell r="A51"/>
          <cell r="B51"/>
          <cell r="C51"/>
          <cell r="D51"/>
        </row>
        <row r="52">
          <cell r="B52" t="str">
            <v>State</v>
          </cell>
          <cell r="C52">
            <v>16944586254.054193</v>
          </cell>
          <cell r="D52">
            <v>9752172684.2011623</v>
          </cell>
        </row>
        <row r="54">
          <cell r="A54">
            <v>218992</v>
          </cell>
          <cell r="B54" t="str">
            <v>University of Maryland - MIEMSS</v>
          </cell>
          <cell r="C54"/>
          <cell r="D54"/>
        </row>
        <row r="55">
          <cell r="A55">
            <v>210055</v>
          </cell>
          <cell r="B55" t="str">
            <v>LAUREL REGIONAL</v>
          </cell>
          <cell r="C55">
            <v>43653951.300551176</v>
          </cell>
          <cell r="D55">
            <v>24520064.117097814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51"/>
  <sheetViews>
    <sheetView tabSelected="1" zoomScaleNormal="100" workbookViewId="0">
      <pane xSplit="2" ySplit="2" topLeftCell="C3" activePane="bottomRight" state="frozen"/>
      <selection pane="topRight" activeCell="C1" sqref="C1"/>
      <selection pane="bottomLeft" activeCell="A3" sqref="A3"/>
      <selection pane="bottomRight"/>
    </sheetView>
  </sheetViews>
  <sheetFormatPr defaultColWidth="9.28515625" defaultRowHeight="15"/>
  <cols>
    <col min="1" max="1" width="19.42578125" customWidth="1"/>
    <col min="2" max="2" width="20.5703125" bestFit="1" customWidth="1"/>
    <col min="3" max="12" width="19.42578125" customWidth="1"/>
  </cols>
  <sheetData>
    <row r="1" spans="1:12" ht="18.75">
      <c r="A1" s="39" t="s">
        <v>119</v>
      </c>
      <c r="B1" s="38"/>
      <c r="C1" s="38"/>
      <c r="D1" s="38"/>
      <c r="E1" s="38"/>
      <c r="F1" s="38"/>
      <c r="G1" s="38"/>
      <c r="H1" s="38"/>
      <c r="I1" s="38"/>
      <c r="J1" s="38"/>
      <c r="K1" s="38"/>
      <c r="L1" s="38"/>
    </row>
    <row r="2" spans="1:12" ht="24">
      <c r="A2" s="42" t="s">
        <v>0</v>
      </c>
      <c r="B2" s="42" t="s">
        <v>1</v>
      </c>
      <c r="C2" s="42" t="s">
        <v>2</v>
      </c>
      <c r="D2" s="42" t="s">
        <v>3</v>
      </c>
      <c r="E2" s="42" t="s">
        <v>4</v>
      </c>
      <c r="F2" s="42" t="s">
        <v>121</v>
      </c>
      <c r="G2" s="42" t="s">
        <v>5</v>
      </c>
      <c r="H2" s="42" t="s">
        <v>6</v>
      </c>
      <c r="I2" s="42" t="s">
        <v>122</v>
      </c>
      <c r="J2" s="42" t="s">
        <v>7</v>
      </c>
      <c r="K2" s="42" t="s">
        <v>123</v>
      </c>
      <c r="L2" s="42" t="s">
        <v>8</v>
      </c>
    </row>
    <row r="3" spans="1:12" ht="18.75" customHeight="1">
      <c r="A3" s="44">
        <v>210001</v>
      </c>
      <c r="B3" s="44" t="s">
        <v>75</v>
      </c>
      <c r="C3" s="45">
        <v>38</v>
      </c>
      <c r="D3" s="45">
        <v>24</v>
      </c>
      <c r="E3" s="45">
        <v>150</v>
      </c>
      <c r="F3" s="45">
        <v>15</v>
      </c>
      <c r="G3" s="45">
        <v>161</v>
      </c>
      <c r="H3" s="45">
        <v>230</v>
      </c>
      <c r="I3" s="45">
        <v>23</v>
      </c>
      <c r="J3" s="45">
        <v>104.5</v>
      </c>
      <c r="K3" s="45">
        <v>265</v>
      </c>
      <c r="L3" s="45">
        <v>0.39</v>
      </c>
    </row>
    <row r="4" spans="1:12" ht="18.75" customHeight="1">
      <c r="A4" s="44">
        <v>210002</v>
      </c>
      <c r="B4" s="44" t="s">
        <v>76</v>
      </c>
      <c r="C4" s="45">
        <v>42</v>
      </c>
      <c r="D4" s="45">
        <v>117</v>
      </c>
      <c r="E4" s="45">
        <v>160</v>
      </c>
      <c r="F4" s="45">
        <v>16</v>
      </c>
      <c r="G4" s="45">
        <v>155</v>
      </c>
      <c r="H4" s="45">
        <v>260</v>
      </c>
      <c r="I4" s="45">
        <v>26</v>
      </c>
      <c r="J4" s="45">
        <v>194.5</v>
      </c>
      <c r="K4" s="45">
        <v>290</v>
      </c>
      <c r="L4" s="45">
        <v>0.67</v>
      </c>
    </row>
    <row r="5" spans="1:12" ht="18.75" customHeight="1">
      <c r="A5" s="44">
        <v>210003</v>
      </c>
      <c r="B5" s="44" t="s">
        <v>130</v>
      </c>
      <c r="C5" s="45">
        <v>31</v>
      </c>
      <c r="D5" s="46">
        <v>42</v>
      </c>
      <c r="E5" s="46">
        <v>120</v>
      </c>
      <c r="F5" s="46"/>
      <c r="G5" s="46">
        <v>133</v>
      </c>
      <c r="H5" s="46">
        <v>200</v>
      </c>
      <c r="I5" s="46"/>
      <c r="J5" s="46">
        <f>G5/2+D5</f>
        <v>108.5</v>
      </c>
      <c r="K5" s="47">
        <f>E5+(H5/2)</f>
        <v>220</v>
      </c>
      <c r="L5" s="48">
        <f>J5/K5</f>
        <v>0.49318181818181817</v>
      </c>
    </row>
    <row r="6" spans="1:12" ht="18.75" customHeight="1">
      <c r="A6" s="44">
        <v>210004</v>
      </c>
      <c r="B6" s="44" t="s">
        <v>77</v>
      </c>
      <c r="C6" s="45">
        <v>41</v>
      </c>
      <c r="D6" s="45">
        <v>135</v>
      </c>
      <c r="E6" s="45">
        <v>150</v>
      </c>
      <c r="F6" s="45">
        <v>15</v>
      </c>
      <c r="G6" s="45">
        <v>208</v>
      </c>
      <c r="H6" s="45">
        <v>260</v>
      </c>
      <c r="I6" s="45">
        <v>26</v>
      </c>
      <c r="J6" s="45">
        <v>239</v>
      </c>
      <c r="K6" s="45">
        <v>280</v>
      </c>
      <c r="L6" s="45">
        <v>0.85</v>
      </c>
    </row>
    <row r="7" spans="1:12" ht="18.75" customHeight="1">
      <c r="A7" s="44">
        <v>210005</v>
      </c>
      <c r="B7" s="44" t="s">
        <v>78</v>
      </c>
      <c r="C7" s="45">
        <v>38</v>
      </c>
      <c r="D7" s="45">
        <v>107</v>
      </c>
      <c r="E7" s="45">
        <v>150</v>
      </c>
      <c r="F7" s="45">
        <v>15</v>
      </c>
      <c r="G7" s="45">
        <v>155</v>
      </c>
      <c r="H7" s="45">
        <v>230</v>
      </c>
      <c r="I7" s="45">
        <v>23</v>
      </c>
      <c r="J7" s="45">
        <v>184.5</v>
      </c>
      <c r="K7" s="45">
        <v>265</v>
      </c>
      <c r="L7" s="45">
        <v>0.7</v>
      </c>
    </row>
    <row r="8" spans="1:12" ht="18.75" customHeight="1">
      <c r="A8" s="44">
        <v>210006</v>
      </c>
      <c r="B8" s="44" t="s">
        <v>79</v>
      </c>
      <c r="C8" s="45">
        <v>19</v>
      </c>
      <c r="D8" s="45">
        <v>63</v>
      </c>
      <c r="E8" s="45">
        <v>90</v>
      </c>
      <c r="F8" s="45">
        <v>9</v>
      </c>
      <c r="G8" s="45">
        <v>85</v>
      </c>
      <c r="H8" s="45">
        <v>100</v>
      </c>
      <c r="I8" s="45">
        <v>10</v>
      </c>
      <c r="J8" s="45">
        <v>105.5</v>
      </c>
      <c r="K8" s="45">
        <v>140</v>
      </c>
      <c r="L8" s="45">
        <v>0.75</v>
      </c>
    </row>
    <row r="9" spans="1:12" ht="18.75" customHeight="1">
      <c r="A9" s="44">
        <v>210008</v>
      </c>
      <c r="B9" s="44" t="s">
        <v>80</v>
      </c>
      <c r="C9" s="45">
        <v>36</v>
      </c>
      <c r="D9" s="45">
        <v>94</v>
      </c>
      <c r="E9" s="45">
        <v>160</v>
      </c>
      <c r="F9" s="45">
        <v>16</v>
      </c>
      <c r="G9" s="45">
        <v>132</v>
      </c>
      <c r="H9" s="45">
        <v>200</v>
      </c>
      <c r="I9" s="45">
        <v>20</v>
      </c>
      <c r="J9" s="45">
        <v>160</v>
      </c>
      <c r="K9" s="45">
        <v>260</v>
      </c>
      <c r="L9" s="45">
        <v>0.62</v>
      </c>
    </row>
    <row r="10" spans="1:12" ht="18.75" customHeight="1">
      <c r="A10" s="44">
        <v>210009</v>
      </c>
      <c r="B10" s="44" t="s">
        <v>81</v>
      </c>
      <c r="C10" s="45">
        <v>44</v>
      </c>
      <c r="D10" s="45">
        <v>112</v>
      </c>
      <c r="E10" s="45">
        <v>160</v>
      </c>
      <c r="F10" s="45">
        <v>16</v>
      </c>
      <c r="G10" s="45">
        <v>194</v>
      </c>
      <c r="H10" s="45">
        <v>280</v>
      </c>
      <c r="I10" s="45">
        <v>28</v>
      </c>
      <c r="J10" s="45">
        <v>209</v>
      </c>
      <c r="K10" s="45">
        <v>300</v>
      </c>
      <c r="L10" s="45">
        <v>0.7</v>
      </c>
    </row>
    <row r="11" spans="1:12" ht="18.75" customHeight="1">
      <c r="A11" s="44">
        <v>210010</v>
      </c>
      <c r="B11" s="44" t="s">
        <v>82</v>
      </c>
      <c r="C11" s="45">
        <v>9</v>
      </c>
      <c r="D11" s="45">
        <v>29</v>
      </c>
      <c r="E11" s="45">
        <v>40</v>
      </c>
      <c r="F11" s="45">
        <v>4</v>
      </c>
      <c r="G11" s="45">
        <v>50</v>
      </c>
      <c r="H11" s="45">
        <v>50</v>
      </c>
      <c r="I11" s="45">
        <v>5</v>
      </c>
      <c r="J11" s="45">
        <v>54</v>
      </c>
      <c r="K11" s="45">
        <v>65</v>
      </c>
      <c r="L11" s="45">
        <v>0.83</v>
      </c>
    </row>
    <row r="12" spans="1:12" ht="18.75" customHeight="1">
      <c r="A12" s="44">
        <v>210011</v>
      </c>
      <c r="B12" s="44" t="s">
        <v>83</v>
      </c>
      <c r="C12" s="45">
        <v>41</v>
      </c>
      <c r="D12" s="45">
        <v>85</v>
      </c>
      <c r="E12" s="45">
        <v>150</v>
      </c>
      <c r="F12" s="45">
        <v>15</v>
      </c>
      <c r="G12" s="45">
        <v>179</v>
      </c>
      <c r="H12" s="45">
        <v>260</v>
      </c>
      <c r="I12" s="45">
        <v>26</v>
      </c>
      <c r="J12" s="45">
        <v>174.5</v>
      </c>
      <c r="K12" s="45">
        <v>280</v>
      </c>
      <c r="L12" s="45">
        <v>0.62</v>
      </c>
    </row>
    <row r="13" spans="1:12" ht="18.75" customHeight="1">
      <c r="A13" s="44">
        <v>210012</v>
      </c>
      <c r="B13" s="44" t="s">
        <v>84</v>
      </c>
      <c r="C13" s="45">
        <v>41</v>
      </c>
      <c r="D13" s="45">
        <v>93</v>
      </c>
      <c r="E13" s="45">
        <v>150</v>
      </c>
      <c r="F13" s="45">
        <v>15</v>
      </c>
      <c r="G13" s="45">
        <v>157</v>
      </c>
      <c r="H13" s="45">
        <v>260</v>
      </c>
      <c r="I13" s="45">
        <v>26</v>
      </c>
      <c r="J13" s="45">
        <v>171.5</v>
      </c>
      <c r="K13" s="45">
        <v>280</v>
      </c>
      <c r="L13" s="45">
        <v>0.61</v>
      </c>
    </row>
    <row r="14" spans="1:12" ht="18.75" customHeight="1">
      <c r="A14" s="44">
        <v>210013</v>
      </c>
      <c r="B14" s="44" t="s">
        <v>85</v>
      </c>
      <c r="C14" s="45">
        <v>17</v>
      </c>
      <c r="D14" s="45">
        <v>43</v>
      </c>
      <c r="E14" s="45">
        <v>70</v>
      </c>
      <c r="F14" s="45">
        <v>7</v>
      </c>
      <c r="G14" s="45">
        <v>69</v>
      </c>
      <c r="H14" s="45">
        <v>100</v>
      </c>
      <c r="I14" s="45">
        <v>10</v>
      </c>
      <c r="J14" s="45">
        <v>77.5</v>
      </c>
      <c r="K14" s="45">
        <v>120</v>
      </c>
      <c r="L14" s="45">
        <v>0.65</v>
      </c>
    </row>
    <row r="15" spans="1:12" ht="18.75" customHeight="1">
      <c r="A15" s="44">
        <v>210015</v>
      </c>
      <c r="B15" s="44" t="s">
        <v>86</v>
      </c>
      <c r="C15" s="45">
        <v>42</v>
      </c>
      <c r="D15" s="45">
        <v>46</v>
      </c>
      <c r="E15" s="45">
        <v>150</v>
      </c>
      <c r="F15" s="45">
        <v>15</v>
      </c>
      <c r="G15" s="45">
        <v>150</v>
      </c>
      <c r="H15" s="45">
        <v>270</v>
      </c>
      <c r="I15" s="45">
        <v>27</v>
      </c>
      <c r="J15" s="45">
        <v>121</v>
      </c>
      <c r="K15" s="45">
        <v>285</v>
      </c>
      <c r="L15" s="45">
        <v>0.42</v>
      </c>
    </row>
    <row r="16" spans="1:12" ht="18.75" customHeight="1">
      <c r="A16" s="44">
        <v>210016</v>
      </c>
      <c r="B16" s="44" t="s">
        <v>87</v>
      </c>
      <c r="C16" s="45">
        <v>38</v>
      </c>
      <c r="D16" s="45">
        <v>77</v>
      </c>
      <c r="E16" s="45">
        <v>150</v>
      </c>
      <c r="F16" s="45">
        <v>15</v>
      </c>
      <c r="G16" s="45">
        <v>182</v>
      </c>
      <c r="H16" s="45">
        <v>230</v>
      </c>
      <c r="I16" s="45">
        <v>23</v>
      </c>
      <c r="J16" s="45">
        <v>168</v>
      </c>
      <c r="K16" s="45">
        <v>265</v>
      </c>
      <c r="L16" s="45">
        <v>0.63</v>
      </c>
    </row>
    <row r="17" spans="1:12" ht="18.75" customHeight="1">
      <c r="A17" s="44">
        <v>210017</v>
      </c>
      <c r="B17" s="44" t="s">
        <v>88</v>
      </c>
      <c r="C17" s="45">
        <v>8</v>
      </c>
      <c r="D17" s="45">
        <v>30</v>
      </c>
      <c r="E17" s="45">
        <v>30</v>
      </c>
      <c r="F17" s="45">
        <v>3</v>
      </c>
      <c r="G17" s="45">
        <v>40</v>
      </c>
      <c r="H17" s="45">
        <v>50</v>
      </c>
      <c r="I17" s="45">
        <v>5</v>
      </c>
      <c r="J17" s="45">
        <v>50</v>
      </c>
      <c r="K17" s="45">
        <v>55</v>
      </c>
      <c r="L17" s="45">
        <v>0.91</v>
      </c>
    </row>
    <row r="18" spans="1:12" ht="18.75" customHeight="1">
      <c r="A18" s="44">
        <v>210018</v>
      </c>
      <c r="B18" s="44" t="s">
        <v>89</v>
      </c>
      <c r="C18" s="45">
        <v>29</v>
      </c>
      <c r="D18" s="45">
        <v>97</v>
      </c>
      <c r="E18" s="45">
        <v>130</v>
      </c>
      <c r="F18" s="45">
        <v>13</v>
      </c>
      <c r="G18" s="45">
        <v>131</v>
      </c>
      <c r="H18" s="45">
        <v>160</v>
      </c>
      <c r="I18" s="45">
        <v>16</v>
      </c>
      <c r="J18" s="45">
        <v>162.5</v>
      </c>
      <c r="K18" s="45">
        <v>210</v>
      </c>
      <c r="L18" s="45">
        <v>0.77</v>
      </c>
    </row>
    <row r="19" spans="1:12" ht="18.75" customHeight="1">
      <c r="A19" s="44">
        <v>210019</v>
      </c>
      <c r="B19" s="44" t="s">
        <v>90</v>
      </c>
      <c r="C19" s="45">
        <v>42</v>
      </c>
      <c r="D19" s="45">
        <v>61</v>
      </c>
      <c r="E19" s="45">
        <v>150</v>
      </c>
      <c r="F19" s="45">
        <v>15</v>
      </c>
      <c r="G19" s="45">
        <v>128</v>
      </c>
      <c r="H19" s="45">
        <v>270</v>
      </c>
      <c r="I19" s="45">
        <v>27</v>
      </c>
      <c r="J19" s="45">
        <v>125</v>
      </c>
      <c r="K19" s="45">
        <v>285</v>
      </c>
      <c r="L19" s="45">
        <v>0.44</v>
      </c>
    </row>
    <row r="20" spans="1:12" ht="18.75" customHeight="1">
      <c r="A20" s="44">
        <v>210022</v>
      </c>
      <c r="B20" s="44" t="s">
        <v>91</v>
      </c>
      <c r="C20" s="45">
        <v>35</v>
      </c>
      <c r="D20" s="45">
        <v>101</v>
      </c>
      <c r="E20" s="45">
        <v>150</v>
      </c>
      <c r="F20" s="45">
        <v>15</v>
      </c>
      <c r="G20" s="45">
        <v>156</v>
      </c>
      <c r="H20" s="45">
        <v>200</v>
      </c>
      <c r="I20" s="45">
        <v>20</v>
      </c>
      <c r="J20" s="45">
        <v>179</v>
      </c>
      <c r="K20" s="45">
        <v>250</v>
      </c>
      <c r="L20" s="45">
        <v>0.72</v>
      </c>
    </row>
    <row r="21" spans="1:12" ht="18.75" customHeight="1">
      <c r="A21" s="44">
        <v>210023</v>
      </c>
      <c r="B21" s="44" t="s">
        <v>92</v>
      </c>
      <c r="C21" s="45">
        <v>41</v>
      </c>
      <c r="D21" s="45">
        <v>133</v>
      </c>
      <c r="E21" s="45">
        <v>160</v>
      </c>
      <c r="F21" s="45">
        <v>16</v>
      </c>
      <c r="G21" s="45">
        <v>192</v>
      </c>
      <c r="H21" s="45">
        <v>250</v>
      </c>
      <c r="I21" s="45">
        <v>25</v>
      </c>
      <c r="J21" s="45">
        <v>229</v>
      </c>
      <c r="K21" s="45">
        <v>285</v>
      </c>
      <c r="L21" s="45">
        <v>0.8</v>
      </c>
    </row>
    <row r="22" spans="1:12" ht="18.75" customHeight="1">
      <c r="A22" s="44">
        <v>210024</v>
      </c>
      <c r="B22" s="44" t="s">
        <v>93</v>
      </c>
      <c r="C22" s="45">
        <v>35</v>
      </c>
      <c r="D22" s="45">
        <v>79</v>
      </c>
      <c r="E22" s="45">
        <v>150</v>
      </c>
      <c r="F22" s="45">
        <v>15</v>
      </c>
      <c r="G22" s="45">
        <v>87</v>
      </c>
      <c r="H22" s="45">
        <v>200</v>
      </c>
      <c r="I22" s="45">
        <v>20</v>
      </c>
      <c r="J22" s="45">
        <v>122.5</v>
      </c>
      <c r="K22" s="45">
        <v>250</v>
      </c>
      <c r="L22" s="45">
        <v>0.49</v>
      </c>
    </row>
    <row r="23" spans="1:12" ht="18.75" customHeight="1">
      <c r="A23" s="44">
        <v>210027</v>
      </c>
      <c r="B23" s="44" t="s">
        <v>94</v>
      </c>
      <c r="C23" s="45">
        <v>35</v>
      </c>
      <c r="D23" s="45">
        <v>69</v>
      </c>
      <c r="E23" s="45">
        <v>140</v>
      </c>
      <c r="F23" s="45">
        <v>14</v>
      </c>
      <c r="G23" s="45">
        <v>165</v>
      </c>
      <c r="H23" s="45">
        <v>210</v>
      </c>
      <c r="I23" s="45">
        <v>21</v>
      </c>
      <c r="J23" s="45">
        <v>151.5</v>
      </c>
      <c r="K23" s="45">
        <v>245</v>
      </c>
      <c r="L23" s="45">
        <v>0.62</v>
      </c>
    </row>
    <row r="24" spans="1:12" ht="18.75" customHeight="1">
      <c r="A24" s="44">
        <v>210028</v>
      </c>
      <c r="B24" s="44" t="s">
        <v>95</v>
      </c>
      <c r="C24" s="45">
        <v>27</v>
      </c>
      <c r="D24" s="45">
        <v>104</v>
      </c>
      <c r="E24" s="45">
        <v>130</v>
      </c>
      <c r="F24" s="45">
        <v>13</v>
      </c>
      <c r="G24" s="45">
        <v>114</v>
      </c>
      <c r="H24" s="45">
        <v>140</v>
      </c>
      <c r="I24" s="45">
        <v>14</v>
      </c>
      <c r="J24" s="45">
        <v>161</v>
      </c>
      <c r="K24" s="45">
        <v>200</v>
      </c>
      <c r="L24" s="45">
        <v>0.81</v>
      </c>
    </row>
    <row r="25" spans="1:12" ht="18.75" customHeight="1">
      <c r="A25" s="44">
        <v>210029</v>
      </c>
      <c r="B25" s="44" t="s">
        <v>96</v>
      </c>
      <c r="C25" s="45">
        <v>40</v>
      </c>
      <c r="D25" s="45">
        <v>113</v>
      </c>
      <c r="E25" s="45">
        <v>150</v>
      </c>
      <c r="F25" s="45">
        <v>15</v>
      </c>
      <c r="G25" s="45">
        <v>173</v>
      </c>
      <c r="H25" s="45">
        <v>250</v>
      </c>
      <c r="I25" s="45">
        <v>25</v>
      </c>
      <c r="J25" s="45">
        <v>199.5</v>
      </c>
      <c r="K25" s="45">
        <v>275</v>
      </c>
      <c r="L25" s="45">
        <v>0.73</v>
      </c>
    </row>
    <row r="26" spans="1:12" ht="18.75" customHeight="1">
      <c r="A26" s="44">
        <v>210030</v>
      </c>
      <c r="B26" s="44" t="s">
        <v>97</v>
      </c>
      <c r="C26" s="45">
        <v>10</v>
      </c>
      <c r="D26" s="45">
        <v>25</v>
      </c>
      <c r="E26" s="45">
        <v>50</v>
      </c>
      <c r="F26" s="45">
        <v>5</v>
      </c>
      <c r="G26" s="45">
        <v>50</v>
      </c>
      <c r="H26" s="45">
        <v>50</v>
      </c>
      <c r="I26" s="45">
        <v>5</v>
      </c>
      <c r="J26" s="45">
        <v>50</v>
      </c>
      <c r="K26" s="45">
        <v>75</v>
      </c>
      <c r="L26" s="45">
        <v>0.67</v>
      </c>
    </row>
    <row r="27" spans="1:12" ht="18.75" customHeight="1">
      <c r="A27" s="44">
        <v>210032</v>
      </c>
      <c r="B27" s="44" t="s">
        <v>98</v>
      </c>
      <c r="C27" s="45">
        <v>25</v>
      </c>
      <c r="D27" s="45">
        <v>83</v>
      </c>
      <c r="E27" s="45">
        <v>130</v>
      </c>
      <c r="F27" s="45">
        <v>13</v>
      </c>
      <c r="G27" s="45">
        <v>110</v>
      </c>
      <c r="H27" s="45">
        <v>120</v>
      </c>
      <c r="I27" s="45">
        <v>12</v>
      </c>
      <c r="J27" s="45">
        <v>138</v>
      </c>
      <c r="K27" s="45">
        <v>190</v>
      </c>
      <c r="L27" s="45">
        <v>0.73</v>
      </c>
    </row>
    <row r="28" spans="1:12" ht="18.75" customHeight="1">
      <c r="A28" s="44">
        <v>210033</v>
      </c>
      <c r="B28" s="44" t="s">
        <v>99</v>
      </c>
      <c r="C28" s="45">
        <v>30</v>
      </c>
      <c r="D28" s="45">
        <v>89</v>
      </c>
      <c r="E28" s="45">
        <v>140</v>
      </c>
      <c r="F28" s="45">
        <v>14</v>
      </c>
      <c r="G28" s="45">
        <v>107</v>
      </c>
      <c r="H28" s="45">
        <v>160</v>
      </c>
      <c r="I28" s="45">
        <v>16</v>
      </c>
      <c r="J28" s="45">
        <v>142.5</v>
      </c>
      <c r="K28" s="45">
        <v>220</v>
      </c>
      <c r="L28" s="45">
        <v>0.65</v>
      </c>
    </row>
    <row r="29" spans="1:12" ht="18.75" customHeight="1">
      <c r="A29" s="44">
        <v>210034</v>
      </c>
      <c r="B29" s="44" t="s">
        <v>100</v>
      </c>
      <c r="C29" s="45">
        <v>29</v>
      </c>
      <c r="D29" s="45">
        <v>54</v>
      </c>
      <c r="E29" s="45">
        <v>130</v>
      </c>
      <c r="F29" s="45">
        <v>13</v>
      </c>
      <c r="G29" s="45">
        <v>119</v>
      </c>
      <c r="H29" s="45">
        <v>160</v>
      </c>
      <c r="I29" s="45">
        <v>16</v>
      </c>
      <c r="J29" s="45">
        <v>113.5</v>
      </c>
      <c r="K29" s="45">
        <v>210</v>
      </c>
      <c r="L29" s="45">
        <v>0.54</v>
      </c>
    </row>
    <row r="30" spans="1:12" ht="18.75" customHeight="1">
      <c r="A30" s="44">
        <v>210035</v>
      </c>
      <c r="B30" s="44" t="s">
        <v>101</v>
      </c>
      <c r="C30" s="45">
        <v>28</v>
      </c>
      <c r="D30" s="45">
        <v>95</v>
      </c>
      <c r="E30" s="45">
        <v>140</v>
      </c>
      <c r="F30" s="45">
        <v>14</v>
      </c>
      <c r="G30" s="45">
        <v>114</v>
      </c>
      <c r="H30" s="45">
        <v>140</v>
      </c>
      <c r="I30" s="45">
        <v>14</v>
      </c>
      <c r="J30" s="45">
        <v>152</v>
      </c>
      <c r="K30" s="45">
        <v>210</v>
      </c>
      <c r="L30" s="45">
        <v>0.72</v>
      </c>
    </row>
    <row r="31" spans="1:12" ht="18.75" customHeight="1">
      <c r="A31" s="44">
        <v>210037</v>
      </c>
      <c r="B31" s="44" t="s">
        <v>102</v>
      </c>
      <c r="C31" s="45">
        <v>27</v>
      </c>
      <c r="D31" s="45">
        <v>78</v>
      </c>
      <c r="E31" s="45">
        <v>130</v>
      </c>
      <c r="F31" s="45">
        <v>13</v>
      </c>
      <c r="G31" s="45">
        <v>116</v>
      </c>
      <c r="H31" s="45">
        <v>140</v>
      </c>
      <c r="I31" s="45">
        <v>14</v>
      </c>
      <c r="J31" s="45">
        <v>136</v>
      </c>
      <c r="K31" s="45">
        <v>200</v>
      </c>
      <c r="L31" s="45">
        <v>0.68</v>
      </c>
    </row>
    <row r="32" spans="1:12" ht="18.75" customHeight="1">
      <c r="A32" s="44">
        <v>210038</v>
      </c>
      <c r="B32" s="44" t="s">
        <v>103</v>
      </c>
      <c r="C32" s="45">
        <v>25</v>
      </c>
      <c r="D32" s="45">
        <v>80</v>
      </c>
      <c r="E32" s="45">
        <v>110</v>
      </c>
      <c r="F32" s="45">
        <v>11</v>
      </c>
      <c r="G32" s="45">
        <v>109</v>
      </c>
      <c r="H32" s="45">
        <v>140</v>
      </c>
      <c r="I32" s="45">
        <v>14</v>
      </c>
      <c r="J32" s="45">
        <v>134.5</v>
      </c>
      <c r="K32" s="45">
        <v>180</v>
      </c>
      <c r="L32" s="45">
        <v>0.75</v>
      </c>
    </row>
    <row r="33" spans="1:12" ht="18.75" customHeight="1">
      <c r="A33" s="44">
        <v>210039</v>
      </c>
      <c r="B33" s="44" t="s">
        <v>104</v>
      </c>
      <c r="C33" s="45">
        <v>21</v>
      </c>
      <c r="D33" s="45">
        <v>61</v>
      </c>
      <c r="E33" s="45">
        <v>90</v>
      </c>
      <c r="F33" s="45">
        <v>9</v>
      </c>
      <c r="G33" s="45">
        <v>98</v>
      </c>
      <c r="H33" s="45">
        <v>120</v>
      </c>
      <c r="I33" s="45">
        <v>12</v>
      </c>
      <c r="J33" s="45">
        <v>110</v>
      </c>
      <c r="K33" s="45">
        <v>150</v>
      </c>
      <c r="L33" s="45">
        <v>0.73</v>
      </c>
    </row>
    <row r="34" spans="1:12" ht="18.75" customHeight="1">
      <c r="A34" s="44">
        <v>210040</v>
      </c>
      <c r="B34" s="44" t="s">
        <v>105</v>
      </c>
      <c r="C34" s="45">
        <v>28</v>
      </c>
      <c r="D34" s="45">
        <v>96</v>
      </c>
      <c r="E34" s="45">
        <v>140</v>
      </c>
      <c r="F34" s="45">
        <v>14</v>
      </c>
      <c r="G34" s="45">
        <v>110</v>
      </c>
      <c r="H34" s="45">
        <v>140</v>
      </c>
      <c r="I34" s="45">
        <v>14</v>
      </c>
      <c r="J34" s="45">
        <v>151</v>
      </c>
      <c r="K34" s="45">
        <v>210</v>
      </c>
      <c r="L34" s="45">
        <v>0.72</v>
      </c>
    </row>
    <row r="35" spans="1:12" ht="18.75" customHeight="1">
      <c r="A35" s="44">
        <v>210043</v>
      </c>
      <c r="B35" s="44" t="s">
        <v>106</v>
      </c>
      <c r="C35" s="45">
        <v>40</v>
      </c>
      <c r="D35" s="45">
        <v>79</v>
      </c>
      <c r="E35" s="45">
        <v>150</v>
      </c>
      <c r="F35" s="45">
        <v>15</v>
      </c>
      <c r="G35" s="45">
        <v>172</v>
      </c>
      <c r="H35" s="45">
        <v>250</v>
      </c>
      <c r="I35" s="45">
        <v>25</v>
      </c>
      <c r="J35" s="45">
        <v>165</v>
      </c>
      <c r="K35" s="45">
        <v>275</v>
      </c>
      <c r="L35" s="45">
        <v>0.6</v>
      </c>
    </row>
    <row r="36" spans="1:12" ht="18.75" customHeight="1">
      <c r="A36" s="44">
        <v>210044</v>
      </c>
      <c r="B36" s="44" t="s">
        <v>107</v>
      </c>
      <c r="C36" s="45">
        <v>36</v>
      </c>
      <c r="D36" s="45">
        <v>51</v>
      </c>
      <c r="E36" s="45">
        <v>150</v>
      </c>
      <c r="F36" s="45">
        <v>15</v>
      </c>
      <c r="G36" s="45">
        <v>107</v>
      </c>
      <c r="H36" s="45">
        <v>210</v>
      </c>
      <c r="I36" s="45">
        <v>21</v>
      </c>
      <c r="J36" s="45">
        <v>104.5</v>
      </c>
      <c r="K36" s="45">
        <v>255</v>
      </c>
      <c r="L36" s="45">
        <v>0.41</v>
      </c>
    </row>
    <row r="37" spans="1:12" ht="18.75" customHeight="1">
      <c r="A37" s="44">
        <v>210048</v>
      </c>
      <c r="B37" s="44" t="s">
        <v>108</v>
      </c>
      <c r="C37" s="45">
        <v>39</v>
      </c>
      <c r="D37" s="45">
        <v>94</v>
      </c>
      <c r="E37" s="45">
        <v>140</v>
      </c>
      <c r="F37" s="45">
        <v>14</v>
      </c>
      <c r="G37" s="45">
        <v>185</v>
      </c>
      <c r="H37" s="45">
        <v>250</v>
      </c>
      <c r="I37" s="45">
        <v>25</v>
      </c>
      <c r="J37" s="45">
        <v>186.5</v>
      </c>
      <c r="K37" s="45">
        <v>265</v>
      </c>
      <c r="L37" s="45">
        <v>0.7</v>
      </c>
    </row>
    <row r="38" spans="1:12" ht="18.75" customHeight="1">
      <c r="A38" s="44">
        <v>210049</v>
      </c>
      <c r="B38" s="44" t="s">
        <v>109</v>
      </c>
      <c r="C38" s="45">
        <v>35</v>
      </c>
      <c r="D38" s="45">
        <v>123</v>
      </c>
      <c r="E38" s="45">
        <v>150</v>
      </c>
      <c r="F38" s="45">
        <v>15</v>
      </c>
      <c r="G38" s="45">
        <v>141</v>
      </c>
      <c r="H38" s="45">
        <v>200</v>
      </c>
      <c r="I38" s="45">
        <v>20</v>
      </c>
      <c r="J38" s="45">
        <v>193.5</v>
      </c>
      <c r="K38" s="45">
        <v>250</v>
      </c>
      <c r="L38" s="45">
        <v>0.77</v>
      </c>
    </row>
    <row r="39" spans="1:12" ht="18.75" customHeight="1">
      <c r="A39" s="44">
        <v>210051</v>
      </c>
      <c r="B39" s="44" t="s">
        <v>110</v>
      </c>
      <c r="C39" s="45">
        <v>33</v>
      </c>
      <c r="D39" s="45">
        <v>118</v>
      </c>
      <c r="E39" s="45">
        <v>150</v>
      </c>
      <c r="F39" s="45">
        <v>15</v>
      </c>
      <c r="G39" s="45">
        <v>162</v>
      </c>
      <c r="H39" s="45">
        <v>180</v>
      </c>
      <c r="I39" s="45">
        <v>18</v>
      </c>
      <c r="J39" s="45">
        <v>199</v>
      </c>
      <c r="K39" s="45">
        <v>240</v>
      </c>
      <c r="L39" s="45">
        <v>0.83</v>
      </c>
    </row>
    <row r="40" spans="1:12" ht="18.75" customHeight="1">
      <c r="A40" s="44">
        <v>210055</v>
      </c>
      <c r="B40" s="44" t="s">
        <v>111</v>
      </c>
      <c r="C40" s="45">
        <v>23</v>
      </c>
      <c r="D40" s="45">
        <v>57</v>
      </c>
      <c r="E40" s="45">
        <v>100</v>
      </c>
      <c r="F40" s="45">
        <v>10</v>
      </c>
      <c r="G40" s="45">
        <v>91</v>
      </c>
      <c r="H40" s="45">
        <v>130</v>
      </c>
      <c r="I40" s="45">
        <v>13</v>
      </c>
      <c r="J40" s="45">
        <v>102.5</v>
      </c>
      <c r="K40" s="45">
        <v>165</v>
      </c>
      <c r="L40" s="45">
        <v>0.62</v>
      </c>
    </row>
    <row r="41" spans="1:12" ht="18.75" customHeight="1">
      <c r="A41" s="44">
        <v>210056</v>
      </c>
      <c r="B41" s="44" t="s">
        <v>112</v>
      </c>
      <c r="C41" s="45">
        <v>33</v>
      </c>
      <c r="D41" s="45">
        <v>57</v>
      </c>
      <c r="E41" s="45">
        <v>140</v>
      </c>
      <c r="F41" s="45">
        <v>14</v>
      </c>
      <c r="G41" s="45">
        <v>123</v>
      </c>
      <c r="H41" s="45">
        <v>190</v>
      </c>
      <c r="I41" s="45">
        <v>19</v>
      </c>
      <c r="J41" s="45">
        <v>118.5</v>
      </c>
      <c r="K41" s="45">
        <v>235</v>
      </c>
      <c r="L41" s="45">
        <v>0.5</v>
      </c>
    </row>
    <row r="42" spans="1:12" ht="18.75" customHeight="1">
      <c r="A42" s="44">
        <v>210057</v>
      </c>
      <c r="B42" s="44" t="s">
        <v>113</v>
      </c>
      <c r="C42" s="45">
        <v>39</v>
      </c>
      <c r="D42" s="45">
        <v>77</v>
      </c>
      <c r="E42" s="45">
        <v>150</v>
      </c>
      <c r="F42" s="45">
        <v>15</v>
      </c>
      <c r="G42" s="45">
        <v>142</v>
      </c>
      <c r="H42" s="45">
        <v>240</v>
      </c>
      <c r="I42" s="45">
        <v>24</v>
      </c>
      <c r="J42" s="45">
        <v>148</v>
      </c>
      <c r="K42" s="45">
        <v>270</v>
      </c>
      <c r="L42" s="45">
        <v>0.55000000000000004</v>
      </c>
    </row>
    <row r="43" spans="1:12" ht="18.75" customHeight="1">
      <c r="A43" s="44">
        <v>210058</v>
      </c>
      <c r="B43" s="44" t="s">
        <v>114</v>
      </c>
      <c r="C43" s="45">
        <v>19</v>
      </c>
      <c r="D43" s="45">
        <v>50</v>
      </c>
      <c r="E43" s="45">
        <v>70</v>
      </c>
      <c r="F43" s="45">
        <v>7</v>
      </c>
      <c r="G43" s="45">
        <v>95</v>
      </c>
      <c r="H43" s="45">
        <v>120</v>
      </c>
      <c r="I43" s="45">
        <v>12</v>
      </c>
      <c r="J43" s="45">
        <v>97.5</v>
      </c>
      <c r="K43" s="45">
        <v>130</v>
      </c>
      <c r="L43" s="45">
        <v>0.75</v>
      </c>
    </row>
    <row r="44" spans="1:12" ht="18.75" customHeight="1">
      <c r="A44" s="44">
        <v>210060</v>
      </c>
      <c r="B44" s="44" t="s">
        <v>115</v>
      </c>
      <c r="C44" s="45">
        <v>14</v>
      </c>
      <c r="D44" s="45">
        <v>60</v>
      </c>
      <c r="E44" s="45">
        <v>70</v>
      </c>
      <c r="F44" s="45">
        <v>7</v>
      </c>
      <c r="G44" s="45">
        <v>70</v>
      </c>
      <c r="H44" s="45">
        <v>70</v>
      </c>
      <c r="I44" s="45">
        <v>7</v>
      </c>
      <c r="J44" s="45">
        <v>95</v>
      </c>
      <c r="K44" s="45">
        <v>105</v>
      </c>
      <c r="L44" s="45">
        <v>0.9</v>
      </c>
    </row>
    <row r="45" spans="1:12" ht="18.75" customHeight="1">
      <c r="A45" s="44">
        <v>210061</v>
      </c>
      <c r="B45" s="44" t="s">
        <v>116</v>
      </c>
      <c r="C45" s="45">
        <v>21</v>
      </c>
      <c r="D45" s="45">
        <v>65</v>
      </c>
      <c r="E45" s="45">
        <v>100</v>
      </c>
      <c r="F45" s="45">
        <v>10</v>
      </c>
      <c r="G45" s="45">
        <v>94</v>
      </c>
      <c r="H45" s="45">
        <v>110</v>
      </c>
      <c r="I45" s="45">
        <v>11</v>
      </c>
      <c r="J45" s="45">
        <v>112</v>
      </c>
      <c r="K45" s="45">
        <v>155</v>
      </c>
      <c r="L45" s="45">
        <v>0.72</v>
      </c>
    </row>
    <row r="46" spans="1:12" ht="18.75" customHeight="1">
      <c r="A46" s="44">
        <v>210062</v>
      </c>
      <c r="B46" s="44" t="s">
        <v>117</v>
      </c>
      <c r="C46" s="45">
        <v>30</v>
      </c>
      <c r="D46" s="45">
        <v>34</v>
      </c>
      <c r="E46" s="45">
        <v>140</v>
      </c>
      <c r="F46" s="45">
        <v>14</v>
      </c>
      <c r="G46" s="45">
        <v>83</v>
      </c>
      <c r="H46" s="45">
        <v>160</v>
      </c>
      <c r="I46" s="45">
        <v>16</v>
      </c>
      <c r="J46" s="45">
        <v>75.5</v>
      </c>
      <c r="K46" s="45">
        <v>220</v>
      </c>
      <c r="L46" s="45">
        <v>0.34</v>
      </c>
    </row>
    <row r="47" spans="1:12" ht="18.75" customHeight="1">
      <c r="A47" s="44">
        <v>210063</v>
      </c>
      <c r="B47" s="44" t="s">
        <v>118</v>
      </c>
      <c r="C47" s="45">
        <v>39</v>
      </c>
      <c r="D47" s="45">
        <v>79</v>
      </c>
      <c r="E47" s="45">
        <v>150</v>
      </c>
      <c r="F47" s="45">
        <v>15</v>
      </c>
      <c r="G47" s="45">
        <v>189</v>
      </c>
      <c r="H47" s="45">
        <v>240</v>
      </c>
      <c r="I47" s="45">
        <v>24</v>
      </c>
      <c r="J47" s="45">
        <v>173.5</v>
      </c>
      <c r="K47" s="45">
        <v>270</v>
      </c>
      <c r="L47" s="45">
        <v>0.64</v>
      </c>
    </row>
    <row r="48" spans="1:12">
      <c r="A48" s="44">
        <v>210064</v>
      </c>
      <c r="B48" s="44" t="s">
        <v>54</v>
      </c>
      <c r="C48" s="45">
        <v>12</v>
      </c>
      <c r="D48" s="45">
        <v>25</v>
      </c>
      <c r="E48" s="45">
        <v>40</v>
      </c>
      <c r="F48" s="45">
        <v>4</v>
      </c>
      <c r="G48" s="45">
        <v>58</v>
      </c>
      <c r="H48" s="45">
        <v>80</v>
      </c>
      <c r="I48" s="45">
        <v>8</v>
      </c>
      <c r="J48" s="45">
        <v>54</v>
      </c>
      <c r="K48" s="45">
        <v>80</v>
      </c>
      <c r="L48" s="45">
        <v>0.68</v>
      </c>
    </row>
    <row r="49" spans="1:12">
      <c r="A49" s="44">
        <v>210065</v>
      </c>
      <c r="B49" s="44" t="s">
        <v>74</v>
      </c>
      <c r="C49" s="45">
        <v>24</v>
      </c>
      <c r="D49" s="45">
        <v>91</v>
      </c>
      <c r="E49" s="45">
        <v>110</v>
      </c>
      <c r="F49" s="45">
        <v>11</v>
      </c>
      <c r="G49" s="45">
        <v>117</v>
      </c>
      <c r="H49" s="45">
        <v>130</v>
      </c>
      <c r="I49" s="45">
        <v>13</v>
      </c>
      <c r="J49" s="45">
        <v>149.5</v>
      </c>
      <c r="K49" s="45">
        <v>175</v>
      </c>
      <c r="L49" s="45">
        <v>0.85</v>
      </c>
    </row>
    <row r="51" spans="1:12">
      <c r="B51" s="49"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P26"/>
  <sheetViews>
    <sheetView workbookViewId="0">
      <selection activeCell="B25" sqref="B25"/>
    </sheetView>
  </sheetViews>
  <sheetFormatPr defaultColWidth="9.28515625" defaultRowHeight="15"/>
  <cols>
    <col min="1" max="1" width="22.42578125" style="3" bestFit="1" customWidth="1"/>
    <col min="2" max="2" width="14.85546875" style="2" customWidth="1"/>
    <col min="3" max="5" width="9.28515625" style="3"/>
    <col min="6" max="6" width="26.28515625" style="3" customWidth="1"/>
    <col min="7" max="7" width="30" style="3" customWidth="1"/>
    <col min="8" max="250" width="9.28515625" style="3"/>
  </cols>
  <sheetData>
    <row r="1" spans="1:7">
      <c r="A1" s="1" t="s">
        <v>120</v>
      </c>
      <c r="B1" s="2" t="s">
        <v>127</v>
      </c>
      <c r="F1"/>
      <c r="G1"/>
    </row>
    <row r="2" spans="1:7">
      <c r="A2" s="50"/>
      <c r="B2" s="50"/>
      <c r="F2"/>
      <c r="G2"/>
    </row>
    <row r="3" spans="1:7" ht="31.5">
      <c r="A3" s="4" t="s">
        <v>55</v>
      </c>
      <c r="B3" s="5" t="s">
        <v>56</v>
      </c>
    </row>
    <row r="4" spans="1:7" ht="34.5" customHeight="1">
      <c r="A4" s="7">
        <v>0</v>
      </c>
      <c r="B4" s="8">
        <v>-0.02</v>
      </c>
    </row>
    <row r="5" spans="1:7" ht="15.75">
      <c r="A5" s="11">
        <f>A4+0.05</f>
        <v>0.05</v>
      </c>
      <c r="B5" s="12">
        <v>-1.7777777777777778E-2</v>
      </c>
    </row>
    <row r="6" spans="1:7" ht="15.75">
      <c r="A6" s="11">
        <f t="shared" ref="A6:A23" si="0">A5+0.05</f>
        <v>0.1</v>
      </c>
      <c r="B6" s="12">
        <v>-1.5555555555555555E-2</v>
      </c>
    </row>
    <row r="7" spans="1:7" ht="15.75">
      <c r="A7" s="11">
        <f t="shared" si="0"/>
        <v>0.15000000000000002</v>
      </c>
      <c r="B7" s="12">
        <v>-1.3333333333333332E-2</v>
      </c>
    </row>
    <row r="8" spans="1:7" ht="15.75">
      <c r="A8" s="11">
        <f t="shared" si="0"/>
        <v>0.2</v>
      </c>
      <c r="B8" s="12">
        <v>-1.1111111111111112E-2</v>
      </c>
    </row>
    <row r="9" spans="1:7" ht="15.75">
      <c r="A9" s="11">
        <f t="shared" si="0"/>
        <v>0.25</v>
      </c>
      <c r="B9" s="12">
        <v>-8.8888888888888889E-3</v>
      </c>
    </row>
    <row r="10" spans="1:7" ht="15.75">
      <c r="A10" s="11">
        <f t="shared" si="0"/>
        <v>0.3</v>
      </c>
      <c r="B10" s="12">
        <v>-6.6666666666666662E-3</v>
      </c>
    </row>
    <row r="11" spans="1:7" ht="15.75">
      <c r="A11" s="11">
        <f t="shared" si="0"/>
        <v>0.35</v>
      </c>
      <c r="B11" s="12">
        <v>-4.4444444444444453E-3</v>
      </c>
    </row>
    <row r="12" spans="1:7" ht="15.75">
      <c r="A12" s="11">
        <f t="shared" si="0"/>
        <v>0.39999999999999997</v>
      </c>
      <c r="B12" s="12">
        <v>-2.2222222222222227E-3</v>
      </c>
    </row>
    <row r="13" spans="1:7" ht="15.75">
      <c r="A13" s="11">
        <f t="shared" si="0"/>
        <v>0.44999999999999996</v>
      </c>
      <c r="B13" s="12">
        <v>0</v>
      </c>
    </row>
    <row r="14" spans="1:7" ht="15.75">
      <c r="A14" s="14">
        <f t="shared" si="0"/>
        <v>0.49999999999999994</v>
      </c>
      <c r="B14" s="15">
        <v>0</v>
      </c>
    </row>
    <row r="15" spans="1:7" ht="15.75">
      <c r="A15" s="11">
        <f t="shared" si="0"/>
        <v>0.54999999999999993</v>
      </c>
      <c r="B15" s="12">
        <v>-3.4694469519536142E-18</v>
      </c>
    </row>
    <row r="16" spans="1:7" ht="15.75">
      <c r="A16" s="11">
        <f t="shared" si="0"/>
        <v>0.6</v>
      </c>
      <c r="B16" s="12">
        <v>1.1111111111111096E-3</v>
      </c>
    </row>
    <row r="17" spans="1:2" ht="15.75">
      <c r="A17" s="11">
        <f t="shared" si="0"/>
        <v>0.65</v>
      </c>
      <c r="B17" s="12">
        <v>2.2222222222222218E-3</v>
      </c>
    </row>
    <row r="18" spans="1:2" ht="15.75">
      <c r="A18" s="11">
        <f t="shared" si="0"/>
        <v>0.70000000000000007</v>
      </c>
      <c r="B18" s="12">
        <v>3.333333333333334E-3</v>
      </c>
    </row>
    <row r="19" spans="1:2" ht="15.75">
      <c r="A19" s="11">
        <f t="shared" si="0"/>
        <v>0.75000000000000011</v>
      </c>
      <c r="B19" s="12">
        <v>4.4444444444444462E-3</v>
      </c>
    </row>
    <row r="20" spans="1:2" ht="15.75">
      <c r="A20" s="11">
        <f t="shared" si="0"/>
        <v>0.80000000000000016</v>
      </c>
      <c r="B20" s="12">
        <v>5.5555555555555584E-3</v>
      </c>
    </row>
    <row r="21" spans="1:2" ht="15.75">
      <c r="A21" s="11">
        <f t="shared" si="0"/>
        <v>0.8500000000000002</v>
      </c>
      <c r="B21" s="12">
        <v>6.6666666666666706E-3</v>
      </c>
    </row>
    <row r="22" spans="1:2" ht="15.75">
      <c r="A22" s="11">
        <f t="shared" si="0"/>
        <v>0.90000000000000024</v>
      </c>
      <c r="B22" s="12">
        <v>7.7777777777777828E-3</v>
      </c>
    </row>
    <row r="23" spans="1:2" ht="15.75">
      <c r="A23" s="11">
        <f t="shared" si="0"/>
        <v>0.95000000000000029</v>
      </c>
      <c r="B23" s="12">
        <v>8.8888888888888958E-3</v>
      </c>
    </row>
    <row r="24" spans="1:2" ht="15.75">
      <c r="A24" s="7">
        <v>1</v>
      </c>
      <c r="B24" s="8">
        <v>0.01</v>
      </c>
    </row>
    <row r="26" spans="1:2" ht="15" customHeight="1"/>
  </sheetData>
  <mergeCells count="1">
    <mergeCell ref="A2:B2"/>
  </mergeCells>
  <conditionalFormatting sqref="B4:B14 B16:B24">
    <cfRule type="cellIs" dxfId="1" priority="1" operator="lessThan">
      <formula>0</formula>
    </cfRule>
    <cfRule type="cellIs" dxfId="0" priority="2" operator="greaterThan">
      <formula>0</formula>
    </cfRule>
  </conditionalFormatting>
  <printOptions horizontalCentered="1" verticalCentered="1"/>
  <pageMargins left="0.2" right="0.2" top="0.25" bottom="0" header="0.3" footer="0"/>
  <pageSetup paperSize="5" scale="9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J62"/>
  <sheetViews>
    <sheetView workbookViewId="0">
      <pane xSplit="2" ySplit="2" topLeftCell="C3" activePane="bottomRight" state="frozen"/>
      <selection pane="topRight" activeCell="C1" sqref="C1"/>
      <selection pane="bottomLeft" activeCell="A3" sqref="A3"/>
      <selection pane="bottomRight" activeCell="F17" sqref="F17"/>
    </sheetView>
  </sheetViews>
  <sheetFormatPr defaultColWidth="9.28515625" defaultRowHeight="15.75"/>
  <cols>
    <col min="1" max="1" width="28.140625" style="23" customWidth="1"/>
    <col min="2" max="2" width="32.42578125" style="23" customWidth="1"/>
    <col min="3" max="3" width="18.28515625" style="23" bestFit="1" customWidth="1"/>
    <col min="4" max="4" width="14.42578125" style="19" customWidth="1"/>
    <col min="5" max="5" width="15" style="23" customWidth="1"/>
    <col min="6" max="6" width="21.42578125" style="35" customWidth="1"/>
    <col min="7" max="8" width="9.28515625" style="23"/>
    <col min="9" max="9" width="24.140625" style="23" customWidth="1"/>
    <col min="10" max="10" width="15.85546875" style="23" customWidth="1"/>
    <col min="11" max="16384" width="9.28515625" style="23"/>
  </cols>
  <sheetData>
    <row r="1" spans="1:10" s="17" customFormat="1" ht="27" customHeight="1">
      <c r="A1" s="16" t="s">
        <v>124</v>
      </c>
      <c r="I1" s="40" t="s">
        <v>125</v>
      </c>
      <c r="J1" s="40" t="s">
        <v>131</v>
      </c>
    </row>
    <row r="2" spans="1:10" s="17" customFormat="1" ht="42" customHeight="1">
      <c r="A2" s="18" t="s">
        <v>65</v>
      </c>
      <c r="B2" s="18" t="s">
        <v>66</v>
      </c>
      <c r="C2" s="18" t="s">
        <v>126</v>
      </c>
      <c r="D2" s="18" t="s">
        <v>129</v>
      </c>
      <c r="E2" s="18" t="s">
        <v>67</v>
      </c>
      <c r="F2" s="18" t="s">
        <v>68</v>
      </c>
      <c r="I2" s="17" t="s">
        <v>133</v>
      </c>
      <c r="J2" s="43">
        <v>43581</v>
      </c>
    </row>
    <row r="3" spans="1:10" ht="15">
      <c r="A3" s="20">
        <v>210001</v>
      </c>
      <c r="B3" s="20" t="s">
        <v>9</v>
      </c>
      <c r="C3" s="41">
        <f>VLOOKUP(A3,'[4]Source Revenue'!$A:$E,4,FALSE)</f>
        <v>219551750.19037277</v>
      </c>
      <c r="D3" s="21">
        <f>VLOOKUP(A3,'Source MHAC'!$A$2:$L$48,12,FALSE)</f>
        <v>0.39</v>
      </c>
      <c r="E3" s="22">
        <f t="shared" ref="E3:E39" si="0">ROUND(IF(D3&lt;=MHAC_Lowest_Score,MHAC_Max_Penalty,IF(D3&gt;=MHAC_Highest_Score,MHAC_Max_Reward,IF(D3&lt;MHAC_Penalty_Threshold,MHAC_Max_Penalty-((D3-MHAC_Lowest_Score)*(MHAC_Max_Penalty/(MHAC_Penalty_Threshold-MHAC_Lowest_Score))),IF(D3&gt;MHAC_Reward_Threshold,MHAC_Max_Reward- ((D3-MHAC_Highest_Score)*(MHAC_Max_Reward/(MHAC_Reward_Threshold-MHAC_Highest_Score))),0)))),4)</f>
        <v>-2.7000000000000001E-3</v>
      </c>
      <c r="F3" s="36">
        <f t="shared" ref="F3:F49" si="1">ROUND(E3*C3,0)</f>
        <v>-592790</v>
      </c>
    </row>
    <row r="4" spans="1:10" ht="15">
      <c r="A4" s="20">
        <v>210002</v>
      </c>
      <c r="B4" s="20" t="s">
        <v>10</v>
      </c>
      <c r="C4" s="41">
        <f>VLOOKUP(A4,'[4]Source Revenue'!$A:$E,4,FALSE)</f>
        <v>1203673855.8280954</v>
      </c>
      <c r="D4" s="21">
        <f>VLOOKUP(A4,'Source MHAC'!$A$2:$L$48,12,FALSE)</f>
        <v>0.67</v>
      </c>
      <c r="E4" s="22">
        <f t="shared" si="0"/>
        <v>2.7000000000000001E-3</v>
      </c>
      <c r="F4" s="36">
        <f t="shared" si="1"/>
        <v>3249919</v>
      </c>
    </row>
    <row r="5" spans="1:10" ht="15">
      <c r="A5" s="20">
        <v>210003</v>
      </c>
      <c r="B5" s="20" t="s">
        <v>11</v>
      </c>
      <c r="C5" s="41">
        <f>VLOOKUP(A5,'[4]Source Revenue'!$A:$E,4,FALSE)</f>
        <v>282929187.85055101</v>
      </c>
      <c r="D5" s="21">
        <f>VLOOKUP(A5,'Source MHAC'!$A$2:$L$48,12,FALSE)</f>
        <v>0.49318181818181817</v>
      </c>
      <c r="E5" s="22">
        <f t="shared" si="0"/>
        <v>0</v>
      </c>
      <c r="F5" s="36">
        <f t="shared" si="1"/>
        <v>0</v>
      </c>
    </row>
    <row r="6" spans="1:10" ht="15">
      <c r="A6" s="20">
        <v>210004</v>
      </c>
      <c r="B6" s="20" t="s">
        <v>12</v>
      </c>
      <c r="C6" s="41">
        <f>VLOOKUP(A6,'[4]Source Revenue'!$A:$E,4,FALSE)</f>
        <v>355608691.5874365</v>
      </c>
      <c r="D6" s="21">
        <f>VLOOKUP(A6,'Source MHAC'!$A$2:$L$48,12,FALSE)</f>
        <v>0.85</v>
      </c>
      <c r="E6" s="22">
        <f t="shared" si="0"/>
        <v>6.7000000000000002E-3</v>
      </c>
      <c r="F6" s="36">
        <f t="shared" si="1"/>
        <v>2382578</v>
      </c>
    </row>
    <row r="7" spans="1:10" ht="15">
      <c r="A7" s="20">
        <v>210005</v>
      </c>
      <c r="B7" s="20" t="s">
        <v>13</v>
      </c>
      <c r="C7" s="41">
        <f>VLOOKUP(A7,'[4]Source Revenue'!$A:$E,4,FALSE)</f>
        <v>232665826.88068572</v>
      </c>
      <c r="D7" s="21">
        <f>VLOOKUP(A7,'Source MHAC'!$A$2:$L$48,12,FALSE)</f>
        <v>0.7</v>
      </c>
      <c r="E7" s="22">
        <f t="shared" si="0"/>
        <v>3.3E-3</v>
      </c>
      <c r="F7" s="36">
        <f t="shared" si="1"/>
        <v>767797</v>
      </c>
    </row>
    <row r="8" spans="1:10" ht="15">
      <c r="A8" s="20">
        <v>210006</v>
      </c>
      <c r="B8" s="20" t="s">
        <v>14</v>
      </c>
      <c r="C8" s="41">
        <f>VLOOKUP(A8,'[4]Source Revenue'!$A:$E,4,FALSE)</f>
        <v>54181185.872883432</v>
      </c>
      <c r="D8" s="21">
        <f>VLOOKUP(A8,'Source MHAC'!$A$2:$L$48,12,FALSE)</f>
        <v>0.75</v>
      </c>
      <c r="E8" s="22">
        <f t="shared" si="0"/>
        <v>4.4000000000000003E-3</v>
      </c>
      <c r="F8" s="36">
        <f t="shared" si="1"/>
        <v>238397</v>
      </c>
    </row>
    <row r="9" spans="1:10" ht="15">
      <c r="A9" s="20">
        <v>210008</v>
      </c>
      <c r="B9" s="20" t="s">
        <v>15</v>
      </c>
      <c r="C9" s="41">
        <f>VLOOKUP(A9,'[4]Source Revenue'!$A:$E,4,FALSE)</f>
        <v>226492002.26683223</v>
      </c>
      <c r="D9" s="21">
        <f>VLOOKUP(A9,'Source MHAC'!$A$2:$L$48,12,FALSE)</f>
        <v>0.62</v>
      </c>
      <c r="E9" s="22">
        <f t="shared" si="0"/>
        <v>1.6000000000000001E-3</v>
      </c>
      <c r="F9" s="36">
        <f t="shared" si="1"/>
        <v>362387</v>
      </c>
    </row>
    <row r="10" spans="1:10" ht="15">
      <c r="A10" s="20">
        <v>210009</v>
      </c>
      <c r="B10" s="20" t="s">
        <v>16</v>
      </c>
      <c r="C10" s="41">
        <f>VLOOKUP(A10,'[4]Source Revenue'!$A:$E,4,FALSE)</f>
        <v>1456687423.7785687</v>
      </c>
      <c r="D10" s="21">
        <f>VLOOKUP(A10,'Source MHAC'!$A$2:$L$48,12,FALSE)</f>
        <v>0.7</v>
      </c>
      <c r="E10" s="22">
        <f t="shared" si="0"/>
        <v>3.3E-3</v>
      </c>
      <c r="F10" s="36">
        <f t="shared" si="1"/>
        <v>4807068</v>
      </c>
    </row>
    <row r="11" spans="1:10" ht="15">
      <c r="A11" s="20">
        <v>210010</v>
      </c>
      <c r="B11" s="20" t="s">
        <v>17</v>
      </c>
      <c r="C11" s="41">
        <f>VLOOKUP(A11,'[4]Source Revenue'!$A:$E,4,FALSE)</f>
        <v>22653845.031135526</v>
      </c>
      <c r="D11" s="21">
        <f>VLOOKUP(A11,'Source MHAC'!$A$2:$L$48,12,FALSE)</f>
        <v>0.83</v>
      </c>
      <c r="E11" s="22">
        <f t="shared" si="0"/>
        <v>6.1999999999999998E-3</v>
      </c>
      <c r="F11" s="36">
        <f t="shared" si="1"/>
        <v>140454</v>
      </c>
    </row>
    <row r="12" spans="1:10" ht="15">
      <c r="A12" s="20">
        <v>210011</v>
      </c>
      <c r="B12" s="20" t="s">
        <v>18</v>
      </c>
      <c r="C12" s="41">
        <f>VLOOKUP(A12,'[4]Source Revenue'!$A:$E,4,FALSE)</f>
        <v>238757730.11486387</v>
      </c>
      <c r="D12" s="21">
        <f>VLOOKUP(A12,'Source MHAC'!$A$2:$L$48,12,FALSE)</f>
        <v>0.62</v>
      </c>
      <c r="E12" s="22">
        <f t="shared" si="0"/>
        <v>1.6000000000000001E-3</v>
      </c>
      <c r="F12" s="36">
        <f t="shared" si="1"/>
        <v>382012</v>
      </c>
    </row>
    <row r="13" spans="1:10" ht="15">
      <c r="A13" s="20">
        <v>210012</v>
      </c>
      <c r="B13" s="20" t="s">
        <v>19</v>
      </c>
      <c r="C13" s="41">
        <f>VLOOKUP(A13,'[4]Source Revenue'!$A:$E,4,FALSE)</f>
        <v>399817672.84297025</v>
      </c>
      <c r="D13" s="21">
        <f>VLOOKUP(A13,'Source MHAC'!$A$2:$L$48,12,FALSE)</f>
        <v>0.61</v>
      </c>
      <c r="E13" s="22">
        <f t="shared" si="0"/>
        <v>1.2999999999999999E-3</v>
      </c>
      <c r="F13" s="36">
        <f t="shared" si="1"/>
        <v>519763</v>
      </c>
    </row>
    <row r="14" spans="1:10" ht="15">
      <c r="A14" s="20">
        <v>210013</v>
      </c>
      <c r="B14" s="20" t="s">
        <v>20</v>
      </c>
      <c r="C14" s="41">
        <f>VLOOKUP(A14,'[4]Source Revenue'!$A:$E,4,FALSE)</f>
        <v>64363349.161197074</v>
      </c>
      <c r="D14" s="21">
        <f>VLOOKUP(A14,'Source MHAC'!$A$2:$L$48,12,FALSE)</f>
        <v>0.65</v>
      </c>
      <c r="E14" s="22">
        <f t="shared" si="0"/>
        <v>2.2000000000000001E-3</v>
      </c>
      <c r="F14" s="36">
        <f t="shared" si="1"/>
        <v>141599</v>
      </c>
    </row>
    <row r="15" spans="1:10" ht="15">
      <c r="A15" s="20">
        <v>210015</v>
      </c>
      <c r="B15" s="20" t="s">
        <v>21</v>
      </c>
      <c r="C15" s="41">
        <f>VLOOKUP(A15,'[4]Source Revenue'!$A:$E,4,FALSE)</f>
        <v>306898503.66418034</v>
      </c>
      <c r="D15" s="21">
        <f>VLOOKUP(A15,'Source MHAC'!$A$2:$L$48,12,FALSE)</f>
        <v>0.42</v>
      </c>
      <c r="E15" s="22">
        <f t="shared" si="0"/>
        <v>-1.2999999999999999E-3</v>
      </c>
      <c r="F15" s="36">
        <f t="shared" si="1"/>
        <v>-398968</v>
      </c>
    </row>
    <row r="16" spans="1:10" ht="15">
      <c r="A16" s="20">
        <v>210016</v>
      </c>
      <c r="B16" s="20" t="s">
        <v>22</v>
      </c>
      <c r="C16" s="41">
        <f>VLOOKUP(A16,'[4]Source Revenue'!$A:$E,4,FALSE)</f>
        <v>164197283.45611724</v>
      </c>
      <c r="D16" s="21">
        <f>VLOOKUP(A16,'Source MHAC'!$A$2:$L$48,12,FALSE)</f>
        <v>0.63</v>
      </c>
      <c r="E16" s="22">
        <f t="shared" si="0"/>
        <v>1.8E-3</v>
      </c>
      <c r="F16" s="36">
        <f t="shared" si="1"/>
        <v>295555</v>
      </c>
    </row>
    <row r="17" spans="1:6" ht="15">
      <c r="A17" s="20">
        <v>210017</v>
      </c>
      <c r="B17" s="20" t="s">
        <v>23</v>
      </c>
      <c r="C17" s="41">
        <f>VLOOKUP(A17,'[4]Source Revenue'!$A:$E,4,FALSE)</f>
        <v>23714399.770658769</v>
      </c>
      <c r="D17" s="21">
        <f>VLOOKUP(A17,'Source MHAC'!$A$2:$L$48,12,FALSE)</f>
        <v>0.91</v>
      </c>
      <c r="E17" s="22">
        <f t="shared" si="0"/>
        <v>8.0000000000000002E-3</v>
      </c>
      <c r="F17" s="36">
        <f t="shared" si="1"/>
        <v>189715</v>
      </c>
    </row>
    <row r="18" spans="1:6" ht="15">
      <c r="A18" s="20">
        <v>210018</v>
      </c>
      <c r="B18" s="20" t="s">
        <v>24</v>
      </c>
      <c r="C18" s="41">
        <f>VLOOKUP(A18,'[4]Source Revenue'!$A:$E,4,FALSE)</f>
        <v>84721645.338150024</v>
      </c>
      <c r="D18" s="21">
        <f>VLOOKUP(A18,'Source MHAC'!$A$2:$L$48,12,FALSE)</f>
        <v>0.77</v>
      </c>
      <c r="E18" s="22">
        <f t="shared" si="0"/>
        <v>4.8999999999999998E-3</v>
      </c>
      <c r="F18" s="36">
        <f t="shared" si="1"/>
        <v>415136</v>
      </c>
    </row>
    <row r="19" spans="1:6" ht="15">
      <c r="A19" s="20">
        <v>210019</v>
      </c>
      <c r="B19" s="20" t="s">
        <v>25</v>
      </c>
      <c r="C19" s="41">
        <f>VLOOKUP(A19,'[4]Source Revenue'!$A:$E,4,FALSE)</f>
        <v>249228263.69537243</v>
      </c>
      <c r="D19" s="21">
        <f>VLOOKUP(A19,'Source MHAC'!$A$2:$L$48,12,FALSE)</f>
        <v>0.44</v>
      </c>
      <c r="E19" s="22">
        <f t="shared" si="0"/>
        <v>-4.0000000000000002E-4</v>
      </c>
      <c r="F19" s="36">
        <f t="shared" si="1"/>
        <v>-99691</v>
      </c>
    </row>
    <row r="20" spans="1:6" ht="15">
      <c r="A20" s="20">
        <v>210022</v>
      </c>
      <c r="B20" s="20" t="s">
        <v>26</v>
      </c>
      <c r="C20" s="41">
        <f>VLOOKUP(A20,'[4]Source Revenue'!$A:$E,4,FALSE)</f>
        <v>208954270.03806505</v>
      </c>
      <c r="D20" s="21">
        <f>VLOOKUP(A20,'Source MHAC'!$A$2:$L$48,12,FALSE)</f>
        <v>0.72</v>
      </c>
      <c r="E20" s="22">
        <f t="shared" si="0"/>
        <v>3.8E-3</v>
      </c>
      <c r="F20" s="36">
        <f t="shared" si="1"/>
        <v>794026</v>
      </c>
    </row>
    <row r="21" spans="1:6" ht="15">
      <c r="A21" s="20">
        <v>210023</v>
      </c>
      <c r="B21" s="20" t="s">
        <v>27</v>
      </c>
      <c r="C21" s="41">
        <f>VLOOKUP(A21,'[4]Source Revenue'!$A:$E,4,FALSE)</f>
        <v>294544505.55355853</v>
      </c>
      <c r="D21" s="21">
        <f>VLOOKUP(A21,'Source MHAC'!$A$2:$L$48,12,FALSE)</f>
        <v>0.8</v>
      </c>
      <c r="E21" s="22">
        <f t="shared" si="0"/>
        <v>5.5999999999999999E-3</v>
      </c>
      <c r="F21" s="36">
        <f t="shared" si="1"/>
        <v>1649449</v>
      </c>
    </row>
    <row r="22" spans="1:6" ht="15">
      <c r="A22" s="20">
        <v>210024</v>
      </c>
      <c r="B22" s="20" t="s">
        <v>28</v>
      </c>
      <c r="C22" s="41">
        <f>VLOOKUP(A22,'[4]Source Revenue'!$A:$E,4,FALSE)</f>
        <v>243156678.61103633</v>
      </c>
      <c r="D22" s="21">
        <f>VLOOKUP(A22,'Source MHAC'!$A$2:$L$48,12,FALSE)</f>
        <v>0.49</v>
      </c>
      <c r="E22" s="22">
        <f t="shared" si="0"/>
        <v>0</v>
      </c>
      <c r="F22" s="36">
        <f t="shared" si="1"/>
        <v>0</v>
      </c>
    </row>
    <row r="23" spans="1:6" ht="30">
      <c r="A23" s="20">
        <v>210027</v>
      </c>
      <c r="B23" s="20" t="s">
        <v>29</v>
      </c>
      <c r="C23" s="41">
        <f>VLOOKUP(A23,'[4]Source Revenue'!$A:$E,4,FALSE)</f>
        <v>169461999.97392026</v>
      </c>
      <c r="D23" s="21">
        <f>VLOOKUP(A23,'Source MHAC'!$A$2:$L$48,12,FALSE)</f>
        <v>0.62</v>
      </c>
      <c r="E23" s="22">
        <f t="shared" si="0"/>
        <v>1.6000000000000001E-3</v>
      </c>
      <c r="F23" s="36">
        <f t="shared" si="1"/>
        <v>271139</v>
      </c>
    </row>
    <row r="24" spans="1:6" ht="15">
      <c r="A24" s="20">
        <v>210028</v>
      </c>
      <c r="B24" s="20" t="s">
        <v>30</v>
      </c>
      <c r="C24" s="41">
        <f>VLOOKUP(A24,'[4]Source Revenue'!$A:$E,4,FALSE)</f>
        <v>79141046.240058914</v>
      </c>
      <c r="D24" s="21">
        <f>VLOOKUP(A24,'Source MHAC'!$A$2:$L$48,12,FALSE)</f>
        <v>0.81</v>
      </c>
      <c r="E24" s="22">
        <f t="shared" si="0"/>
        <v>5.7999999999999996E-3</v>
      </c>
      <c r="F24" s="36">
        <f t="shared" si="1"/>
        <v>459018</v>
      </c>
    </row>
    <row r="25" spans="1:6" ht="30">
      <c r="A25" s="20">
        <v>210029</v>
      </c>
      <c r="B25" s="20" t="s">
        <v>31</v>
      </c>
      <c r="C25" s="41">
        <f>VLOOKUP(A25,'[4]Source Revenue'!$A:$E,4,FALSE)</f>
        <v>366607627.05097502</v>
      </c>
      <c r="D25" s="21">
        <f>VLOOKUP(A25,'Source MHAC'!$A$2:$L$48,12,FALSE)</f>
        <v>0.73</v>
      </c>
      <c r="E25" s="22">
        <f t="shared" si="0"/>
        <v>4.0000000000000001E-3</v>
      </c>
      <c r="F25" s="36">
        <f t="shared" si="1"/>
        <v>1466431</v>
      </c>
    </row>
    <row r="26" spans="1:6" ht="15">
      <c r="A26" s="20">
        <v>210030</v>
      </c>
      <c r="B26" s="20" t="s">
        <v>32</v>
      </c>
      <c r="C26" s="41">
        <f>VLOOKUP(A26,'[4]Source Revenue'!$A:$E,4,FALSE)</f>
        <v>17859941.771094728</v>
      </c>
      <c r="D26" s="21">
        <f>VLOOKUP(A26,'Source MHAC'!$A$2:$L$48,12,FALSE)</f>
        <v>0.67</v>
      </c>
      <c r="E26" s="22">
        <f t="shared" si="0"/>
        <v>2.7000000000000001E-3</v>
      </c>
      <c r="F26" s="36">
        <f t="shared" si="1"/>
        <v>48222</v>
      </c>
    </row>
    <row r="27" spans="1:6" ht="30">
      <c r="A27" s="20">
        <v>210032</v>
      </c>
      <c r="B27" s="20" t="s">
        <v>33</v>
      </c>
      <c r="C27" s="41">
        <f>VLOOKUP(A27,'[4]Source Revenue'!$A:$E,4,FALSE)</f>
        <v>65426886.884278983</v>
      </c>
      <c r="D27" s="21">
        <f>VLOOKUP(A27,'Source MHAC'!$A$2:$L$48,12,FALSE)</f>
        <v>0.73</v>
      </c>
      <c r="E27" s="22">
        <f t="shared" si="0"/>
        <v>4.0000000000000001E-3</v>
      </c>
      <c r="F27" s="36">
        <f t="shared" si="1"/>
        <v>261708</v>
      </c>
    </row>
    <row r="28" spans="1:6" ht="15">
      <c r="A28" s="20">
        <v>210033</v>
      </c>
      <c r="B28" s="20" t="s">
        <v>34</v>
      </c>
      <c r="C28" s="41">
        <f>VLOOKUP(A28,'[4]Source Revenue'!$A:$E,4,FALSE)</f>
        <v>140291848.95110157</v>
      </c>
      <c r="D28" s="21">
        <f>VLOOKUP(A28,'Source MHAC'!$A$2:$L$48,12,FALSE)</f>
        <v>0.65</v>
      </c>
      <c r="E28" s="22">
        <f t="shared" si="0"/>
        <v>2.2000000000000001E-3</v>
      </c>
      <c r="F28" s="36">
        <f t="shared" si="1"/>
        <v>308642</v>
      </c>
    </row>
    <row r="29" spans="1:6" ht="15">
      <c r="A29" s="20">
        <v>210034</v>
      </c>
      <c r="B29" s="20" t="s">
        <v>35</v>
      </c>
      <c r="C29" s="41">
        <f>VLOOKUP(A29,'[4]Source Revenue'!$A:$E,4,FALSE)</f>
        <v>110392040.46307562</v>
      </c>
      <c r="D29" s="21">
        <f>VLOOKUP(A29,'Source MHAC'!$A$2:$L$48,12,FALSE)</f>
        <v>0.54</v>
      </c>
      <c r="E29" s="22">
        <f t="shared" si="0"/>
        <v>0</v>
      </c>
      <c r="F29" s="36">
        <f t="shared" si="1"/>
        <v>0</v>
      </c>
    </row>
    <row r="30" spans="1:6" ht="15">
      <c r="A30" s="20">
        <v>210035</v>
      </c>
      <c r="B30" s="20" t="s">
        <v>36</v>
      </c>
      <c r="C30" s="41">
        <f>VLOOKUP(A30,'[4]Source Revenue'!$A:$E,4,FALSE)</f>
        <v>76930098.256048933</v>
      </c>
      <c r="D30" s="21">
        <f>VLOOKUP(A30,'Source MHAC'!$A$2:$L$48,12,FALSE)</f>
        <v>0.72</v>
      </c>
      <c r="E30" s="22">
        <f t="shared" si="0"/>
        <v>3.8E-3</v>
      </c>
      <c r="F30" s="36">
        <f t="shared" si="1"/>
        <v>292334</v>
      </c>
    </row>
    <row r="31" spans="1:6" ht="15">
      <c r="A31" s="20">
        <v>210037</v>
      </c>
      <c r="B31" s="20" t="s">
        <v>37</v>
      </c>
      <c r="C31" s="41">
        <f>VLOOKUP(A31,'[4]Source Revenue'!$A:$E,4,FALSE)</f>
        <v>103481053.23549819</v>
      </c>
      <c r="D31" s="21">
        <f>VLOOKUP(A31,'Source MHAC'!$A$2:$L$48,12,FALSE)</f>
        <v>0.68</v>
      </c>
      <c r="E31" s="22">
        <f t="shared" si="0"/>
        <v>2.8999999999999998E-3</v>
      </c>
      <c r="F31" s="36">
        <f t="shared" si="1"/>
        <v>300095</v>
      </c>
    </row>
    <row r="32" spans="1:6" ht="15">
      <c r="A32" s="20">
        <v>210038</v>
      </c>
      <c r="B32" s="20" t="s">
        <v>38</v>
      </c>
      <c r="C32" s="41">
        <f>VLOOKUP(A32,'[4]Source Revenue'!$A:$E,4,FALSE)</f>
        <v>111141001.82951267</v>
      </c>
      <c r="D32" s="21">
        <f>VLOOKUP(A32,'Source MHAC'!$A$2:$L$48,12,FALSE)</f>
        <v>0.75</v>
      </c>
      <c r="E32" s="22">
        <f t="shared" si="0"/>
        <v>4.4000000000000003E-3</v>
      </c>
      <c r="F32" s="36">
        <f t="shared" si="1"/>
        <v>489020</v>
      </c>
    </row>
    <row r="33" spans="1:6" ht="15">
      <c r="A33" s="20">
        <v>210039</v>
      </c>
      <c r="B33" s="20" t="s">
        <v>39</v>
      </c>
      <c r="C33" s="41">
        <f>VLOOKUP(A33,'[4]Source Revenue'!$A:$E,4,FALSE)</f>
        <v>67111996.336183831</v>
      </c>
      <c r="D33" s="21">
        <f>VLOOKUP(A33,'Source MHAC'!$A$2:$L$48,12,FALSE)</f>
        <v>0.73</v>
      </c>
      <c r="E33" s="22">
        <f t="shared" si="0"/>
        <v>4.0000000000000001E-3</v>
      </c>
      <c r="F33" s="36">
        <f t="shared" si="1"/>
        <v>268448</v>
      </c>
    </row>
    <row r="34" spans="1:6" ht="15">
      <c r="A34" s="20">
        <v>210040</v>
      </c>
      <c r="B34" s="20" t="s">
        <v>40</v>
      </c>
      <c r="C34" s="41">
        <f>VLOOKUP(A34,'[4]Source Revenue'!$A:$E,4,FALSE)</f>
        <v>138719920.48755717</v>
      </c>
      <c r="D34" s="21">
        <f>VLOOKUP(A34,'Source MHAC'!$A$2:$L$48,12,FALSE)</f>
        <v>0.72</v>
      </c>
      <c r="E34" s="22">
        <f t="shared" si="0"/>
        <v>3.8E-3</v>
      </c>
      <c r="F34" s="36">
        <f t="shared" si="1"/>
        <v>527136</v>
      </c>
    </row>
    <row r="35" spans="1:6" ht="30">
      <c r="A35" s="20">
        <v>210043</v>
      </c>
      <c r="B35" s="20" t="s">
        <v>41</v>
      </c>
      <c r="C35" s="41">
        <f>VLOOKUP(A35,'[4]Source Revenue'!$A:$E,4,FALSE)</f>
        <v>250217336.46421713</v>
      </c>
      <c r="D35" s="21">
        <f>VLOOKUP(A35,'Source MHAC'!$A$2:$L$48,12,FALSE)</f>
        <v>0.6</v>
      </c>
      <c r="E35" s="22">
        <f t="shared" si="0"/>
        <v>1.1000000000000001E-3</v>
      </c>
      <c r="F35" s="36">
        <f t="shared" si="1"/>
        <v>275239</v>
      </c>
    </row>
    <row r="36" spans="1:6" ht="18" customHeight="1">
      <c r="A36" s="20">
        <v>210044</v>
      </c>
      <c r="B36" s="20" t="s">
        <v>42</v>
      </c>
      <c r="C36" s="41">
        <f>VLOOKUP(A36,'[4]Source Revenue'!$A:$E,4,FALSE)</f>
        <v>237787317.20252523</v>
      </c>
      <c r="D36" s="21">
        <f>VLOOKUP(A36,'Source MHAC'!$A$2:$L$48,12,FALSE)</f>
        <v>0.41</v>
      </c>
      <c r="E36" s="22">
        <f t="shared" si="0"/>
        <v>-1.8E-3</v>
      </c>
      <c r="F36" s="36">
        <f t="shared" si="1"/>
        <v>-428017</v>
      </c>
    </row>
    <row r="37" spans="1:6" ht="15">
      <c r="A37" s="20">
        <v>210048</v>
      </c>
      <c r="B37" s="20" t="s">
        <v>43</v>
      </c>
      <c r="C37" s="41">
        <f>VLOOKUP(A37,'[4]Source Revenue'!$A:$E,4,FALSE)</f>
        <v>182870977.1629326</v>
      </c>
      <c r="D37" s="21">
        <f>VLOOKUP(A37,'Source MHAC'!$A$2:$L$48,12,FALSE)</f>
        <v>0.7</v>
      </c>
      <c r="E37" s="22">
        <f t="shared" si="0"/>
        <v>3.3E-3</v>
      </c>
      <c r="F37" s="36">
        <f t="shared" si="1"/>
        <v>603474</v>
      </c>
    </row>
    <row r="38" spans="1:6" ht="30">
      <c r="A38" s="20">
        <v>210049</v>
      </c>
      <c r="B38" s="20" t="s">
        <v>44</v>
      </c>
      <c r="C38" s="41">
        <f>VLOOKUP(A38,'[4]Source Revenue'!$A:$E,4,FALSE)</f>
        <v>128686090.78024776</v>
      </c>
      <c r="D38" s="21">
        <f>VLOOKUP(A38,'Source MHAC'!$A$2:$L$48,12,FALSE)</f>
        <v>0.77</v>
      </c>
      <c r="E38" s="22">
        <f t="shared" si="0"/>
        <v>4.8999999999999998E-3</v>
      </c>
      <c r="F38" s="36">
        <f t="shared" si="1"/>
        <v>630562</v>
      </c>
    </row>
    <row r="39" spans="1:6" ht="15">
      <c r="A39" s="20">
        <v>210051</v>
      </c>
      <c r="B39" s="20" t="s">
        <v>45</v>
      </c>
      <c r="C39" s="41">
        <f>VLOOKUP(A39,'[4]Source Revenue'!$A:$E,4,FALSE)</f>
        <v>141094311.02338791</v>
      </c>
      <c r="D39" s="21">
        <f>VLOOKUP(A39,'Source MHAC'!$A$2:$L$48,12,FALSE)</f>
        <v>0.83</v>
      </c>
      <c r="E39" s="22">
        <f t="shared" si="0"/>
        <v>6.1999999999999998E-3</v>
      </c>
      <c r="F39" s="36">
        <f t="shared" si="1"/>
        <v>874785</v>
      </c>
    </row>
    <row r="40" spans="1:6" ht="15">
      <c r="A40" s="20">
        <v>210055</v>
      </c>
      <c r="B40" s="20" t="s">
        <v>46</v>
      </c>
      <c r="C40" s="41"/>
      <c r="D40" s="21"/>
      <c r="E40" s="22"/>
      <c r="F40" s="36"/>
    </row>
    <row r="41" spans="1:6" ht="15">
      <c r="A41" s="20">
        <v>210056</v>
      </c>
      <c r="B41" s="20" t="s">
        <v>47</v>
      </c>
      <c r="C41" s="41">
        <f>VLOOKUP(A41,'[4]Source Revenue'!$A:$E,4,FALSE)</f>
        <v>146901578.80024388</v>
      </c>
      <c r="D41" s="21">
        <f>VLOOKUP(A41,'Source MHAC'!$A$2:$L$48,12,FALSE)</f>
        <v>0.5</v>
      </c>
      <c r="E41" s="22">
        <f t="shared" ref="E41:E49" si="2">ROUND(IF(D41&lt;=MHAC_Lowest_Score,MHAC_Max_Penalty,IF(D41&gt;=MHAC_Highest_Score,MHAC_Max_Reward,IF(D41&lt;MHAC_Penalty_Threshold,MHAC_Max_Penalty-((D41-MHAC_Lowest_Score)*(MHAC_Max_Penalty/(MHAC_Penalty_Threshold-MHAC_Lowest_Score))),IF(D41&gt;MHAC_Reward_Threshold,MHAC_Max_Reward- ((D41-MHAC_Highest_Score)*(MHAC_Max_Reward/(MHAC_Reward_Threshold-MHAC_Highest_Score))),0)))),4)</f>
        <v>0</v>
      </c>
      <c r="F41" s="36">
        <f t="shared" si="1"/>
        <v>0</v>
      </c>
    </row>
    <row r="42" spans="1:6" ht="15">
      <c r="A42" s="20">
        <v>210057</v>
      </c>
      <c r="B42" s="20" t="s">
        <v>48</v>
      </c>
      <c r="C42" s="41">
        <f>VLOOKUP(A42,'[4]Source Revenue'!$A:$E,4,FALSE)</f>
        <v>251748233.71978343</v>
      </c>
      <c r="D42" s="21">
        <f>VLOOKUP(A42,'Source MHAC'!$A$2:$L$48,12,FALSE)</f>
        <v>0.55000000000000004</v>
      </c>
      <c r="E42" s="22">
        <f t="shared" si="2"/>
        <v>0</v>
      </c>
      <c r="F42" s="36">
        <f t="shared" si="1"/>
        <v>0</v>
      </c>
    </row>
    <row r="43" spans="1:6" ht="15">
      <c r="A43" s="20">
        <v>210058</v>
      </c>
      <c r="B43" s="20" t="s">
        <v>49</v>
      </c>
      <c r="C43" s="41">
        <f>VLOOKUP(A43,'[4]Source Revenue'!$A:$E,4,FALSE)</f>
        <v>72350285.443095669</v>
      </c>
      <c r="D43" s="21">
        <f>VLOOKUP(A43,'Source MHAC'!$A$2:$L$48,12,FALSE)</f>
        <v>0.75</v>
      </c>
      <c r="E43" s="22">
        <f t="shared" si="2"/>
        <v>4.4000000000000003E-3</v>
      </c>
      <c r="F43" s="36">
        <f t="shared" si="1"/>
        <v>318341</v>
      </c>
    </row>
    <row r="44" spans="1:6" ht="15">
      <c r="A44" s="20">
        <v>210060</v>
      </c>
      <c r="B44" s="20" t="s">
        <v>50</v>
      </c>
      <c r="C44" s="41">
        <f>VLOOKUP(A44,'[4]Source Revenue'!$A:$E,4,FALSE)</f>
        <v>19890382.559177123</v>
      </c>
      <c r="D44" s="21">
        <f>VLOOKUP(A44,'Source MHAC'!$A$2:$L$48,12,FALSE)</f>
        <v>0.9</v>
      </c>
      <c r="E44" s="22">
        <f t="shared" si="2"/>
        <v>7.7999999999999996E-3</v>
      </c>
      <c r="F44" s="36">
        <f t="shared" si="1"/>
        <v>155145</v>
      </c>
    </row>
    <row r="45" spans="1:6" ht="15">
      <c r="A45" s="20">
        <v>210061</v>
      </c>
      <c r="B45" s="20" t="s">
        <v>51</v>
      </c>
      <c r="C45" s="41">
        <f>VLOOKUP(A45,'[4]Source Revenue'!$A:$E,4,FALSE)</f>
        <v>36931909.829574928</v>
      </c>
      <c r="D45" s="21">
        <f>VLOOKUP(A45,'Source MHAC'!$A$2:$L$48,12,FALSE)</f>
        <v>0.72</v>
      </c>
      <c r="E45" s="22">
        <f t="shared" si="2"/>
        <v>3.8E-3</v>
      </c>
      <c r="F45" s="36">
        <f t="shared" si="1"/>
        <v>140341</v>
      </c>
    </row>
    <row r="46" spans="1:6" ht="15">
      <c r="A46" s="20">
        <v>210062</v>
      </c>
      <c r="B46" s="20" t="s">
        <v>52</v>
      </c>
      <c r="C46" s="41">
        <f>VLOOKUP(A46,'[4]Source Revenue'!$A:$E,4,FALSE)</f>
        <v>162087855.72437662</v>
      </c>
      <c r="D46" s="21">
        <f>VLOOKUP(A46,'Source MHAC'!$A$2:$L$48,12,FALSE)</f>
        <v>0.34</v>
      </c>
      <c r="E46" s="22">
        <f t="shared" si="2"/>
        <v>-4.8999999999999998E-3</v>
      </c>
      <c r="F46" s="36">
        <f t="shared" si="1"/>
        <v>-794230</v>
      </c>
    </row>
    <row r="47" spans="1:6" ht="15">
      <c r="A47" s="20">
        <v>210063</v>
      </c>
      <c r="B47" s="20" t="s">
        <v>53</v>
      </c>
      <c r="C47" s="41">
        <f>VLOOKUP(A47,'[4]Source Revenue'!$A:$E,4,FALSE)</f>
        <v>223399906.96435797</v>
      </c>
      <c r="D47" s="21">
        <f>VLOOKUP(A47,'Source MHAC'!$A$2:$L$48,12,FALSE)</f>
        <v>0.64</v>
      </c>
      <c r="E47" s="22">
        <f t="shared" si="2"/>
        <v>2E-3</v>
      </c>
      <c r="F47" s="36">
        <f t="shared" si="1"/>
        <v>446800</v>
      </c>
    </row>
    <row r="48" spans="1:6" ht="15">
      <c r="A48" s="20">
        <v>210064</v>
      </c>
      <c r="B48" s="20" t="s">
        <v>69</v>
      </c>
      <c r="C48" s="41">
        <f>VLOOKUP(A48,'[4]Source Revenue'!$A:$E,4,FALSE)</f>
        <v>57510718.993812039</v>
      </c>
      <c r="D48" s="21">
        <f>VLOOKUP(A48,'Source MHAC'!$A$2:$L$48,12,FALSE)</f>
        <v>0.68</v>
      </c>
      <c r="E48" s="22">
        <f t="shared" si="2"/>
        <v>2.8999999999999998E-3</v>
      </c>
      <c r="F48" s="36">
        <f t="shared" si="1"/>
        <v>166781</v>
      </c>
    </row>
    <row r="49" spans="1:6" ht="15">
      <c r="A49" s="20">
        <v>210065</v>
      </c>
      <c r="B49" s="20" t="s">
        <v>74</v>
      </c>
      <c r="C49" s="41">
        <f>VLOOKUP(A49,'[4]Source Revenue'!$A:$E,4,FALSE)</f>
        <v>59062315.291286595</v>
      </c>
      <c r="D49" s="21">
        <f>VLOOKUP(A49,'Source MHAC'!$A$2:$L$49,12,FALSE)</f>
        <v>0.85</v>
      </c>
      <c r="E49" s="22">
        <f t="shared" si="2"/>
        <v>6.7000000000000002E-3</v>
      </c>
      <c r="F49" s="36">
        <f t="shared" si="1"/>
        <v>395718</v>
      </c>
    </row>
    <row r="50" spans="1:6" ht="15">
      <c r="A50" s="24"/>
      <c r="B50" s="24"/>
      <c r="C50" s="25"/>
      <c r="D50" s="26"/>
      <c r="F50" s="23"/>
    </row>
    <row r="51" spans="1:6">
      <c r="B51" s="27" t="s">
        <v>70</v>
      </c>
      <c r="C51" s="28">
        <f>SUM(C3:C49)</f>
        <v>9749902752.971056</v>
      </c>
      <c r="D51" s="23"/>
      <c r="E51" s="27" t="s">
        <v>70</v>
      </c>
      <c r="F51" s="37">
        <f>SUM(F3:F49)</f>
        <v>22721538</v>
      </c>
    </row>
    <row r="52" spans="1:6" s="31" customFormat="1">
      <c r="A52" s="23"/>
      <c r="B52" s="23"/>
      <c r="C52" s="23"/>
      <c r="D52" s="19"/>
      <c r="E52" s="29" t="s">
        <v>71</v>
      </c>
      <c r="F52" s="30">
        <f>SUMIF(F3:F49,"&lt;0",F3:F49)</f>
        <v>-2313696</v>
      </c>
    </row>
    <row r="53" spans="1:6">
      <c r="A53" s="23" t="s">
        <v>128</v>
      </c>
      <c r="E53" s="32" t="s">
        <v>72</v>
      </c>
      <c r="F53" s="33">
        <f>F52/$C$51</f>
        <v>-2.3730452073431757E-4</v>
      </c>
    </row>
    <row r="54" spans="1:6">
      <c r="E54" s="29" t="s">
        <v>73</v>
      </c>
      <c r="F54" s="30">
        <f>SUMIF(F3:F49,"&gt;0",F3:F449)</f>
        <v>25035234</v>
      </c>
    </row>
    <row r="55" spans="1:6">
      <c r="A55" s="31"/>
      <c r="D55" s="34"/>
      <c r="E55" s="32" t="s">
        <v>72</v>
      </c>
      <c r="F55" s="33">
        <f>F54/$C$51</f>
        <v>2.5677419184895046E-3</v>
      </c>
    </row>
    <row r="56" spans="1:6">
      <c r="A56" s="6" t="s">
        <v>57</v>
      </c>
      <c r="B56" s="6" t="s">
        <v>58</v>
      </c>
    </row>
    <row r="57" spans="1:6">
      <c r="A57" s="9" t="s">
        <v>59</v>
      </c>
      <c r="B57" s="10">
        <v>0</v>
      </c>
    </row>
    <row r="58" spans="1:6">
      <c r="A58" s="9" t="s">
        <v>60</v>
      </c>
      <c r="B58" s="13">
        <v>-0.02</v>
      </c>
    </row>
    <row r="59" spans="1:6">
      <c r="A59" s="9" t="s">
        <v>61</v>
      </c>
      <c r="B59" s="10">
        <v>1</v>
      </c>
    </row>
    <row r="60" spans="1:6">
      <c r="A60" s="9" t="s">
        <v>62</v>
      </c>
      <c r="B60" s="13">
        <v>0.01</v>
      </c>
    </row>
    <row r="61" spans="1:6">
      <c r="A61" s="9" t="s">
        <v>63</v>
      </c>
      <c r="B61" s="10">
        <v>0.45</v>
      </c>
    </row>
    <row r="62" spans="1:6">
      <c r="A62" s="9" t="s">
        <v>64</v>
      </c>
      <c r="B62" s="10">
        <v>0.55000000000000004</v>
      </c>
    </row>
  </sheetData>
  <autoFilter ref="A2:G2">
    <sortState ref="A3:K49">
      <sortCondition ref="A2"/>
    </sortState>
  </autoFilter>
  <conditionalFormatting sqref="F3:F49">
    <cfRule type="colorScale" priority="4">
      <colorScale>
        <cfvo type="min"/>
        <cfvo type="percentile" val="50"/>
        <cfvo type="max"/>
        <color rgb="FFF8696B"/>
        <color rgb="FFFCFCFF"/>
        <color rgb="FF63BE7B"/>
      </colorScale>
    </cfRule>
  </conditionalFormatting>
  <printOptions horizontalCentered="1" verticalCentered="1"/>
  <pageMargins left="0.2" right="0.2" top="0.25" bottom="0.25" header="0.3" footer="0.3"/>
  <pageSetup scale="52" orientation="landscape" r:id="rId1"/>
  <headerFooter>
    <oddFooter>&amp;CHSCRC Work Group Meeting
Feb 2, 2015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416E7-050E-47BE-80CF-CC3500895CBA}"/>
</file>

<file path=customXml/itemProps2.xml><?xml version="1.0" encoding="utf-8"?>
<ds:datastoreItem xmlns:ds="http://schemas.openxmlformats.org/officeDocument/2006/customXml" ds:itemID="{4E5DA8D9-659C-4854-8D71-3E45096172E5}"/>
</file>

<file path=customXml/itemProps3.xml><?xml version="1.0" encoding="utf-8"?>
<ds:datastoreItem xmlns:ds="http://schemas.openxmlformats.org/officeDocument/2006/customXml" ds:itemID="{5478AE55-0F4D-40CA-8527-A1B9EBE8B0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Source MHAC</vt:lpstr>
      <vt:lpstr>MHAC Scaling</vt:lpstr>
      <vt:lpstr>MHAC Results</vt:lpstr>
      <vt:lpstr>MHAC_Highest_Score</vt:lpstr>
      <vt:lpstr>MHAC_Lowest_Score</vt:lpstr>
      <vt:lpstr>MHAC_Max_Penalty</vt:lpstr>
      <vt:lpstr>MHAC_Max_Reward</vt:lpstr>
      <vt:lpstr>MHAC_Penalty_Threshold</vt:lpstr>
      <vt:lpstr>MHAC_Reward_Threshold</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Quanshay Henderson</cp:lastModifiedBy>
  <dcterms:created xsi:type="dcterms:W3CDTF">2017-08-22T17:34:00Z</dcterms:created>
  <dcterms:modified xsi:type="dcterms:W3CDTF">2019-05-29T17:27:08Z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