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8\2018-10-17\Send out\"/>
    </mc:Choice>
  </mc:AlternateContent>
  <bookViews>
    <workbookView xWindow="0" yWindow="0" windowWidth="28800" windowHeight="13935" firstSheet="2" activeTab="2"/>
  </bookViews>
  <sheets>
    <sheet name="M1 - FINAL SCORES" sheetId="2" state="hidden" r:id="rId1"/>
    <sheet name="M2 - FINAL SCORES" sheetId="5" state="hidden" r:id="rId2"/>
    <sheet name="THA-TKA By Hosp Comp Rates" sheetId="10" r:id="rId3"/>
    <sheet name="UB04 - Source of Admission" sheetId="13" r:id="rId4"/>
    <sheet name="UB Codes Patient Disposition" sheetId="11" r:id="rId5"/>
    <sheet name="By Hospital Domain Comparison" sheetId="4" r:id="rId6"/>
    <sheet name="By-Hospital Revenue Adjustments" sheetId="7" r:id="rId7"/>
    <sheet name="Statewide Revenue Adjustments" sheetId="8" r:id="rId8"/>
  </sheets>
  <definedNames>
    <definedName name="_xlnm._FilterDatabase" localSheetId="5" hidden="1">'By Hospital Domain Comparison'!$A$8:$O$8</definedName>
    <definedName name="_xlnm._FilterDatabase" localSheetId="6" hidden="1">'By-Hospital Revenue Adjustments'!$A$7:$E$7</definedName>
    <definedName name="_xlnm._FilterDatabase" localSheetId="2" hidden="1">'THA-TKA By Hosp Comp Rates'!$A$2:$F$2</definedName>
    <definedName name="_xlnm._FilterDatabase" localSheetId="3" hidden="1">'UB04 - Source of Admission'!$A$3:$E$29</definedName>
    <definedName name="QBR__Threshold">'By-Hospital Revenue Adjustments'!$C$62</definedName>
    <definedName name="QBR_Highest_Score">'By-Hospital Revenue Adjustments'!$C$60</definedName>
    <definedName name="QBR_Lowest_Score">'By-Hospital Revenue Adjustments'!$C$58</definedName>
    <definedName name="QBR_Max_Penalty">'By-Hospital Revenue Adjustments'!$C$59</definedName>
    <definedName name="QBR_Max_Reward">'By-Hospital Revenue Adjustments'!$C$61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E17" i="7"/>
  <c r="E23" i="7"/>
  <c r="E45" i="7"/>
  <c r="E9" i="7"/>
  <c r="E8" i="7"/>
  <c r="E50" i="7"/>
  <c r="E11" i="7"/>
  <c r="E25" i="7"/>
  <c r="E12" i="7"/>
  <c r="E42" i="7"/>
  <c r="E21" i="7"/>
  <c r="E40" i="7"/>
  <c r="E30" i="7"/>
  <c r="E15" i="7"/>
  <c r="E37" i="7"/>
  <c r="E46" i="7"/>
  <c r="E26" i="7"/>
  <c r="E48" i="7"/>
  <c r="E18" i="7"/>
  <c r="E22" i="7"/>
  <c r="E47" i="7"/>
  <c r="E32" i="7"/>
  <c r="E27" i="7"/>
  <c r="E49" i="7"/>
  <c r="E36" i="7"/>
  <c r="E34" i="7"/>
  <c r="E16" i="7"/>
  <c r="E33" i="7"/>
  <c r="E20" i="7"/>
  <c r="E29" i="7"/>
  <c r="E13" i="7"/>
  <c r="E52" i="7"/>
  <c r="E43" i="7"/>
  <c r="E35" i="7"/>
  <c r="E24" i="7"/>
  <c r="E51" i="7"/>
  <c r="E28" i="7"/>
  <c r="E41" i="7"/>
  <c r="E44" i="7"/>
  <c r="E19" i="7"/>
  <c r="E39" i="7"/>
  <c r="E31" i="7"/>
  <c r="E14" i="7"/>
  <c r="E38" i="7"/>
  <c r="O53" i="4"/>
  <c r="M53" i="4"/>
  <c r="L53" i="4"/>
  <c r="J53" i="4"/>
  <c r="I53" i="4"/>
  <c r="G53" i="4"/>
  <c r="F53" i="4"/>
  <c r="D53" i="4"/>
  <c r="C53" i="4"/>
  <c r="O52" i="4"/>
  <c r="M52" i="4"/>
  <c r="L52" i="4"/>
  <c r="J52" i="4"/>
  <c r="I52" i="4"/>
  <c r="G52" i="4"/>
  <c r="F52" i="4"/>
  <c r="D52" i="4"/>
  <c r="C52" i="4"/>
  <c r="O51" i="4"/>
  <c r="M51" i="4"/>
  <c r="L51" i="4"/>
  <c r="J51" i="4"/>
  <c r="I51" i="4"/>
  <c r="G51" i="4"/>
  <c r="F51" i="4"/>
  <c r="D51" i="4"/>
  <c r="C51" i="4"/>
  <c r="O50" i="4"/>
  <c r="M50" i="4"/>
  <c r="L50" i="4"/>
  <c r="J50" i="4"/>
  <c r="I50" i="4"/>
  <c r="G50" i="4"/>
  <c r="F50" i="4"/>
  <c r="D50" i="4"/>
  <c r="C50" i="4"/>
  <c r="O49" i="4"/>
  <c r="M49" i="4"/>
  <c r="L49" i="4"/>
  <c r="J49" i="4"/>
  <c r="I49" i="4"/>
  <c r="G49" i="4"/>
  <c r="F49" i="4"/>
  <c r="D49" i="4"/>
  <c r="C49" i="4"/>
  <c r="O48" i="4"/>
  <c r="M48" i="4"/>
  <c r="L48" i="4"/>
  <c r="J48" i="4"/>
  <c r="I48" i="4"/>
  <c r="G48" i="4"/>
  <c r="F48" i="4"/>
  <c r="D48" i="4"/>
  <c r="C48" i="4"/>
  <c r="O47" i="4"/>
  <c r="M47" i="4"/>
  <c r="L47" i="4"/>
  <c r="J47" i="4"/>
  <c r="I47" i="4"/>
  <c r="G47" i="4"/>
  <c r="F47" i="4"/>
  <c r="D47" i="4"/>
  <c r="C47" i="4"/>
  <c r="O46" i="4"/>
  <c r="M46" i="4"/>
  <c r="L46" i="4"/>
  <c r="J46" i="4"/>
  <c r="I46" i="4"/>
  <c r="G46" i="4"/>
  <c r="F46" i="4"/>
  <c r="D46" i="4"/>
  <c r="C46" i="4"/>
  <c r="O45" i="4"/>
  <c r="M45" i="4"/>
  <c r="L45" i="4"/>
  <c r="J45" i="4"/>
  <c r="I45" i="4"/>
  <c r="G45" i="4"/>
  <c r="F45" i="4"/>
  <c r="D45" i="4"/>
  <c r="C45" i="4"/>
  <c r="O44" i="4"/>
  <c r="M44" i="4"/>
  <c r="L44" i="4"/>
  <c r="J44" i="4"/>
  <c r="I44" i="4"/>
  <c r="G44" i="4"/>
  <c r="F44" i="4"/>
  <c r="D44" i="4"/>
  <c r="C44" i="4"/>
  <c r="O43" i="4"/>
  <c r="M43" i="4"/>
  <c r="L43" i="4"/>
  <c r="J43" i="4"/>
  <c r="I43" i="4"/>
  <c r="G43" i="4"/>
  <c r="F43" i="4"/>
  <c r="D43" i="4"/>
  <c r="C43" i="4"/>
  <c r="O42" i="4"/>
  <c r="M42" i="4"/>
  <c r="L42" i="4"/>
  <c r="J42" i="4"/>
  <c r="I42" i="4"/>
  <c r="G42" i="4"/>
  <c r="F42" i="4"/>
  <c r="D42" i="4"/>
  <c r="C42" i="4"/>
  <c r="O41" i="4"/>
  <c r="M41" i="4"/>
  <c r="L41" i="4"/>
  <c r="J41" i="4"/>
  <c r="I41" i="4"/>
  <c r="G41" i="4"/>
  <c r="F41" i="4"/>
  <c r="D41" i="4"/>
  <c r="C41" i="4"/>
  <c r="O40" i="4"/>
  <c r="M40" i="4"/>
  <c r="L40" i="4"/>
  <c r="J40" i="4"/>
  <c r="I40" i="4"/>
  <c r="G40" i="4"/>
  <c r="F40" i="4"/>
  <c r="D40" i="4"/>
  <c r="C40" i="4"/>
  <c r="O39" i="4"/>
  <c r="M39" i="4"/>
  <c r="L39" i="4"/>
  <c r="J39" i="4"/>
  <c r="I39" i="4"/>
  <c r="G39" i="4"/>
  <c r="F39" i="4"/>
  <c r="D39" i="4"/>
  <c r="C39" i="4"/>
  <c r="O38" i="4"/>
  <c r="M38" i="4"/>
  <c r="L38" i="4"/>
  <c r="J38" i="4"/>
  <c r="I38" i="4"/>
  <c r="G38" i="4"/>
  <c r="F38" i="4"/>
  <c r="D38" i="4"/>
  <c r="C38" i="4"/>
  <c r="O37" i="4"/>
  <c r="M37" i="4"/>
  <c r="L37" i="4"/>
  <c r="J37" i="4"/>
  <c r="I37" i="4"/>
  <c r="G37" i="4"/>
  <c r="F37" i="4"/>
  <c r="D37" i="4"/>
  <c r="C37" i="4"/>
  <c r="O36" i="4"/>
  <c r="M36" i="4"/>
  <c r="L36" i="4"/>
  <c r="J36" i="4"/>
  <c r="I36" i="4"/>
  <c r="G36" i="4"/>
  <c r="F36" i="4"/>
  <c r="D36" i="4"/>
  <c r="C36" i="4"/>
  <c r="O35" i="4"/>
  <c r="M35" i="4"/>
  <c r="L35" i="4"/>
  <c r="J35" i="4"/>
  <c r="I35" i="4"/>
  <c r="G35" i="4"/>
  <c r="F35" i="4"/>
  <c r="D35" i="4"/>
  <c r="C35" i="4"/>
  <c r="O34" i="4"/>
  <c r="M34" i="4"/>
  <c r="L34" i="4"/>
  <c r="J34" i="4"/>
  <c r="I34" i="4"/>
  <c r="G34" i="4"/>
  <c r="F34" i="4"/>
  <c r="D34" i="4"/>
  <c r="C34" i="4"/>
  <c r="O33" i="4"/>
  <c r="M33" i="4"/>
  <c r="L33" i="4"/>
  <c r="J33" i="4"/>
  <c r="I33" i="4"/>
  <c r="G33" i="4"/>
  <c r="F33" i="4"/>
  <c r="D33" i="4"/>
  <c r="C33" i="4"/>
  <c r="O32" i="4"/>
  <c r="M32" i="4"/>
  <c r="L32" i="4"/>
  <c r="J32" i="4"/>
  <c r="I32" i="4"/>
  <c r="G32" i="4"/>
  <c r="F32" i="4"/>
  <c r="D32" i="4"/>
  <c r="C32" i="4"/>
  <c r="O31" i="4"/>
  <c r="M31" i="4"/>
  <c r="L31" i="4"/>
  <c r="J31" i="4"/>
  <c r="I31" i="4"/>
  <c r="G31" i="4"/>
  <c r="F31" i="4"/>
  <c r="D31" i="4"/>
  <c r="C31" i="4"/>
  <c r="O30" i="4"/>
  <c r="M30" i="4"/>
  <c r="L30" i="4"/>
  <c r="J30" i="4"/>
  <c r="I30" i="4"/>
  <c r="G30" i="4"/>
  <c r="F30" i="4"/>
  <c r="D30" i="4"/>
  <c r="C30" i="4"/>
  <c r="O29" i="4"/>
  <c r="M29" i="4"/>
  <c r="L29" i="4"/>
  <c r="J29" i="4"/>
  <c r="I29" i="4"/>
  <c r="G29" i="4"/>
  <c r="F29" i="4"/>
  <c r="D29" i="4"/>
  <c r="C29" i="4"/>
  <c r="O28" i="4"/>
  <c r="M28" i="4"/>
  <c r="L28" i="4"/>
  <c r="J28" i="4"/>
  <c r="I28" i="4"/>
  <c r="G28" i="4"/>
  <c r="F28" i="4"/>
  <c r="D28" i="4"/>
  <c r="C28" i="4"/>
  <c r="O27" i="4"/>
  <c r="M27" i="4"/>
  <c r="L27" i="4"/>
  <c r="J27" i="4"/>
  <c r="I27" i="4"/>
  <c r="G27" i="4"/>
  <c r="F27" i="4"/>
  <c r="D27" i="4"/>
  <c r="C27" i="4"/>
  <c r="O26" i="4"/>
  <c r="M26" i="4"/>
  <c r="L26" i="4"/>
  <c r="J26" i="4"/>
  <c r="I26" i="4"/>
  <c r="G26" i="4"/>
  <c r="F26" i="4"/>
  <c r="D26" i="4"/>
  <c r="C26" i="4"/>
  <c r="O25" i="4"/>
  <c r="M25" i="4"/>
  <c r="L25" i="4"/>
  <c r="J25" i="4"/>
  <c r="I25" i="4"/>
  <c r="G25" i="4"/>
  <c r="F25" i="4"/>
  <c r="D25" i="4"/>
  <c r="C25" i="4"/>
  <c r="O24" i="4"/>
  <c r="M24" i="4"/>
  <c r="L24" i="4"/>
  <c r="J24" i="4"/>
  <c r="I24" i="4"/>
  <c r="G24" i="4"/>
  <c r="F24" i="4"/>
  <c r="D24" i="4"/>
  <c r="C24" i="4"/>
  <c r="O23" i="4"/>
  <c r="M23" i="4"/>
  <c r="L23" i="4"/>
  <c r="J23" i="4"/>
  <c r="I23" i="4"/>
  <c r="G23" i="4"/>
  <c r="F23" i="4"/>
  <c r="D23" i="4"/>
  <c r="C23" i="4"/>
  <c r="O22" i="4"/>
  <c r="M22" i="4"/>
  <c r="L22" i="4"/>
  <c r="J22" i="4"/>
  <c r="I22" i="4"/>
  <c r="G22" i="4"/>
  <c r="F22" i="4"/>
  <c r="D22" i="4"/>
  <c r="C22" i="4"/>
  <c r="O21" i="4"/>
  <c r="M21" i="4"/>
  <c r="L21" i="4"/>
  <c r="J21" i="4"/>
  <c r="I21" i="4"/>
  <c r="G21" i="4"/>
  <c r="F21" i="4"/>
  <c r="D21" i="4"/>
  <c r="C21" i="4"/>
  <c r="O20" i="4"/>
  <c r="M20" i="4"/>
  <c r="L20" i="4"/>
  <c r="J20" i="4"/>
  <c r="I20" i="4"/>
  <c r="G20" i="4"/>
  <c r="F20" i="4"/>
  <c r="D20" i="4"/>
  <c r="C20" i="4"/>
  <c r="O19" i="4"/>
  <c r="M19" i="4"/>
  <c r="L19" i="4"/>
  <c r="J19" i="4"/>
  <c r="I19" i="4"/>
  <c r="G19" i="4"/>
  <c r="F19" i="4"/>
  <c r="D19" i="4"/>
  <c r="C19" i="4"/>
  <c r="O18" i="4"/>
  <c r="M18" i="4"/>
  <c r="L18" i="4"/>
  <c r="J18" i="4"/>
  <c r="I18" i="4"/>
  <c r="G18" i="4"/>
  <c r="F18" i="4"/>
  <c r="D18" i="4"/>
  <c r="C18" i="4"/>
  <c r="O17" i="4"/>
  <c r="M17" i="4"/>
  <c r="L17" i="4"/>
  <c r="J17" i="4"/>
  <c r="I17" i="4"/>
  <c r="G17" i="4"/>
  <c r="F17" i="4"/>
  <c r="D17" i="4"/>
  <c r="C17" i="4"/>
  <c r="O16" i="4"/>
  <c r="M16" i="4"/>
  <c r="L16" i="4"/>
  <c r="J16" i="4"/>
  <c r="I16" i="4"/>
  <c r="G16" i="4"/>
  <c r="F16" i="4"/>
  <c r="D16" i="4"/>
  <c r="C16" i="4"/>
  <c r="O15" i="4"/>
  <c r="M15" i="4"/>
  <c r="L15" i="4"/>
  <c r="J15" i="4"/>
  <c r="I15" i="4"/>
  <c r="G15" i="4"/>
  <c r="F15" i="4"/>
  <c r="D15" i="4"/>
  <c r="C15" i="4"/>
  <c r="O14" i="4"/>
  <c r="M14" i="4"/>
  <c r="L14" i="4"/>
  <c r="J14" i="4"/>
  <c r="I14" i="4"/>
  <c r="G14" i="4"/>
  <c r="F14" i="4"/>
  <c r="D14" i="4"/>
  <c r="C14" i="4"/>
  <c r="O13" i="4"/>
  <c r="M13" i="4"/>
  <c r="L13" i="4"/>
  <c r="J13" i="4"/>
  <c r="I13" i="4"/>
  <c r="G13" i="4"/>
  <c r="F13" i="4"/>
  <c r="D13" i="4"/>
  <c r="C13" i="4"/>
  <c r="O12" i="4"/>
  <c r="M12" i="4"/>
  <c r="L12" i="4"/>
  <c r="J12" i="4"/>
  <c r="I12" i="4"/>
  <c r="G12" i="4"/>
  <c r="F12" i="4"/>
  <c r="D12" i="4"/>
  <c r="C12" i="4"/>
  <c r="O11" i="4"/>
  <c r="M11" i="4"/>
  <c r="L11" i="4"/>
  <c r="J11" i="4"/>
  <c r="I11" i="4"/>
  <c r="G11" i="4"/>
  <c r="F11" i="4"/>
  <c r="D11" i="4"/>
  <c r="C11" i="4"/>
  <c r="O10" i="4"/>
  <c r="M10" i="4"/>
  <c r="L10" i="4"/>
  <c r="J10" i="4"/>
  <c r="I10" i="4"/>
  <c r="G10" i="4"/>
  <c r="F10" i="4"/>
  <c r="D10" i="4"/>
  <c r="C10" i="4"/>
  <c r="O9" i="4"/>
  <c r="M9" i="4"/>
  <c r="L9" i="4"/>
  <c r="J9" i="4"/>
  <c r="I9" i="4"/>
  <c r="G9" i="4"/>
  <c r="F9" i="4"/>
  <c r="D9" i="4"/>
  <c r="C9" i="4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E17" i="5"/>
  <c r="P16" i="5"/>
  <c r="P15" i="5"/>
  <c r="P14" i="5"/>
</calcChain>
</file>

<file path=xl/sharedStrings.xml><?xml version="1.0" encoding="utf-8"?>
<sst xmlns="http://schemas.openxmlformats.org/spreadsheetml/2006/main" count="515" uniqueCount="285">
  <si>
    <t>HSCRC RATE YEAR 2020 QUALITY BASED REIMBURSEMENT (QBR) PROGRAM (Model 2)</t>
  </si>
  <si>
    <t>QBR DOMAIN SCORES</t>
  </si>
  <si>
    <t xml:space="preserve"> </t>
  </si>
  <si>
    <t>FINAL QBR SCORE = 0.50 (HCAHPS SCORE) + 0.15 (CLINICAL CARE/OUTCOME MORTALITY SCORE + THA/TKA) +0.35 (SAFETY SCORE)</t>
  </si>
  <si>
    <t>HOSPITALS MUST HAVE SCORES IN TWO OF THE THREE DOMAINS (CLINICAL CARE, HCAHPS, SAFETY) TO BE INCLUDED IN THE QBR PROGRAM.</t>
  </si>
  <si>
    <t>HOSPITALS WILL HAVE A SAFETY SCORE IF THEY HAVE SCORES FOR THREE OR MORE SAFETY MEASURES (CLABSI, CAUTI, SSI COLON-SSI HYST, MRSA, C.DIFF.)</t>
  </si>
  <si>
    <t>If a hospital does not have a THA-TKA score, Mortality will count for 0.15 of Total Score</t>
  </si>
  <si>
    <t>HCAHPS denominator will be between 100 and 120, depending on whether a hospital is exempted from one or both ED Wait Time measures, per RY 2020 QBR Policy.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</si>
  <si>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</si>
  <si>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</si>
  <si>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</si>
  <si>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</si>
  <si>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</si>
  <si>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</si>
  <si>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</si>
  <si>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</si>
  <si>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</si>
  <si>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</si>
  <si>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K</t>
  </si>
  <si>
    <t>L</t>
  </si>
  <si>
    <t>M</t>
  </si>
  <si>
    <t>N = L/M</t>
  </si>
  <si>
    <t>O = (E*0.5 + H*0.1 + K*0.05 + N*0.35)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</si>
  <si>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</si>
  <si>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</si>
  <si>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</si>
  <si>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</si>
  <si>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</si>
  <si>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</si>
  <si>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</si>
  <si>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</si>
  <si>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THA-TKA Final Points</t>
  </si>
  <si>
    <t>THA-TKA Denominator</t>
  </si>
  <si>
    <t>THA-TKA Score</t>
  </si>
  <si>
    <t>Safety Total Points</t>
  </si>
  <si>
    <t>Safety Denominator</t>
  </si>
  <si>
    <t>Safety Final Score</t>
  </si>
  <si>
    <t>Total Score</t>
  </si>
  <si>
    <t>Meritus</t>
  </si>
  <si>
    <t>UMMC</t>
  </si>
  <si>
    <t>UM-PGHC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</si>
  <si>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</si>
  <si>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</si>
  <si>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</si>
  <si>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</si>
  <si>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</si>
  <si>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</si>
  <si>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</si>
  <si>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</si>
  <si>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</si>
  <si>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</si>
  <si>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</si>
  <si>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</si>
  <si>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</si>
  <si>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</si>
  <si>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</si>
  <si>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</si>
  <si>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</si>
  <si>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</si>
  <si>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</si>
  <si>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</si>
  <si>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</si>
  <si>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</si>
  <si>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</si>
  <si>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</si>
  <si>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</si>
  <si>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</si>
  <si>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</si>
  <si>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</si>
  <si>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</si>
  <si>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</si>
  <si>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</si>
  <si>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</si>
  <si>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</si>
  <si>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</si>
  <si>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</si>
  <si>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</si>
  <si>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</si>
  <si>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</si>
  <si>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</si>
  <si>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</si>
  <si>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</si>
  <si>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</si>
  <si>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HSCRC RATE YEAR 2020 QUALITY BASED REIMBURSEMENT (QBR) PROGRAM (Model 1)</t>
  </si>
  <si>
    <t>FINAL QBR SCORE = 0.50 (HCAHPS SCORE) + 0.15 (CLINICAL CARE/OUTCOME MORTALITY SCORE) +0.35 (SAFETY SCORE)</t>
  </si>
  <si>
    <t>HOSPITALS WILL HAVE A SAFETY SCORE IF THEY HAVE SCORES FOR THREE OR MORE SAFETY MEASURES (CLABSI, CAUTI, SSI COLON-SSI HYST, MRSA, C.DIFF., PC-01)</t>
  </si>
  <si>
    <t>REPORT RUN DATE: 2018-10-03.  QUESTIONS REGARDING THIS DATA SHOULD BE SENT TO HSCRC.QUALITY@MARYLAND.GOV</t>
  </si>
  <si>
    <t>If a hospital does not have a Safety score, Total Score (Column L) will be calculated as follows: E*0.77 + H*0.23</t>
  </si>
  <si>
    <t>K = I/J</t>
  </si>
  <si>
    <t>L = (E*0.5 + H*0.15 + K*0.35)</t>
  </si>
  <si>
    <t>Combined Clinical Care</t>
  </si>
  <si>
    <t>REPORT RUN DATE: 2018-10-11.  QUESTIONS REGARDING THIS DATA SHOULD BE SENT TO HSCRC.QUALITY@MARYLAND.GOV</t>
  </si>
  <si>
    <t>If a hospital does not have a Safety score, Total Score (Column O) will be calculated as follows:  E*0.77 + H*0.15 + K*0.08</t>
  </si>
  <si>
    <t>Base</t>
  </si>
  <si>
    <t>Performance</t>
  </si>
  <si>
    <t>Model 1:</t>
  </si>
  <si>
    <t>Model 2:</t>
  </si>
  <si>
    <t>Removed PC-01 from Safety Domain and ED-1b from Person and Community Engagement/HCAHPS Domain</t>
  </si>
  <si>
    <t>Model 1 + Added in THA/TKA into Clinical Care/Mortality Domain and OP-18b to Person and Community Engagement/HCAHPS Domain</t>
  </si>
  <si>
    <t>Model 1</t>
  </si>
  <si>
    <t>Model 2</t>
  </si>
  <si>
    <t>CY 2016</t>
  </si>
  <si>
    <t>CY16 Q4 - CY17 Q3</t>
  </si>
  <si>
    <t>Difference</t>
  </si>
  <si>
    <t>RY 2021 QBR Score Modeling for October PMWG</t>
  </si>
  <si>
    <t>HOSPID</t>
  </si>
  <si>
    <t>HOSPITAL NAME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</si>
  <si>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</si>
  <si>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</si>
  <si>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</si>
  <si>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</si>
  <si>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</si>
  <si>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</si>
  <si>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</si>
  <si>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</si>
  <si>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</si>
  <si>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</si>
  <si>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</si>
  <si>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</si>
  <si>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</si>
  <si>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</si>
  <si>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</si>
  <si>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</si>
  <si>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</si>
  <si>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</si>
  <si>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</si>
  <si>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</si>
  <si>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</t>
  </si>
  <si>
    <t>ST. MARY</t>
  </si>
  <si>
    <t>HOPKINS BAYVIEW MED CTR</t>
  </si>
  <si>
    <t>CHESTERTOWN</t>
  </si>
  <si>
    <t>UNION HOSPITAL OF CECIL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</si>
  <si>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</si>
  <si>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</si>
  <si>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</si>
  <si>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</si>
  <si>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</si>
  <si>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</si>
  <si>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</si>
  <si>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</si>
  <si>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</si>
  <si>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</si>
  <si>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</si>
  <si>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</si>
  <si>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</si>
  <si>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</si>
  <si>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</si>
  <si>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</si>
  <si>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</si>
  <si>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</si>
  <si>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</si>
  <si>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</si>
  <si>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Percent Revenue Adjustments</t>
  </si>
  <si>
    <t>Net Total</t>
  </si>
  <si>
    <t>Total Penalties</t>
  </si>
  <si>
    <t>Total rewards</t>
  </si>
  <si>
    <t>Model 1:  No PC-01, ED-1b</t>
  </si>
  <si>
    <t>Model 2:  M1 + THA-TKA &amp; OP-18b</t>
  </si>
  <si>
    <t>Model 2 - Model 1</t>
  </si>
  <si>
    <t>Model 2- Model 1</t>
  </si>
  <si>
    <t>RY 2021 Statewide QBR Adjustments</t>
  </si>
  <si>
    <t>By Hospital Rate of complications for hip/knee replacement patients</t>
  </si>
  <si>
    <t>Provider ID</t>
  </si>
  <si>
    <t>Denominator</t>
  </si>
  <si>
    <t>Score</t>
  </si>
  <si>
    <t>Measure Start Date</t>
  </si>
  <si>
    <t>Measure End Date</t>
  </si>
  <si>
    <t>MERITUS MEDICAL CENTER</t>
  </si>
  <si>
    <t>UNIVERSITY OF MARYLAND MEDICAL CENTER</t>
  </si>
  <si>
    <t>HOLY CROSS HOSPITAL</t>
  </si>
  <si>
    <t>FREDERICK MEMORIAL HOSPITAL</t>
  </si>
  <si>
    <t>UNIVERSITY OF MARYLAND HARFORD MEMORIAL HOSPITAL</t>
  </si>
  <si>
    <t>MERCY MEDICAL CENTER INC</t>
  </si>
  <si>
    <t>SAINT AGNES HOSPITAL</t>
  </si>
  <si>
    <t>SINAI HOSPITAL OF BALTIMORE</t>
  </si>
  <si>
    <t>MEDSTAR FRANKLIN SQUARE MEDICAL CENTER</t>
  </si>
  <si>
    <t>ADVENTIST HEALTHCARE 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</si>
  <si>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</si>
  <si>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</si>
  <si>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</si>
  <si>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</si>
  <si>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</si>
  <si>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</si>
  <si>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</si>
  <si>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SAINT MARY'S HOSPITAL</t>
  </si>
  <si>
    <t>JOHNS HOPKINS BAYVIEW MEDICAL CENTER</t>
  </si>
  <si>
    <t>UNIVERSITY OF MD SHORE MEDICAL CTR AT CHESTERTOWN</t>
  </si>
  <si>
    <t>UNION HOSPITAL OF CECIL COUNTY</t>
  </si>
  <si>
    <t>CARROLL HOSPITAL CENTER</t>
  </si>
  <si>
    <t>MEDSTAR HARBOR HOSPITAL</t>
  </si>
  <si>
    <t>UNIVERSITY OF MD CHARLES REGIONAL  MEDICAL CENTER</t>
  </si>
  <si>
    <t>UNIVERSITY OF MD SHORE MEDICAL CENTER AT EASTON</t>
  </si>
  <si>
    <t>UNIVERSITY OF MD MEDICAL CENTER MIDTOWN CAMPUS</t>
  </si>
  <si>
    <t>CALVERTHEALTH MEDICAL CENTER</t>
  </si>
  <si>
    <t>NORTHWEST HOSPITAL CENTER</t>
  </si>
  <si>
    <t>UNIVERSITY OF MD BALTO WASHINGTON  MEDICAL CENTER</t>
  </si>
  <si>
    <t>GREATER BALTIMORE MEDICAL CENTER</t>
  </si>
  <si>
    <t>HOWARD COUNTY GENERAL HOSPITAL</t>
  </si>
  <si>
    <t>UNIVERSITY OF M D UPPER CHESAPEAKE MEDICAL CENTER</t>
  </si>
  <si>
    <t>DOCTORS'  COMMUNITY HOSPITAL</t>
  </si>
  <si>
    <t>UNIVERSITY OF MD LAUREL REGIONAL HOSPITAL</t>
  </si>
  <si>
    <t>MEDSTAR GOOD SAMARITAN HOSPITAL</t>
  </si>
  <si>
    <t>ADVENTIST HEALTHCARE SHADY GROVE MEDICAL CENTER</t>
  </si>
  <si>
    <t>FORT WASHINGTON HOSPITAL</t>
  </si>
  <si>
    <t>ATLANTIC GENERAL HOSPITAL</t>
  </si>
  <si>
    <t>MEDSTAR SOUTHERN MARYLAND HOSPITAL CENTER</t>
  </si>
  <si>
    <t>UNIVERSITY OF MARYLAND ST JOSEPH MEDICAL CENTER</t>
  </si>
  <si>
    <t>HOLY CROSS GERMANTOWN HOSPITAL</t>
  </si>
  <si>
    <t>Unknown point of origin</t>
  </si>
  <si>
    <t>09</t>
  </si>
  <si>
    <t xml:space="preserve">UNKNOWN </t>
  </si>
  <si>
    <t>From non-healthcare facility (includes patient's home or workplace; group home/congregate house, foster care) 
Inpatient: The patient was admitted to this facility upon an order of a physician.
Outpatient: The patient presents to this facility with an order from a physician for services or seeks scheduled services for which an order is not required (e.g. mammography). Includes non-emergent self-referrals and OP surgery with in 72 hours</t>
  </si>
  <si>
    <t>01</t>
  </si>
  <si>
    <t>ADMIT FROM HOME, PHYSICIAN'S OFFICE, NONINSTITUTIONAL SOURCE</t>
  </si>
  <si>
    <t>From (transfer) a different hospital facility (includes transfers from another acute care hospital (any unit), freestanding emergency department). Not limited to only IP services.</t>
  </si>
  <si>
    <t>04</t>
  </si>
  <si>
    <t xml:space="preserve">ADMIT FROM ANOTHER ACUTE CARE OP ED OR FREESTANDING ED </t>
  </si>
  <si>
    <t>From skilled nursing facility (SNF), intermediate care facility, or assisted living facility (including sub-acute, sub-acute rehab and supervised/congregate house)</t>
  </si>
  <si>
    <t>05</t>
  </si>
  <si>
    <t xml:space="preserve">ADMIT FROM A SKILLED NURSING FACILITY: A MEDICARE-CERTIFIED NURSING FACILITY IN ANTICIPATION OF SKILLED CARE </t>
  </si>
  <si>
    <t>ADMIT FROM LONG TERM CARE FACILITY: A FACILITY THAT PROVIDES ACUTE INPATIENT CARE WITH AN AVERAGE LENGTH OF STAY OF 25 DAYS OR GREATER</t>
  </si>
  <si>
    <t>From another health care facility (includes transfer from rehab hospital, psych hospital, chronic care hospital, residential treatment center)</t>
  </si>
  <si>
    <t>06</t>
  </si>
  <si>
    <t>ADMIT FROM RESIDENTIAL TREATMENT CENTER</t>
  </si>
  <si>
    <t>From another health care facility (includes transfer from rehab hospital, psych hospital, chronic care hospital (Deers Head and Western MD Center)</t>
  </si>
  <si>
    <t>ADMIT FROM STATE PSYCHIATRIC HOSPITAL</t>
  </si>
  <si>
    <t xml:space="preserve">From non-healthcare facility (includes patient's home or workplace) </t>
  </si>
  <si>
    <t>ADMIT FROM SUPERVISED/CONGREGATE HOUSE</t>
  </si>
  <si>
    <t>From ambulatory surgery center (ASC)</t>
  </si>
  <si>
    <t>E</t>
  </si>
  <si>
    <t>ADMIT WITHIN 72 HOURS FROM OFF-SITE AMB. SURG. / CARE OF ANOTHER FACILITY</t>
  </si>
  <si>
    <t>From skilled nursing facility (SNF), intermediate care facility, or assisted living facility (including sub-acute, sub-acute rehab)</t>
  </si>
  <si>
    <t xml:space="preserve">ADMIT FROM OTHER FACILITY AT WHICH SUBACUTE SERVICES WERE PROVIDED </t>
  </si>
  <si>
    <t>From skilled nursing facility (SNF), intermediate care facility, or assisted living facility (including sub-acute, sub-acute rehab and chronic hospitals ( Deers Head and Western MD Center)</t>
  </si>
  <si>
    <t>ADMIT FROM A CHRONIC HOSPITAL</t>
  </si>
  <si>
    <t>From (transfer) a different hospital facility (includes transfers from another acute care hospital (any unit), freestanding emergency department, MIEMSS-designated facility). Not limited to only IP services.</t>
  </si>
  <si>
    <t>ADMIT FROM PRIVATE PSYCH. HOSPITAL OR UNIT OF ANOTHER ACUTE CARE HOSPITAL</t>
  </si>
  <si>
    <t xml:space="preserve">ADMIT FROM REHAB. HOSPITAL OR UNIT OF ANOTHER ACUTE CARE HOSPITAL </t>
  </si>
  <si>
    <t>ADMIT FROM ANOTHER ACUTE CARE HOSPITAL INPATIENT SERVICE FOR ANY REASON</t>
  </si>
  <si>
    <t>ADMIT FROM ANOTHER ACUTE GENERAL HOSPITAL TO MIEMS-DESIGNATED FACILITY</t>
  </si>
  <si>
    <r>
      <t xml:space="preserve">From one distinct unit of the hospital to another distinct unit of the same hospital resulting in a </t>
    </r>
    <r>
      <rPr>
        <b/>
        <u/>
        <sz val="10"/>
        <rFont val="Calibri"/>
        <family val="2"/>
      </rPr>
      <t>separate claim to the payer</t>
    </r>
    <r>
      <rPr>
        <sz val="10"/>
        <rFont val="Calibri"/>
        <family val="2"/>
      </rPr>
      <t xml:space="preserve"> (From acute care hospice unit)</t>
    </r>
  </si>
  <si>
    <t>TRANS FROM ON-SITE ACUTE CARE TO ON-SITE HOSPICE</t>
  </si>
  <si>
    <t>Newborn (patient born at the hospital)  Should we include first admission if born outside of hospital</t>
  </si>
  <si>
    <t>NB</t>
  </si>
  <si>
    <t xml:space="preserve"> NEWBORN (PATIENT BORN IN HOSPITAL)</t>
  </si>
  <si>
    <t xml:space="preserve">ADMIT WITHIN 72 HOURS FROM ON-SITE AMBULATORY SURGERY UNIT WITH SURGERY  </t>
  </si>
  <si>
    <t>From one distinct unit of the hospital to another distinct unit of the same hospital resulting in a separate claim to the payer (From acute care sub-acute unit)</t>
  </si>
  <si>
    <t>TRANS FROM ON-SITE SUB-ACUTE UNIT TO ACUTE CARE UNIT</t>
  </si>
  <si>
    <t>From one distinct unit of the hospital to another distinct unit of the same hospital resulting in a separate claim to the payer (From acute care psych unit)</t>
  </si>
  <si>
    <t xml:space="preserve">TRANS FROM ON-SITE PSYCHIATRIC UNIT TO ACUTE CARE UNIT  </t>
  </si>
  <si>
    <t>From one distinct unit of the hospital to another distinct unit of the same hospital resulting in a separate claim to the payer (From acute care unit, not otherwise specified)</t>
  </si>
  <si>
    <t>TRANS FROM ON-SITE ACUTE CARE TO ON-SITE PSYCHIATRIC UNIT</t>
  </si>
  <si>
    <t>From one distinct unit of the hospital to another distinct unit of the same hospital resulting in a separate claim to the payer (From acute care chronic unit)</t>
  </si>
  <si>
    <t xml:space="preserve">TRANS FROM ON-SITE CHRONIC UNIT TO ACUTE CARE UNIT  </t>
  </si>
  <si>
    <t xml:space="preserve">TRANS FROM ON-SITE ACUTE CARE UNIT TO CHRONIC UNIT  </t>
  </si>
  <si>
    <t>From one distinct unit of the hospital to another distinct unit of the same hospital resulting in a separate claim to the payer (From acute care rehab unit)</t>
  </si>
  <si>
    <t xml:space="preserve">TRANS FROM ON-SITE REHABILITATION UNIT TO CHRONIC UNIT </t>
  </si>
  <si>
    <t xml:space="preserve">TRANS FROM ON-SITE REHABILITATION UNIT TO ACUTE CARE UNIT </t>
  </si>
  <si>
    <t xml:space="preserve">TRANS FROM ON-SITE ACUTE CARE UNIT TO ON-SITE REHABILITATION UNIT  </t>
  </si>
  <si>
    <t>New HSCRC Description (from UB04)</t>
  </si>
  <si>
    <t>New HSCRC INPT</t>
  </si>
  <si>
    <t>Count of Discharges in RY 2020 Mortality Base</t>
  </si>
  <si>
    <t>Original HSCRC IP Description</t>
  </si>
  <si>
    <t>HSCRC INPT</t>
  </si>
  <si>
    <t>Mortality Code Previously Used 40 and 41 to identify Transfer into a hospital and will not need to include all UB-04 codes of 04</t>
  </si>
  <si>
    <t>Source of Admission Recoding</t>
  </si>
  <si>
    <t>New HSCRC Description</t>
  </si>
  <si>
    <t xml:space="preserve">TO CHRONIC UNIT FROM ON-SITE REHABILITATION UNIT   </t>
  </si>
  <si>
    <t>02</t>
  </si>
  <si>
    <t>To an another acute care hospital for inpatient care (includes transfers to acute care units within the same hospital)</t>
  </si>
  <si>
    <t xml:space="preserve">TO CHRONIC UNIT FROM ACUTE CARE UNIT  </t>
  </si>
  <si>
    <t xml:space="preserve">TO ACUTE CARE UNIT FROM CHRONIC CARE UNIT </t>
  </si>
  <si>
    <t>TO ACUTE CARE UNIT FROM ON-SITE PSYCHIATRIC UNIT</t>
  </si>
  <si>
    <t xml:space="preserve">02 </t>
  </si>
  <si>
    <t xml:space="preserve">To an another acute care hospital for inpatient care </t>
  </si>
  <si>
    <t>TO ON-SITE SUBACUTE</t>
  </si>
  <si>
    <t xml:space="preserve"> Discharged/Transferred to a Short-term General Hospital for Inpatient Care</t>
  </si>
  <si>
    <t>TO ANOTHER ACUTE CARE HOSPITAL</t>
  </si>
  <si>
    <t>LEFT AGAINST MEDICAL ADVICE</t>
  </si>
  <si>
    <t>07</t>
  </si>
  <si>
    <t>Left against medical advice or discontinued care (includes administrative discharge, escape, absent without official leave)</t>
  </si>
  <si>
    <t>ADMINISTRATIVE DISCHARGED</t>
  </si>
  <si>
    <t>ABSENT WITHOUT OFFICIAL LEAVE (AWOL)</t>
  </si>
  <si>
    <t>Patient Discharge Disposition</t>
  </si>
  <si>
    <t>Mortality Code Previously Used 40 and 71 to identify Transfer out to another hospital and will now need to include all UB-04 codes of 02 and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</si>
</sst>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\ ##0.00%"/>
    <numFmt numFmtId="165" formatCode="0.00000000"/>
    <numFmt numFmtId="166" formatCode="&quot;$&quot;#,##0.00"/>
    <numFmt numFmtId="167" formatCode="&quot;$&quot;#,##0"/>
  </numFmts>
  <fonts count="25" x14ac:knownFonts="1">
    <font>
      <sz val="11"/>
      <color theme="1"/>
      <name val="Calibri"/>
      <family val="2"/>
      <scheme val="minor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i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/>
    <xf numFmtId="0" fontId="0" fillId="3" borderId="0" xfId="0" applyNumberFormat="1" applyFont="1" applyFill="1" applyBorder="1" applyAlignment="1" applyProtection="1"/>
    <xf numFmtId="0" fontId="3" fillId="4" borderId="1" xfId="0" applyNumberFormat="1" applyFont="1" applyFill="1" applyBorder="1" applyAlignment="1" applyProtection="1">
      <alignment horizontal="center" wrapText="1"/>
    </xf>
    <xf numFmtId="0" fontId="2" fillId="5" borderId="1" xfId="0" applyNumberFormat="1" applyFont="1" applyFill="1" applyBorder="1" applyAlignment="1" applyProtection="1">
      <alignment horizontal="right" wrapText="1"/>
    </xf>
    <xf numFmtId="0" fontId="2" fillId="5" borderId="1" xfId="0" applyNumberFormat="1" applyFont="1" applyFill="1" applyBorder="1" applyAlignment="1" applyProtection="1">
      <alignment horizontal="left" wrapText="1"/>
    </xf>
    <xf numFmtId="164" fontId="2" fillId="5" borderId="1" xfId="0" applyNumberFormat="1" applyFont="1" applyFill="1" applyBorder="1" applyAlignment="1" applyProtection="1">
      <alignment horizontal="right" wrapText="1"/>
    </xf>
    <xf numFmtId="0" fontId="4" fillId="2" borderId="0" xfId="0" applyNumberFormat="1" applyFont="1" applyFill="1" applyBorder="1" applyAlignment="1" applyProtection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8" borderId="0" xfId="0" applyFill="1"/>
    <xf numFmtId="0" fontId="0" fillId="12" borderId="0" xfId="0" applyFill="1"/>
    <xf numFmtId="0" fontId="2" fillId="11" borderId="1" xfId="0" applyNumberFormat="1" applyFont="1" applyFill="1" applyBorder="1" applyAlignment="1" applyProtection="1">
      <alignment horizontal="right" wrapText="1"/>
    </xf>
    <xf numFmtId="165" fontId="2" fillId="11" borderId="1" xfId="0" applyNumberFormat="1" applyFont="1" applyFill="1" applyBorder="1" applyAlignment="1" applyProtection="1">
      <alignment horizontal="right" wrapText="1"/>
    </xf>
    <xf numFmtId="10" fontId="9" fillId="14" borderId="0" xfId="1" applyNumberFormat="1" applyFont="1" applyFill="1" applyBorder="1" applyAlignment="1" applyProtection="1"/>
    <xf numFmtId="0" fontId="0" fillId="0" borderId="2" xfId="0" applyBorder="1"/>
    <xf numFmtId="0" fontId="8" fillId="8" borderId="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wrapText="1"/>
    </xf>
    <xf numFmtId="0" fontId="3" fillId="6" borderId="2" xfId="0" applyNumberFormat="1" applyFont="1" applyFill="1" applyBorder="1" applyAlignment="1" applyProtection="1">
      <alignment horizontal="center" wrapText="1"/>
    </xf>
    <xf numFmtId="0" fontId="3" fillId="13" borderId="2" xfId="0" applyNumberFormat="1" applyFont="1" applyFill="1" applyBorder="1" applyAlignment="1" applyProtection="1">
      <alignment horizontal="center" wrapText="1"/>
    </xf>
    <xf numFmtId="0" fontId="3" fillId="7" borderId="2" xfId="0" applyNumberFormat="1" applyFont="1" applyFill="1" applyBorder="1" applyAlignment="1" applyProtection="1">
      <alignment horizontal="center" wrapText="1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</xf>
    <xf numFmtId="0" fontId="2" fillId="5" borderId="2" xfId="0" applyNumberFormat="1" applyFont="1" applyFill="1" applyBorder="1" applyAlignment="1" applyProtection="1">
      <alignment horizontal="left" wrapText="1"/>
    </xf>
    <xf numFmtId="2" fontId="10" fillId="5" borderId="2" xfId="0" applyNumberFormat="1" applyFont="1" applyFill="1" applyBorder="1" applyAlignment="1" applyProtection="1">
      <alignment horizontal="right" wrapText="1"/>
    </xf>
    <xf numFmtId="0" fontId="10" fillId="13" borderId="2" xfId="0" applyNumberFormat="1" applyFont="1" applyFill="1" applyBorder="1" applyAlignment="1" applyProtection="1">
      <alignment horizontal="right" wrapText="1"/>
    </xf>
    <xf numFmtId="10" fontId="10" fillId="5" borderId="2" xfId="1" applyNumberFormat="1" applyFont="1" applyFill="1" applyBorder="1" applyAlignment="1" applyProtection="1">
      <alignment horizontal="right" wrapText="1"/>
    </xf>
    <xf numFmtId="0" fontId="7" fillId="0" borderId="0" xfId="0" applyFont="1"/>
    <xf numFmtId="0" fontId="10" fillId="5" borderId="2" xfId="0" applyNumberFormat="1" applyFont="1" applyFill="1" applyBorder="1" applyAlignment="1" applyProtection="1">
      <alignment horizontal="right" wrapText="1"/>
    </xf>
    <xf numFmtId="10" fontId="10" fillId="0" borderId="2" xfId="1" applyNumberFormat="1" applyFont="1" applyFill="1" applyBorder="1" applyAlignment="1" applyProtection="1">
      <alignment horizontal="right" wrapText="1"/>
    </xf>
    <xf numFmtId="1" fontId="11" fillId="15" borderId="2" xfId="0" applyNumberFormat="1" applyFont="1" applyFill="1" applyBorder="1" applyAlignment="1">
      <alignment horizontal="center" vertical="center" wrapText="1"/>
    </xf>
    <xf numFmtId="0" fontId="11" fillId="15" borderId="2" xfId="0" applyNumberFormat="1" applyFont="1" applyFill="1" applyBorder="1" applyAlignment="1">
      <alignment horizontal="center" vertical="center" wrapText="1"/>
    </xf>
    <xf numFmtId="1" fontId="10" fillId="16" borderId="2" xfId="0" applyNumberFormat="1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left" vertical="center"/>
    </xf>
    <xf numFmtId="10" fontId="0" fillId="0" borderId="0" xfId="0" applyNumberFormat="1"/>
    <xf numFmtId="1" fontId="11" fillId="17" borderId="2" xfId="0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/>
    </xf>
    <xf numFmtId="1" fontId="11" fillId="17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6" borderId="2" xfId="0" applyFont="1" applyFill="1" applyBorder="1"/>
    <xf numFmtId="0" fontId="14" fillId="0" borderId="7" xfId="0" applyFont="1" applyBorder="1" applyAlignment="1">
      <alignment horizontal="left"/>
    </xf>
    <xf numFmtId="166" fontId="14" fillId="0" borderId="2" xfId="2" applyNumberFormat="1" applyFont="1" applyBorder="1" applyAlignment="1">
      <alignment horizontal="center"/>
    </xf>
    <xf numFmtId="0" fontId="14" fillId="0" borderId="2" xfId="0" applyFont="1" applyBorder="1"/>
    <xf numFmtId="167" fontId="14" fillId="0" borderId="8" xfId="0" applyNumberFormat="1" applyFont="1" applyBorder="1"/>
    <xf numFmtId="0" fontId="14" fillId="0" borderId="7" xfId="0" applyFont="1" applyBorder="1"/>
    <xf numFmtId="166" fontId="14" fillId="0" borderId="2" xfId="2" applyNumberFormat="1" applyFont="1" applyBorder="1"/>
    <xf numFmtId="0" fontId="14" fillId="0" borderId="9" xfId="0" applyFont="1" applyBorder="1"/>
    <xf numFmtId="166" fontId="14" fillId="0" borderId="10" xfId="2" applyNumberFormat="1" applyFont="1" applyBorder="1"/>
    <xf numFmtId="0" fontId="14" fillId="6" borderId="10" xfId="0" applyFont="1" applyFill="1" applyBorder="1"/>
    <xf numFmtId="0" fontId="14" fillId="0" borderId="10" xfId="0" applyFont="1" applyBorder="1"/>
    <xf numFmtId="167" fontId="14" fillId="0" borderId="11" xfId="0" applyNumberFormat="1" applyFont="1" applyBorder="1"/>
    <xf numFmtId="0" fontId="8" fillId="7" borderId="2" xfId="0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Font="1" applyBorder="1"/>
    <xf numFmtId="0" fontId="0" fillId="0" borderId="2" xfId="0" applyFont="1" applyFill="1" applyBorder="1"/>
    <xf numFmtId="14" fontId="0" fillId="0" borderId="2" xfId="0" applyNumberFormat="1" applyFont="1" applyBorder="1"/>
    <xf numFmtId="0" fontId="1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0" xfId="0" applyFill="1"/>
    <xf numFmtId="49" fontId="16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center"/>
    </xf>
    <xf numFmtId="49" fontId="16" fillId="0" borderId="0" xfId="0" applyNumberFormat="1" applyFont="1" applyFill="1" applyAlignment="1"/>
    <xf numFmtId="49" fontId="17" fillId="0" borderId="12" xfId="0" applyNumberFormat="1" applyFont="1" applyFill="1" applyBorder="1" applyAlignment="1">
      <alignment horizontal="left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49" fontId="17" fillId="18" borderId="13" xfId="0" applyNumberFormat="1" applyFont="1" applyFill="1" applyBorder="1" applyAlignment="1">
      <alignment horizontal="left" vertical="center" wrapText="1"/>
    </xf>
    <xf numFmtId="49" fontId="17" fillId="18" borderId="12" xfId="0" applyNumberFormat="1" applyFont="1" applyFill="1" applyBorder="1" applyAlignment="1">
      <alignment horizontal="center" vertical="center" wrapText="1"/>
    </xf>
    <xf numFmtId="49" fontId="17" fillId="18" borderId="13" xfId="0" applyNumberFormat="1" applyFont="1" applyFill="1" applyBorder="1" applyAlignment="1">
      <alignment vertical="center" wrapText="1"/>
    </xf>
    <xf numFmtId="0" fontId="17" fillId="18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17" fillId="0" borderId="14" xfId="0" applyNumberFormat="1" applyFont="1" applyFill="1" applyBorder="1" applyAlignment="1">
      <alignment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vertical="center" wrapText="1"/>
    </xf>
    <xf numFmtId="0" fontId="17" fillId="0" borderId="15" xfId="0" applyNumberFormat="1" applyFont="1" applyFill="1" applyBorder="1" applyAlignment="1">
      <alignment horizontal="center" vertical="center" wrapText="1"/>
    </xf>
    <xf numFmtId="49" fontId="17" fillId="18" borderId="12" xfId="0" applyNumberFormat="1" applyFont="1" applyFill="1" applyBorder="1" applyAlignment="1">
      <alignment horizontal="left" vertical="center" wrapText="1"/>
    </xf>
    <xf numFmtId="49" fontId="17" fillId="18" borderId="13" xfId="0" applyNumberFormat="1" applyFont="1" applyFill="1" applyBorder="1" applyAlignment="1">
      <alignment horizontal="center" vertical="center" wrapText="1"/>
    </xf>
    <xf numFmtId="49" fontId="17" fillId="18" borderId="15" xfId="0" applyNumberFormat="1" applyFont="1" applyFill="1" applyBorder="1" applyAlignment="1">
      <alignment vertical="center" wrapText="1"/>
    </xf>
    <xf numFmtId="0" fontId="17" fillId="18" borderId="15" xfId="0" applyNumberFormat="1" applyFont="1" applyFill="1" applyBorder="1" applyAlignment="1">
      <alignment horizontal="center" vertical="center" wrapText="1"/>
    </xf>
    <xf numFmtId="49" fontId="17" fillId="18" borderId="15" xfId="0" applyNumberFormat="1" applyFont="1" applyFill="1" applyBorder="1" applyAlignment="1">
      <alignment horizontal="center" vertical="center" wrapText="1"/>
    </xf>
    <xf numFmtId="49" fontId="17" fillId="19" borderId="12" xfId="0" applyNumberFormat="1" applyFont="1" applyFill="1" applyBorder="1" applyAlignment="1">
      <alignment horizontal="left" vertical="center" wrapText="1"/>
    </xf>
    <xf numFmtId="49" fontId="17" fillId="19" borderId="15" xfId="0" applyNumberFormat="1" applyFont="1" applyFill="1" applyBorder="1" applyAlignment="1">
      <alignment horizontal="center" vertical="center" wrapText="1"/>
    </xf>
    <xf numFmtId="49" fontId="17" fillId="19" borderId="15" xfId="0" applyNumberFormat="1" applyFont="1" applyFill="1" applyBorder="1" applyAlignment="1">
      <alignment vertical="center" wrapText="1"/>
    </xf>
    <xf numFmtId="0" fontId="16" fillId="0" borderId="0" xfId="0" applyFont="1" applyFill="1"/>
    <xf numFmtId="49" fontId="17" fillId="19" borderId="12" xfId="0" applyNumberFormat="1" applyFont="1" applyFill="1" applyBorder="1" applyAlignment="1">
      <alignment vertical="center" wrapText="1"/>
    </xf>
    <xf numFmtId="0" fontId="17" fillId="19" borderId="12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vertical="center" wrapText="1"/>
    </xf>
    <xf numFmtId="49" fontId="17" fillId="0" borderId="17" xfId="0" applyNumberFormat="1" applyFont="1" applyFill="1" applyBorder="1" applyAlignment="1">
      <alignment vertical="center" wrapText="1"/>
    </xf>
    <xf numFmtId="0" fontId="17" fillId="0" borderId="17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0" fontId="23" fillId="19" borderId="15" xfId="0" applyNumberFormat="1" applyFont="1" applyFill="1" applyBorder="1" applyAlignment="1">
      <alignment horizontal="center" vertical="center" wrapText="1"/>
    </xf>
    <xf numFmtId="49" fontId="23" fillId="19" borderId="15" xfId="0" applyNumberFormat="1" applyFont="1" applyFill="1" applyBorder="1" applyAlignment="1">
      <alignment vertical="center" wrapText="1"/>
    </xf>
    <xf numFmtId="49" fontId="23" fillId="19" borderId="12" xfId="0" applyNumberFormat="1" applyFont="1" applyFill="1" applyBorder="1" applyAlignment="1">
      <alignment horizontal="center" vertical="center" wrapText="1"/>
    </xf>
    <xf numFmtId="49" fontId="23" fillId="19" borderId="13" xfId="0" applyNumberFormat="1" applyFont="1" applyFill="1" applyBorder="1" applyAlignment="1">
      <alignment horizontal="left" vertical="center" wrapText="1"/>
    </xf>
    <xf numFmtId="0" fontId="24" fillId="19" borderId="13" xfId="0" applyNumberFormat="1" applyFont="1" applyFill="1" applyBorder="1" applyAlignment="1">
      <alignment horizontal="center" vertical="center" wrapText="1"/>
    </xf>
    <xf numFmtId="49" fontId="24" fillId="19" borderId="13" xfId="0" applyNumberFormat="1" applyFont="1" applyFill="1" applyBorder="1" applyAlignment="1">
      <alignment vertical="center" wrapText="1"/>
    </xf>
    <xf numFmtId="49" fontId="24" fillId="19" borderId="13" xfId="0" applyNumberFormat="1" applyFont="1" applyFill="1" applyBorder="1" applyAlignment="1">
      <alignment horizontal="center" vertical="center" wrapText="1"/>
    </xf>
    <xf numFmtId="49" fontId="24" fillId="19" borderId="13" xfId="0" applyNumberFormat="1" applyFont="1" applyFill="1" applyBorder="1" applyAlignment="1">
      <alignment horizontal="left" vertical="center" wrapText="1"/>
    </xf>
    <xf numFmtId="0" fontId="17" fillId="18" borderId="12" xfId="0" applyNumberFormat="1" applyFont="1" applyFill="1" applyBorder="1" applyAlignment="1">
      <alignment horizontal="center" vertical="center" wrapText="1"/>
    </xf>
    <xf numFmtId="49" fontId="17" fillId="18" borderId="15" xfId="0" applyNumberFormat="1" applyFont="1" applyFill="1" applyBorder="1" applyAlignment="1">
      <alignment horizontal="left" vertical="center" wrapText="1"/>
    </xf>
    <xf numFmtId="49" fontId="17" fillId="18" borderId="12" xfId="0" applyNumberFormat="1" applyFont="1" applyFill="1" applyBorder="1" applyAlignment="1">
      <alignment vertical="center" wrapText="1"/>
    </xf>
    <xf numFmtId="0" fontId="24" fillId="18" borderId="12" xfId="0" applyNumberFormat="1" applyFont="1" applyFill="1" applyBorder="1" applyAlignment="1">
      <alignment horizontal="center" vertical="center" wrapText="1"/>
    </xf>
    <xf numFmtId="49" fontId="24" fillId="18" borderId="12" xfId="0" applyNumberFormat="1" applyFont="1" applyFill="1" applyBorder="1" applyAlignment="1">
      <alignment vertical="center" wrapText="1"/>
    </xf>
    <xf numFmtId="49" fontId="24" fillId="18" borderId="12" xfId="0" applyNumberFormat="1" applyFont="1" applyFill="1" applyBorder="1" applyAlignment="1">
      <alignment horizontal="center" vertical="center" wrapText="1"/>
    </xf>
    <xf numFmtId="49" fontId="24" fillId="18" borderId="13" xfId="0" applyNumberFormat="1" applyFont="1" applyFill="1" applyBorder="1" applyAlignment="1">
      <alignment horizontal="left" vertical="center" wrapText="1"/>
    </xf>
    <xf numFmtId="0" fontId="24" fillId="18" borderId="13" xfId="0" applyNumberFormat="1" applyFont="1" applyFill="1" applyBorder="1" applyAlignment="1">
      <alignment horizontal="center" vertical="center" wrapText="1"/>
    </xf>
    <xf numFmtId="49" fontId="24" fillId="18" borderId="15" xfId="0" applyNumberFormat="1" applyFont="1" applyFill="1" applyBorder="1" applyAlignment="1">
      <alignment vertical="center" wrapText="1"/>
    </xf>
    <xf numFmtId="49" fontId="24" fillId="18" borderId="13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M13" sqref="M13"/>
    </sheetView>
  </sheetViews>
  <sheetFormatPr defaultRowHeight="15" x14ac:dyDescent="0.25"/>
  <cols>
    <col min="1" max="1" width="10" style="4" bestFit="1" customWidth="1"/>
    <col min="2" max="2" width="21.42578125" style="4" bestFit="1" customWidth="1"/>
    <col min="3" max="3" width="35.7109375" style="4" bestFit="1" customWidth="1"/>
    <col min="4" max="12" width="15.7109375" style="4" bestFit="1" customWidth="1"/>
    <col min="13" max="16384" width="9.140625" style="4"/>
  </cols>
  <sheetData>
    <row r="1" spans="1:12" s="1" customFormat="1" ht="15.95" customHeight="1" x14ac:dyDescent="0.25">
      <c r="A1" s="1" t="s">
        <v>83</v>
      </c>
    </row>
    <row r="2" spans="1:12" s="1" customFormat="1" ht="15.95" customHeight="1" x14ac:dyDescent="0.25">
      <c r="A2" s="1" t="s">
        <v>1</v>
      </c>
    </row>
    <row r="3" spans="1:12" s="1" customFormat="1" ht="15.95" customHeight="1" x14ac:dyDescent="0.25">
      <c r="A3" s="1" t="s">
        <v>2</v>
      </c>
    </row>
    <row r="4" spans="1:12" s="2" customFormat="1" ht="12" customHeight="1" x14ac:dyDescent="0.2">
      <c r="A4" s="2" t="s">
        <v>84</v>
      </c>
    </row>
    <row r="5" spans="1:12" s="2" customFormat="1" ht="12" customHeight="1" x14ac:dyDescent="0.2">
      <c r="A5" s="2" t="s">
        <v>4</v>
      </c>
    </row>
    <row r="6" spans="1:12" s="2" customFormat="1" ht="12" customHeight="1" x14ac:dyDescent="0.2">
      <c r="A6" s="2" t="s">
        <v>85</v>
      </c>
    </row>
    <row r="7" spans="1:12" s="2" customFormat="1" ht="12" customHeight="1" x14ac:dyDescent="0.2">
      <c r="A7" s="2" t="s">
        <v>86</v>
      </c>
    </row>
    <row r="8" spans="1:12" s="2" customFormat="1" ht="12" customHeight="1" x14ac:dyDescent="0.2">
      <c r="A8" s="2" t="s">
        <v>87</v>
      </c>
    </row>
    <row r="9" spans="1:12" s="2" customFormat="1" ht="12" customHeight="1" x14ac:dyDescent="0.2">
      <c r="A9" s="2" t="s">
        <v>7</v>
      </c>
    </row>
    <row r="10" spans="1:12" ht="14.1" customHeight="1" x14ac:dyDescent="0.25">
      <c r="A10" s="3"/>
    </row>
    <row r="11" spans="1:12" ht="26.25" x14ac:dyDescent="0.25">
      <c r="A11" s="5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5" t="s">
        <v>16</v>
      </c>
      <c r="J11" s="5" t="s">
        <v>17</v>
      </c>
      <c r="K11" s="5" t="s">
        <v>88</v>
      </c>
      <c r="L11" s="5" t="s">
        <v>89</v>
      </c>
    </row>
    <row r="12" spans="1:12" ht="51.75" x14ac:dyDescent="0.25">
      <c r="A12" s="5" t="s">
        <v>23</v>
      </c>
      <c r="B12" s="5" t="s">
        <v>24</v>
      </c>
      <c r="C12" s="5" t="s">
        <v>25</v>
      </c>
      <c r="D12" s="5" t="s">
        <v>26</v>
      </c>
      <c r="E12" s="5" t="s">
        <v>27</v>
      </c>
      <c r="F12" s="5" t="s">
        <v>28</v>
      </c>
      <c r="G12" s="5" t="s">
        <v>29</v>
      </c>
      <c r="H12" s="5" t="s">
        <v>30</v>
      </c>
      <c r="I12" s="5" t="s">
        <v>34</v>
      </c>
      <c r="J12" s="5" t="s">
        <v>35</v>
      </c>
      <c r="K12" s="5" t="s">
        <v>36</v>
      </c>
      <c r="L12" s="5" t="s">
        <v>37</v>
      </c>
    </row>
    <row r="13" spans="1:12" x14ac:dyDescent="0.25">
      <c r="A13" s="6">
        <v>210001</v>
      </c>
      <c r="B13" s="7" t="s">
        <v>38</v>
      </c>
      <c r="C13" s="6">
        <v>17</v>
      </c>
      <c r="D13" s="6">
        <v>100</v>
      </c>
      <c r="E13" s="6">
        <v>0.17</v>
      </c>
      <c r="F13" s="6">
        <v>1</v>
      </c>
      <c r="G13" s="6">
        <v>10</v>
      </c>
      <c r="H13" s="6">
        <v>0.1</v>
      </c>
      <c r="I13" s="6">
        <v>9</v>
      </c>
      <c r="J13" s="6">
        <v>50</v>
      </c>
      <c r="K13" s="6">
        <v>0.18</v>
      </c>
      <c r="L13" s="8">
        <v>0.16300000000000001</v>
      </c>
    </row>
    <row r="14" spans="1:12" x14ac:dyDescent="0.25">
      <c r="A14" s="6">
        <v>210002</v>
      </c>
      <c r="B14" s="7" t="s">
        <v>39</v>
      </c>
      <c r="C14" s="6">
        <v>20</v>
      </c>
      <c r="D14" s="6">
        <v>100</v>
      </c>
      <c r="E14" s="6">
        <v>0.2</v>
      </c>
      <c r="F14" s="6">
        <v>0</v>
      </c>
      <c r="G14" s="6">
        <v>10</v>
      </c>
      <c r="H14" s="6">
        <v>0</v>
      </c>
      <c r="I14" s="6">
        <v>4</v>
      </c>
      <c r="J14" s="6">
        <v>50</v>
      </c>
      <c r="K14" s="6">
        <v>0.08</v>
      </c>
      <c r="L14" s="8">
        <v>0.128</v>
      </c>
    </row>
    <row r="15" spans="1:12" x14ac:dyDescent="0.25">
      <c r="A15" s="6">
        <v>210003</v>
      </c>
      <c r="B15" s="7" t="s">
        <v>40</v>
      </c>
      <c r="C15" s="6">
        <v>6</v>
      </c>
      <c r="D15" s="6">
        <v>110</v>
      </c>
      <c r="E15" s="6">
        <v>5.4545499999999997E-2</v>
      </c>
      <c r="F15" s="6">
        <v>1</v>
      </c>
      <c r="G15" s="6">
        <v>10</v>
      </c>
      <c r="H15" s="6">
        <v>0.1</v>
      </c>
      <c r="I15" s="6">
        <v>7</v>
      </c>
      <c r="J15" s="6">
        <v>50</v>
      </c>
      <c r="K15" s="6">
        <v>0.14000000000000001</v>
      </c>
      <c r="L15" s="8">
        <v>9.1300000000000006E-2</v>
      </c>
    </row>
    <row r="16" spans="1:12" x14ac:dyDescent="0.25">
      <c r="A16" s="6">
        <v>210004</v>
      </c>
      <c r="B16" s="7" t="s">
        <v>41</v>
      </c>
      <c r="C16" s="6">
        <v>12</v>
      </c>
      <c r="D16" s="6">
        <v>100</v>
      </c>
      <c r="E16" s="6">
        <v>0.12</v>
      </c>
      <c r="F16" s="6">
        <v>6</v>
      </c>
      <c r="G16" s="6">
        <v>10</v>
      </c>
      <c r="H16" s="6">
        <v>0.6</v>
      </c>
      <c r="I16" s="6">
        <v>13</v>
      </c>
      <c r="J16" s="6">
        <v>50</v>
      </c>
      <c r="K16" s="6">
        <v>0.26</v>
      </c>
      <c r="L16" s="8">
        <v>0.24099999999999999</v>
      </c>
    </row>
    <row r="17" spans="1:12" x14ac:dyDescent="0.25">
      <c r="A17" s="6">
        <v>210005</v>
      </c>
      <c r="B17" s="7" t="s">
        <v>42</v>
      </c>
      <c r="C17" s="6">
        <v>24</v>
      </c>
      <c r="D17" s="6">
        <v>100</v>
      </c>
      <c r="E17" s="6">
        <v>0.24</v>
      </c>
      <c r="F17" s="6">
        <v>10</v>
      </c>
      <c r="G17" s="6">
        <v>10</v>
      </c>
      <c r="H17" s="6">
        <v>1</v>
      </c>
      <c r="I17" s="6">
        <v>3</v>
      </c>
      <c r="J17" s="6">
        <v>50</v>
      </c>
      <c r="K17" s="6">
        <v>0.06</v>
      </c>
      <c r="L17" s="8">
        <v>0.29099999999999998</v>
      </c>
    </row>
    <row r="18" spans="1:12" x14ac:dyDescent="0.25">
      <c r="A18" s="6">
        <v>210006</v>
      </c>
      <c r="B18" s="7" t="s">
        <v>43</v>
      </c>
      <c r="C18" s="6">
        <v>30</v>
      </c>
      <c r="D18" s="6">
        <v>110</v>
      </c>
      <c r="E18" s="6">
        <v>0.27272730000000001</v>
      </c>
      <c r="F18" s="6">
        <v>2</v>
      </c>
      <c r="G18" s="6">
        <v>10</v>
      </c>
      <c r="H18" s="6">
        <v>0.2</v>
      </c>
      <c r="I18" s="6">
        <v>12</v>
      </c>
      <c r="J18" s="6">
        <v>30</v>
      </c>
      <c r="K18" s="6">
        <v>0.4</v>
      </c>
      <c r="L18" s="8">
        <v>0.30640000000000001</v>
      </c>
    </row>
    <row r="19" spans="1:12" x14ac:dyDescent="0.25">
      <c r="A19" s="6">
        <v>210008</v>
      </c>
      <c r="B19" s="7" t="s">
        <v>44</v>
      </c>
      <c r="C19" s="6">
        <v>60</v>
      </c>
      <c r="D19" s="6">
        <v>110</v>
      </c>
      <c r="E19" s="6">
        <v>0.54545449999999995</v>
      </c>
      <c r="F19" s="6">
        <v>5</v>
      </c>
      <c r="G19" s="6">
        <v>10</v>
      </c>
      <c r="H19" s="6">
        <v>0.5</v>
      </c>
      <c r="I19" s="6">
        <v>14</v>
      </c>
      <c r="J19" s="6">
        <v>50</v>
      </c>
      <c r="K19" s="6">
        <v>0.28000000000000003</v>
      </c>
      <c r="L19" s="8">
        <v>0.44569999999999999</v>
      </c>
    </row>
    <row r="20" spans="1:12" x14ac:dyDescent="0.25">
      <c r="A20" s="6">
        <v>210009</v>
      </c>
      <c r="B20" s="7" t="s">
        <v>45</v>
      </c>
      <c r="C20" s="6">
        <v>38</v>
      </c>
      <c r="D20" s="6">
        <v>100</v>
      </c>
      <c r="E20" s="6">
        <v>0.38</v>
      </c>
      <c r="F20" s="6">
        <v>2</v>
      </c>
      <c r="G20" s="6">
        <v>10</v>
      </c>
      <c r="H20" s="6">
        <v>0.2</v>
      </c>
      <c r="I20" s="6">
        <v>12</v>
      </c>
      <c r="J20" s="6">
        <v>50</v>
      </c>
      <c r="K20" s="6">
        <v>0.24</v>
      </c>
      <c r="L20" s="8">
        <v>0.30399999999999999</v>
      </c>
    </row>
    <row r="21" spans="1:12" x14ac:dyDescent="0.25">
      <c r="A21" s="6">
        <v>210010</v>
      </c>
      <c r="B21" s="7" t="s">
        <v>46</v>
      </c>
      <c r="C21" s="6">
        <v>33</v>
      </c>
      <c r="D21" s="6">
        <v>100</v>
      </c>
      <c r="E21" s="6">
        <v>0.33</v>
      </c>
      <c r="F21" s="6">
        <v>6</v>
      </c>
      <c r="G21" s="6">
        <v>10</v>
      </c>
      <c r="H21" s="6">
        <v>0.6</v>
      </c>
      <c r="I21" s="6">
        <v>14</v>
      </c>
      <c r="J21" s="6">
        <v>50</v>
      </c>
      <c r="K21" s="6">
        <v>0.28000000000000003</v>
      </c>
      <c r="L21" s="8">
        <v>0.35299999999999998</v>
      </c>
    </row>
    <row r="22" spans="1:12" x14ac:dyDescent="0.25">
      <c r="A22" s="6">
        <v>210011</v>
      </c>
      <c r="B22" s="7" t="s">
        <v>47</v>
      </c>
      <c r="C22" s="6">
        <v>17</v>
      </c>
      <c r="D22" s="6">
        <v>100</v>
      </c>
      <c r="E22" s="6">
        <v>0.17</v>
      </c>
      <c r="F22" s="6">
        <v>2</v>
      </c>
      <c r="G22" s="6">
        <v>10</v>
      </c>
      <c r="H22" s="6">
        <v>0.2</v>
      </c>
      <c r="I22" s="6">
        <v>0</v>
      </c>
      <c r="J22" s="6">
        <v>50</v>
      </c>
      <c r="K22" s="6">
        <v>0</v>
      </c>
      <c r="L22" s="8">
        <v>0.115</v>
      </c>
    </row>
    <row r="23" spans="1:12" x14ac:dyDescent="0.25">
      <c r="A23" s="6">
        <v>210012</v>
      </c>
      <c r="B23" s="7" t="s">
        <v>48</v>
      </c>
      <c r="C23" s="6">
        <v>22</v>
      </c>
      <c r="D23" s="6">
        <v>100</v>
      </c>
      <c r="E23" s="6">
        <v>0.22</v>
      </c>
      <c r="F23" s="6">
        <v>4</v>
      </c>
      <c r="G23" s="6">
        <v>10</v>
      </c>
      <c r="H23" s="6">
        <v>0.4</v>
      </c>
      <c r="I23" s="6">
        <v>14</v>
      </c>
      <c r="J23" s="6">
        <v>50</v>
      </c>
      <c r="K23" s="6">
        <v>0.28000000000000003</v>
      </c>
      <c r="L23" s="8">
        <v>0.26800000000000002</v>
      </c>
    </row>
    <row r="24" spans="1:12" x14ac:dyDescent="0.25">
      <c r="A24" s="6">
        <v>210013</v>
      </c>
      <c r="B24" s="7" t="s">
        <v>49</v>
      </c>
      <c r="C24" s="6">
        <v>35</v>
      </c>
      <c r="D24" s="6">
        <v>100</v>
      </c>
      <c r="E24" s="6">
        <v>0.35</v>
      </c>
      <c r="F24" s="6">
        <v>6</v>
      </c>
      <c r="G24" s="6">
        <v>10</v>
      </c>
      <c r="H24" s="6">
        <v>0.6</v>
      </c>
      <c r="I24" s="6">
        <v>12</v>
      </c>
      <c r="J24" s="6">
        <v>30</v>
      </c>
      <c r="K24" s="6">
        <v>0.4</v>
      </c>
      <c r="L24" s="8">
        <v>0.40500000000000003</v>
      </c>
    </row>
    <row r="25" spans="1:12" x14ac:dyDescent="0.25">
      <c r="A25" s="6">
        <v>210015</v>
      </c>
      <c r="B25" s="7" t="s">
        <v>50</v>
      </c>
      <c r="C25" s="6">
        <v>25</v>
      </c>
      <c r="D25" s="6">
        <v>110</v>
      </c>
      <c r="E25" s="6">
        <v>0.22727269999999999</v>
      </c>
      <c r="F25" s="6">
        <v>8</v>
      </c>
      <c r="G25" s="6">
        <v>10</v>
      </c>
      <c r="H25" s="6">
        <v>0.8</v>
      </c>
      <c r="I25" s="6">
        <v>16</v>
      </c>
      <c r="J25" s="6">
        <v>50</v>
      </c>
      <c r="K25" s="6">
        <v>0.32</v>
      </c>
      <c r="L25" s="8">
        <v>0.34560000000000002</v>
      </c>
    </row>
    <row r="26" spans="1:12" x14ac:dyDescent="0.25">
      <c r="A26" s="6">
        <v>210016</v>
      </c>
      <c r="B26" s="7" t="s">
        <v>51</v>
      </c>
      <c r="C26" s="6">
        <v>15</v>
      </c>
      <c r="D26" s="6">
        <v>100</v>
      </c>
      <c r="E26" s="6">
        <v>0.15</v>
      </c>
      <c r="F26" s="6">
        <v>5</v>
      </c>
      <c r="G26" s="6">
        <v>10</v>
      </c>
      <c r="H26" s="6">
        <v>0.5</v>
      </c>
      <c r="I26" s="6">
        <v>14</v>
      </c>
      <c r="J26" s="6">
        <v>50</v>
      </c>
      <c r="K26" s="6">
        <v>0.28000000000000003</v>
      </c>
      <c r="L26" s="8">
        <v>0.248</v>
      </c>
    </row>
    <row r="27" spans="1:12" x14ac:dyDescent="0.25">
      <c r="A27" s="6">
        <v>210017</v>
      </c>
      <c r="B27" s="7" t="s">
        <v>52</v>
      </c>
      <c r="C27" s="6">
        <v>37</v>
      </c>
      <c r="D27" s="6">
        <v>100</v>
      </c>
      <c r="E27" s="6">
        <v>0.37</v>
      </c>
      <c r="F27" s="6">
        <v>1</v>
      </c>
      <c r="G27" s="6">
        <v>10</v>
      </c>
      <c r="H27" s="6">
        <v>0.1</v>
      </c>
      <c r="I27" s="6" t="s">
        <v>2</v>
      </c>
      <c r="J27" s="6" t="s">
        <v>2</v>
      </c>
      <c r="K27" s="6" t="s">
        <v>2</v>
      </c>
      <c r="L27" s="8">
        <v>0.30790000000000001</v>
      </c>
    </row>
    <row r="28" spans="1:12" x14ac:dyDescent="0.25">
      <c r="A28" s="6">
        <v>210018</v>
      </c>
      <c r="B28" s="7" t="s">
        <v>53</v>
      </c>
      <c r="C28" s="6">
        <v>12</v>
      </c>
      <c r="D28" s="6">
        <v>100</v>
      </c>
      <c r="E28" s="6">
        <v>0.12</v>
      </c>
      <c r="F28" s="6">
        <v>1</v>
      </c>
      <c r="G28" s="6">
        <v>10</v>
      </c>
      <c r="H28" s="6">
        <v>0.1</v>
      </c>
      <c r="I28" s="6">
        <v>7</v>
      </c>
      <c r="J28" s="6">
        <v>50</v>
      </c>
      <c r="K28" s="6">
        <v>0.14000000000000001</v>
      </c>
      <c r="L28" s="8">
        <v>0.124</v>
      </c>
    </row>
    <row r="29" spans="1:12" x14ac:dyDescent="0.25">
      <c r="A29" s="6">
        <v>210019</v>
      </c>
      <c r="B29" s="7" t="s">
        <v>54</v>
      </c>
      <c r="C29" s="6">
        <v>23</v>
      </c>
      <c r="D29" s="6">
        <v>100</v>
      </c>
      <c r="E29" s="6">
        <v>0.23</v>
      </c>
      <c r="F29" s="6">
        <v>10</v>
      </c>
      <c r="G29" s="6">
        <v>10</v>
      </c>
      <c r="H29" s="6">
        <v>1</v>
      </c>
      <c r="I29" s="6">
        <v>18</v>
      </c>
      <c r="J29" s="6">
        <v>50</v>
      </c>
      <c r="K29" s="6">
        <v>0.36</v>
      </c>
      <c r="L29" s="8">
        <v>0.39100000000000001</v>
      </c>
    </row>
    <row r="30" spans="1:12" x14ac:dyDescent="0.25">
      <c r="A30" s="6">
        <v>210022</v>
      </c>
      <c r="B30" s="7" t="s">
        <v>55</v>
      </c>
      <c r="C30" s="6">
        <v>17</v>
      </c>
      <c r="D30" s="6">
        <v>100</v>
      </c>
      <c r="E30" s="6">
        <v>0.17</v>
      </c>
      <c r="F30" s="6">
        <v>3</v>
      </c>
      <c r="G30" s="6">
        <v>10</v>
      </c>
      <c r="H30" s="6">
        <v>0.3</v>
      </c>
      <c r="I30" s="6">
        <v>9</v>
      </c>
      <c r="J30" s="6">
        <v>50</v>
      </c>
      <c r="K30" s="6">
        <v>0.18</v>
      </c>
      <c r="L30" s="8">
        <v>0.193</v>
      </c>
    </row>
    <row r="31" spans="1:12" x14ac:dyDescent="0.25">
      <c r="A31" s="6">
        <v>210023</v>
      </c>
      <c r="B31" s="7" t="s">
        <v>56</v>
      </c>
      <c r="C31" s="6">
        <v>37</v>
      </c>
      <c r="D31" s="6">
        <v>110</v>
      </c>
      <c r="E31" s="6">
        <v>0.33636359999999998</v>
      </c>
      <c r="F31" s="6">
        <v>4</v>
      </c>
      <c r="G31" s="6">
        <v>10</v>
      </c>
      <c r="H31" s="6">
        <v>0.4</v>
      </c>
      <c r="I31" s="6">
        <v>5</v>
      </c>
      <c r="J31" s="6">
        <v>50</v>
      </c>
      <c r="K31" s="6">
        <v>0.1</v>
      </c>
      <c r="L31" s="8">
        <v>0.26319999999999999</v>
      </c>
    </row>
    <row r="32" spans="1:12" x14ac:dyDescent="0.25">
      <c r="A32" s="6">
        <v>210024</v>
      </c>
      <c r="B32" s="7" t="s">
        <v>57</v>
      </c>
      <c r="C32" s="6">
        <v>28</v>
      </c>
      <c r="D32" s="6">
        <v>100</v>
      </c>
      <c r="E32" s="6">
        <v>0.28000000000000003</v>
      </c>
      <c r="F32" s="6">
        <v>0</v>
      </c>
      <c r="G32" s="6">
        <v>10</v>
      </c>
      <c r="H32" s="6">
        <v>0</v>
      </c>
      <c r="I32" s="6">
        <v>14</v>
      </c>
      <c r="J32" s="6">
        <v>50</v>
      </c>
      <c r="K32" s="6">
        <v>0.28000000000000003</v>
      </c>
      <c r="L32" s="8">
        <v>0.23799999999999999</v>
      </c>
    </row>
    <row r="33" spans="1:12" x14ac:dyDescent="0.25">
      <c r="A33" s="6">
        <v>210027</v>
      </c>
      <c r="B33" s="7" t="s">
        <v>58</v>
      </c>
      <c r="C33" s="6">
        <v>46</v>
      </c>
      <c r="D33" s="6">
        <v>110</v>
      </c>
      <c r="E33" s="6">
        <v>0.41818179999999999</v>
      </c>
      <c r="F33" s="6">
        <v>2</v>
      </c>
      <c r="G33" s="6">
        <v>10</v>
      </c>
      <c r="H33" s="6">
        <v>0.2</v>
      </c>
      <c r="I33" s="6">
        <v>18</v>
      </c>
      <c r="J33" s="6">
        <v>50</v>
      </c>
      <c r="K33" s="6">
        <v>0.36</v>
      </c>
      <c r="L33" s="8">
        <v>0.36509999999999998</v>
      </c>
    </row>
    <row r="34" spans="1:12" x14ac:dyDescent="0.25">
      <c r="A34" s="6">
        <v>210028</v>
      </c>
      <c r="B34" s="7" t="s">
        <v>59</v>
      </c>
      <c r="C34" s="6">
        <v>28</v>
      </c>
      <c r="D34" s="6">
        <v>110</v>
      </c>
      <c r="E34" s="6">
        <v>0.25454549999999998</v>
      </c>
      <c r="F34" s="6">
        <v>8</v>
      </c>
      <c r="G34" s="6">
        <v>10</v>
      </c>
      <c r="H34" s="6">
        <v>0.8</v>
      </c>
      <c r="I34" s="6">
        <v>16</v>
      </c>
      <c r="J34" s="6">
        <v>50</v>
      </c>
      <c r="K34" s="6">
        <v>0.32</v>
      </c>
      <c r="L34" s="8">
        <v>0.35930000000000001</v>
      </c>
    </row>
    <row r="35" spans="1:12" x14ac:dyDescent="0.25">
      <c r="A35" s="6">
        <v>210029</v>
      </c>
      <c r="B35" s="7" t="s">
        <v>60</v>
      </c>
      <c r="C35" s="6">
        <v>17</v>
      </c>
      <c r="D35" s="6">
        <v>100</v>
      </c>
      <c r="E35" s="6">
        <v>0.17</v>
      </c>
      <c r="F35" s="6">
        <v>4</v>
      </c>
      <c r="G35" s="6">
        <v>10</v>
      </c>
      <c r="H35" s="6">
        <v>0.4</v>
      </c>
      <c r="I35" s="6">
        <v>15</v>
      </c>
      <c r="J35" s="6">
        <v>50</v>
      </c>
      <c r="K35" s="6">
        <v>0.3</v>
      </c>
      <c r="L35" s="8">
        <v>0.25</v>
      </c>
    </row>
    <row r="36" spans="1:12" x14ac:dyDescent="0.25">
      <c r="A36" s="6">
        <v>210030</v>
      </c>
      <c r="B36" s="7" t="s">
        <v>61</v>
      </c>
      <c r="C36" s="6">
        <v>30</v>
      </c>
      <c r="D36" s="6">
        <v>100</v>
      </c>
      <c r="E36" s="6">
        <v>0.3</v>
      </c>
      <c r="F36" s="6">
        <v>10</v>
      </c>
      <c r="G36" s="6">
        <v>10</v>
      </c>
      <c r="H36" s="6">
        <v>1</v>
      </c>
      <c r="I36" s="6" t="s">
        <v>2</v>
      </c>
      <c r="J36" s="6" t="s">
        <v>2</v>
      </c>
      <c r="K36" s="6" t="s">
        <v>2</v>
      </c>
      <c r="L36" s="8">
        <v>0.46100000000000002</v>
      </c>
    </row>
    <row r="37" spans="1:12" x14ac:dyDescent="0.25">
      <c r="A37" s="6">
        <v>210032</v>
      </c>
      <c r="B37" s="7" t="s">
        <v>62</v>
      </c>
      <c r="C37" s="6">
        <v>17</v>
      </c>
      <c r="D37" s="6">
        <v>100</v>
      </c>
      <c r="E37" s="6">
        <v>0.17</v>
      </c>
      <c r="F37" s="6">
        <v>1</v>
      </c>
      <c r="G37" s="6">
        <v>10</v>
      </c>
      <c r="H37" s="6">
        <v>0.1</v>
      </c>
      <c r="I37" s="6">
        <v>20</v>
      </c>
      <c r="J37" s="6">
        <v>40</v>
      </c>
      <c r="K37" s="6">
        <v>0.5</v>
      </c>
      <c r="L37" s="8">
        <v>0.27500000000000002</v>
      </c>
    </row>
    <row r="38" spans="1:12" x14ac:dyDescent="0.25">
      <c r="A38" s="6">
        <v>210033</v>
      </c>
      <c r="B38" s="7" t="s">
        <v>63</v>
      </c>
      <c r="C38" s="6">
        <v>22</v>
      </c>
      <c r="D38" s="6">
        <v>100</v>
      </c>
      <c r="E38" s="6">
        <v>0.22</v>
      </c>
      <c r="F38" s="6">
        <v>9</v>
      </c>
      <c r="G38" s="6">
        <v>10</v>
      </c>
      <c r="H38" s="6">
        <v>0.9</v>
      </c>
      <c r="I38" s="6">
        <v>16</v>
      </c>
      <c r="J38" s="6">
        <v>50</v>
      </c>
      <c r="K38" s="6">
        <v>0.32</v>
      </c>
      <c r="L38" s="8">
        <v>0.35699999999999998</v>
      </c>
    </row>
    <row r="39" spans="1:12" x14ac:dyDescent="0.25">
      <c r="A39" s="6">
        <v>210034</v>
      </c>
      <c r="B39" s="7" t="s">
        <v>64</v>
      </c>
      <c r="C39" s="6">
        <v>20</v>
      </c>
      <c r="D39" s="6">
        <v>100</v>
      </c>
      <c r="E39" s="6">
        <v>0.2</v>
      </c>
      <c r="F39" s="6">
        <v>9</v>
      </c>
      <c r="G39" s="6">
        <v>10</v>
      </c>
      <c r="H39" s="6">
        <v>0.9</v>
      </c>
      <c r="I39" s="6">
        <v>15</v>
      </c>
      <c r="J39" s="6">
        <v>50</v>
      </c>
      <c r="K39" s="6">
        <v>0.3</v>
      </c>
      <c r="L39" s="8">
        <v>0.34</v>
      </c>
    </row>
    <row r="40" spans="1:12" x14ac:dyDescent="0.25">
      <c r="A40" s="6">
        <v>210035</v>
      </c>
      <c r="B40" s="7" t="s">
        <v>65</v>
      </c>
      <c r="C40" s="6">
        <v>39</v>
      </c>
      <c r="D40" s="6">
        <v>110</v>
      </c>
      <c r="E40" s="6">
        <v>0.35454550000000001</v>
      </c>
      <c r="F40" s="6">
        <v>7</v>
      </c>
      <c r="G40" s="6">
        <v>10</v>
      </c>
      <c r="H40" s="6">
        <v>0.7</v>
      </c>
      <c r="I40" s="6">
        <v>10</v>
      </c>
      <c r="J40" s="6">
        <v>40</v>
      </c>
      <c r="K40" s="6">
        <v>0.25</v>
      </c>
      <c r="L40" s="8">
        <v>0.36980000000000002</v>
      </c>
    </row>
    <row r="41" spans="1:12" x14ac:dyDescent="0.25">
      <c r="A41" s="6">
        <v>210037</v>
      </c>
      <c r="B41" s="7" t="s">
        <v>66</v>
      </c>
      <c r="C41" s="6">
        <v>33</v>
      </c>
      <c r="D41" s="6">
        <v>100</v>
      </c>
      <c r="E41" s="6">
        <v>0.33</v>
      </c>
      <c r="F41" s="6">
        <v>5</v>
      </c>
      <c r="G41" s="6">
        <v>10</v>
      </c>
      <c r="H41" s="6">
        <v>0.5</v>
      </c>
      <c r="I41" s="6">
        <v>14</v>
      </c>
      <c r="J41" s="6">
        <v>50</v>
      </c>
      <c r="K41" s="6">
        <v>0.28000000000000003</v>
      </c>
      <c r="L41" s="8">
        <v>0.33800000000000002</v>
      </c>
    </row>
    <row r="42" spans="1:12" x14ac:dyDescent="0.25">
      <c r="A42" s="6">
        <v>210038</v>
      </c>
      <c r="B42" s="7" t="s">
        <v>67</v>
      </c>
      <c r="C42" s="6">
        <v>24</v>
      </c>
      <c r="D42" s="6">
        <v>100</v>
      </c>
      <c r="E42" s="6">
        <v>0.24</v>
      </c>
      <c r="F42" s="6">
        <v>10</v>
      </c>
      <c r="G42" s="6">
        <v>10</v>
      </c>
      <c r="H42" s="6">
        <v>1</v>
      </c>
      <c r="I42" s="6">
        <v>4</v>
      </c>
      <c r="J42" s="6">
        <v>40</v>
      </c>
      <c r="K42" s="6">
        <v>0.1</v>
      </c>
      <c r="L42" s="8">
        <v>0.30499999999999999</v>
      </c>
    </row>
    <row r="43" spans="1:12" x14ac:dyDescent="0.25">
      <c r="A43" s="6">
        <v>210039</v>
      </c>
      <c r="B43" s="7" t="s">
        <v>68</v>
      </c>
      <c r="C43" s="6">
        <v>29</v>
      </c>
      <c r="D43" s="6">
        <v>110</v>
      </c>
      <c r="E43" s="6">
        <v>0.26363639999999999</v>
      </c>
      <c r="F43" s="6">
        <v>10</v>
      </c>
      <c r="G43" s="6">
        <v>10</v>
      </c>
      <c r="H43" s="6">
        <v>1</v>
      </c>
      <c r="I43" s="6">
        <v>20</v>
      </c>
      <c r="J43" s="6">
        <v>30</v>
      </c>
      <c r="K43" s="6">
        <v>0.66669999999999996</v>
      </c>
      <c r="L43" s="8">
        <v>0.51519999999999999</v>
      </c>
    </row>
    <row r="44" spans="1:12" x14ac:dyDescent="0.25">
      <c r="A44" s="6">
        <v>210040</v>
      </c>
      <c r="B44" s="7" t="s">
        <v>69</v>
      </c>
      <c r="C44" s="6">
        <v>31</v>
      </c>
      <c r="D44" s="6">
        <v>110</v>
      </c>
      <c r="E44" s="6">
        <v>0.28181820000000002</v>
      </c>
      <c r="F44" s="6">
        <v>10</v>
      </c>
      <c r="G44" s="6">
        <v>10</v>
      </c>
      <c r="H44" s="6">
        <v>1</v>
      </c>
      <c r="I44" s="6">
        <v>24</v>
      </c>
      <c r="J44" s="6">
        <v>50</v>
      </c>
      <c r="K44" s="6">
        <v>0.48</v>
      </c>
      <c r="L44" s="8">
        <v>0.45889999999999997</v>
      </c>
    </row>
    <row r="45" spans="1:12" x14ac:dyDescent="0.25">
      <c r="A45" s="6">
        <v>210043</v>
      </c>
      <c r="B45" s="7" t="s">
        <v>70</v>
      </c>
      <c r="C45" s="6">
        <v>13</v>
      </c>
      <c r="D45" s="6">
        <v>100</v>
      </c>
      <c r="E45" s="6">
        <v>0.13</v>
      </c>
      <c r="F45" s="6">
        <v>9</v>
      </c>
      <c r="G45" s="6">
        <v>10</v>
      </c>
      <c r="H45" s="6">
        <v>0.9</v>
      </c>
      <c r="I45" s="6">
        <v>12</v>
      </c>
      <c r="J45" s="6">
        <v>50</v>
      </c>
      <c r="K45" s="6">
        <v>0.24</v>
      </c>
      <c r="L45" s="8">
        <v>0.28399999999999997</v>
      </c>
    </row>
    <row r="46" spans="1:12" x14ac:dyDescent="0.25">
      <c r="A46" s="6">
        <v>210044</v>
      </c>
      <c r="B46" s="7" t="s">
        <v>71</v>
      </c>
      <c r="C46" s="6">
        <v>24</v>
      </c>
      <c r="D46" s="6">
        <v>100</v>
      </c>
      <c r="E46" s="6">
        <v>0.24</v>
      </c>
      <c r="F46" s="6">
        <v>9</v>
      </c>
      <c r="G46" s="6">
        <v>10</v>
      </c>
      <c r="H46" s="6">
        <v>0.9</v>
      </c>
      <c r="I46" s="6">
        <v>29</v>
      </c>
      <c r="J46" s="6">
        <v>50</v>
      </c>
      <c r="K46" s="6">
        <v>0.57999999999999996</v>
      </c>
      <c r="L46" s="8">
        <v>0.45800000000000002</v>
      </c>
    </row>
    <row r="47" spans="1:12" x14ac:dyDescent="0.25">
      <c r="A47" s="6">
        <v>210048</v>
      </c>
      <c r="B47" s="7" t="s">
        <v>72</v>
      </c>
      <c r="C47" s="6">
        <v>19</v>
      </c>
      <c r="D47" s="6">
        <v>110</v>
      </c>
      <c r="E47" s="6">
        <v>0.1727273</v>
      </c>
      <c r="F47" s="6">
        <v>4</v>
      </c>
      <c r="G47" s="6">
        <v>10</v>
      </c>
      <c r="H47" s="6">
        <v>0.4</v>
      </c>
      <c r="I47" s="6">
        <v>18</v>
      </c>
      <c r="J47" s="6">
        <v>50</v>
      </c>
      <c r="K47" s="6">
        <v>0.36</v>
      </c>
      <c r="L47" s="8">
        <v>0.27239999999999998</v>
      </c>
    </row>
    <row r="48" spans="1:12" x14ac:dyDescent="0.25">
      <c r="A48" s="6">
        <v>210049</v>
      </c>
      <c r="B48" s="7" t="s">
        <v>73</v>
      </c>
      <c r="C48" s="6">
        <v>39</v>
      </c>
      <c r="D48" s="6">
        <v>110</v>
      </c>
      <c r="E48" s="6">
        <v>0.35454550000000001</v>
      </c>
      <c r="F48" s="6">
        <v>6</v>
      </c>
      <c r="G48" s="6">
        <v>10</v>
      </c>
      <c r="H48" s="6">
        <v>0.6</v>
      </c>
      <c r="I48" s="6">
        <v>14</v>
      </c>
      <c r="J48" s="6">
        <v>50</v>
      </c>
      <c r="K48" s="6">
        <v>0.28000000000000003</v>
      </c>
      <c r="L48" s="8">
        <v>0.36530000000000001</v>
      </c>
    </row>
    <row r="49" spans="1:12" x14ac:dyDescent="0.25">
      <c r="A49" s="6">
        <v>210051</v>
      </c>
      <c r="B49" s="7" t="s">
        <v>74</v>
      </c>
      <c r="C49" s="6">
        <v>17</v>
      </c>
      <c r="D49" s="6">
        <v>100</v>
      </c>
      <c r="E49" s="6">
        <v>0.17</v>
      </c>
      <c r="F49" s="6">
        <v>3</v>
      </c>
      <c r="G49" s="6">
        <v>10</v>
      </c>
      <c r="H49" s="6">
        <v>0.3</v>
      </c>
      <c r="I49" s="6">
        <v>40</v>
      </c>
      <c r="J49" s="6">
        <v>50</v>
      </c>
      <c r="K49" s="6">
        <v>0.8</v>
      </c>
      <c r="L49" s="8">
        <v>0.41</v>
      </c>
    </row>
    <row r="50" spans="1:12" x14ac:dyDescent="0.25">
      <c r="A50" s="6">
        <v>210055</v>
      </c>
      <c r="B50" s="7" t="s">
        <v>75</v>
      </c>
      <c r="C50" s="6">
        <v>10</v>
      </c>
      <c r="D50" s="6">
        <v>100</v>
      </c>
      <c r="E50" s="6">
        <v>0.1</v>
      </c>
      <c r="F50" s="6">
        <v>2</v>
      </c>
      <c r="G50" s="6">
        <v>10</v>
      </c>
      <c r="H50" s="6">
        <v>0.2</v>
      </c>
      <c r="I50" s="6">
        <v>4</v>
      </c>
      <c r="J50" s="6">
        <v>30</v>
      </c>
      <c r="K50" s="6">
        <v>0.1333</v>
      </c>
      <c r="L50" s="8">
        <v>0.12670000000000001</v>
      </c>
    </row>
    <row r="51" spans="1:12" x14ac:dyDescent="0.25">
      <c r="A51" s="6">
        <v>210056</v>
      </c>
      <c r="B51" s="7" t="s">
        <v>76</v>
      </c>
      <c r="C51" s="6">
        <v>34</v>
      </c>
      <c r="D51" s="6">
        <v>100</v>
      </c>
      <c r="E51" s="6">
        <v>0.34</v>
      </c>
      <c r="F51" s="6">
        <v>6</v>
      </c>
      <c r="G51" s="6">
        <v>10</v>
      </c>
      <c r="H51" s="6">
        <v>0.6</v>
      </c>
      <c r="I51" s="6">
        <v>8</v>
      </c>
      <c r="J51" s="6">
        <v>50</v>
      </c>
      <c r="K51" s="6">
        <v>0.16</v>
      </c>
      <c r="L51" s="8">
        <v>0.316</v>
      </c>
    </row>
    <row r="52" spans="1:12" x14ac:dyDescent="0.25">
      <c r="A52" s="6">
        <v>210057</v>
      </c>
      <c r="B52" s="7" t="s">
        <v>77</v>
      </c>
      <c r="C52" s="6">
        <v>34</v>
      </c>
      <c r="D52" s="6">
        <v>110</v>
      </c>
      <c r="E52" s="6">
        <v>0.3090909</v>
      </c>
      <c r="F52" s="6">
        <v>0</v>
      </c>
      <c r="G52" s="6">
        <v>10</v>
      </c>
      <c r="H52" s="6">
        <v>0</v>
      </c>
      <c r="I52" s="6">
        <v>17</v>
      </c>
      <c r="J52" s="6">
        <v>50</v>
      </c>
      <c r="K52" s="6">
        <v>0.34</v>
      </c>
      <c r="L52" s="8">
        <v>0.27350000000000002</v>
      </c>
    </row>
    <row r="53" spans="1:12" x14ac:dyDescent="0.25">
      <c r="A53" s="6">
        <v>210060</v>
      </c>
      <c r="B53" s="7" t="s">
        <v>78</v>
      </c>
      <c r="C53" s="6">
        <v>26</v>
      </c>
      <c r="D53" s="6">
        <v>110</v>
      </c>
      <c r="E53" s="6">
        <v>0.23636360000000001</v>
      </c>
      <c r="F53" s="6">
        <v>0</v>
      </c>
      <c r="G53" s="6">
        <v>10</v>
      </c>
      <c r="H53" s="6">
        <v>0</v>
      </c>
      <c r="I53" s="6" t="s">
        <v>2</v>
      </c>
      <c r="J53" s="6" t="s">
        <v>2</v>
      </c>
      <c r="K53" s="6" t="s">
        <v>2</v>
      </c>
      <c r="L53" s="8">
        <v>0.182</v>
      </c>
    </row>
    <row r="54" spans="1:12" x14ac:dyDescent="0.25">
      <c r="A54" s="6">
        <v>210061</v>
      </c>
      <c r="B54" s="7" t="s">
        <v>79</v>
      </c>
      <c r="C54" s="6">
        <v>37</v>
      </c>
      <c r="D54" s="6">
        <v>110</v>
      </c>
      <c r="E54" s="6">
        <v>0.33636359999999998</v>
      </c>
      <c r="F54" s="6">
        <v>10</v>
      </c>
      <c r="G54" s="6">
        <v>10</v>
      </c>
      <c r="H54" s="6">
        <v>1</v>
      </c>
      <c r="I54" s="6">
        <v>0</v>
      </c>
      <c r="J54" s="6">
        <v>40</v>
      </c>
      <c r="K54" s="6">
        <v>0</v>
      </c>
      <c r="L54" s="8">
        <v>0.31819999999999998</v>
      </c>
    </row>
    <row r="55" spans="1:12" x14ac:dyDescent="0.25">
      <c r="A55" s="6">
        <v>210062</v>
      </c>
      <c r="B55" s="7" t="s">
        <v>80</v>
      </c>
      <c r="C55" s="6">
        <v>13</v>
      </c>
      <c r="D55" s="6">
        <v>100</v>
      </c>
      <c r="E55" s="6">
        <v>0.13</v>
      </c>
      <c r="F55" s="6">
        <v>0</v>
      </c>
      <c r="G55" s="6">
        <v>10</v>
      </c>
      <c r="H55" s="6">
        <v>0</v>
      </c>
      <c r="I55" s="6">
        <v>17</v>
      </c>
      <c r="J55" s="6">
        <v>50</v>
      </c>
      <c r="K55" s="6">
        <v>0.34</v>
      </c>
      <c r="L55" s="8">
        <v>0.184</v>
      </c>
    </row>
    <row r="56" spans="1:12" x14ac:dyDescent="0.25">
      <c r="A56" s="6">
        <v>210063</v>
      </c>
      <c r="B56" s="7" t="s">
        <v>81</v>
      </c>
      <c r="C56" s="6">
        <v>48</v>
      </c>
      <c r="D56" s="6">
        <v>110</v>
      </c>
      <c r="E56" s="6">
        <v>0.43636360000000002</v>
      </c>
      <c r="F56" s="6">
        <v>7</v>
      </c>
      <c r="G56" s="6">
        <v>10</v>
      </c>
      <c r="H56" s="6">
        <v>0.7</v>
      </c>
      <c r="I56" s="6">
        <v>14</v>
      </c>
      <c r="J56" s="6">
        <v>50</v>
      </c>
      <c r="K56" s="6">
        <v>0.28000000000000003</v>
      </c>
      <c r="L56" s="8">
        <v>0.42120000000000002</v>
      </c>
    </row>
    <row r="57" spans="1:12" x14ac:dyDescent="0.25">
      <c r="A57" s="6">
        <v>210065</v>
      </c>
      <c r="B57" s="7" t="s">
        <v>82</v>
      </c>
      <c r="C57" s="6">
        <v>16</v>
      </c>
      <c r="D57" s="6">
        <v>110</v>
      </c>
      <c r="E57" s="6">
        <v>0.14545449999999999</v>
      </c>
      <c r="F57" s="6">
        <v>8</v>
      </c>
      <c r="G57" s="6">
        <v>10</v>
      </c>
      <c r="H57" s="6">
        <v>0.8</v>
      </c>
      <c r="I57" s="6">
        <v>20</v>
      </c>
      <c r="J57" s="6">
        <v>40</v>
      </c>
      <c r="K57" s="6">
        <v>0.5</v>
      </c>
      <c r="L57" s="8">
        <v>0.36770000000000003</v>
      </c>
    </row>
    <row r="58" spans="1:12" ht="14.1" customHeight="1" x14ac:dyDescent="0.25">
      <c r="A58" s="3"/>
    </row>
    <row r="59" spans="1:12" s="9" customFormat="1" ht="14.1" customHeight="1" x14ac:dyDescent="0.2">
      <c r="A59" s="9" t="s">
        <v>2</v>
      </c>
    </row>
    <row r="60" spans="1:12" ht="14.1" customHeight="1" x14ac:dyDescent="0.25">
      <c r="A60" s="3"/>
    </row>
  </sheetData>
  <pageMargins left="0.08" right="0.08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O17" sqref="O17"/>
    </sheetView>
  </sheetViews>
  <sheetFormatPr defaultRowHeight="15" x14ac:dyDescent="0.25"/>
  <cols>
    <col min="1" max="1" width="10" style="4" bestFit="1" customWidth="1"/>
    <col min="2" max="2" width="21.42578125" style="4" bestFit="1" customWidth="1"/>
    <col min="3" max="3" width="35.7109375" style="4" bestFit="1" customWidth="1"/>
    <col min="4" max="15" width="15.7109375" style="4" bestFit="1" customWidth="1"/>
    <col min="16" max="16" width="12.85546875" style="4" customWidth="1"/>
    <col min="17" max="16384" width="9.140625" style="4"/>
  </cols>
  <sheetData>
    <row r="1" spans="1:16" ht="15.9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6" ht="15.9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6" ht="15.9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6" s="2" customFormat="1" ht="12" customHeight="1" x14ac:dyDescent="0.2">
      <c r="A4" s="2" t="s">
        <v>3</v>
      </c>
    </row>
    <row r="5" spans="1:16" s="2" customFormat="1" ht="12" customHeight="1" x14ac:dyDescent="0.2">
      <c r="A5" s="2" t="s">
        <v>4</v>
      </c>
    </row>
    <row r="6" spans="1:16" s="2" customFormat="1" ht="12" customHeight="1" x14ac:dyDescent="0.2">
      <c r="A6" s="2" t="s">
        <v>5</v>
      </c>
    </row>
    <row r="7" spans="1:16" s="2" customFormat="1" ht="12" customHeight="1" x14ac:dyDescent="0.2">
      <c r="A7" s="2" t="s">
        <v>91</v>
      </c>
    </row>
    <row r="8" spans="1:16" s="2" customFormat="1" ht="12" customHeight="1" x14ac:dyDescent="0.2">
      <c r="A8" s="2" t="s">
        <v>92</v>
      </c>
    </row>
    <row r="9" spans="1:16" s="2" customFormat="1" ht="12" customHeight="1" x14ac:dyDescent="0.2">
      <c r="A9" s="2" t="s">
        <v>6</v>
      </c>
    </row>
    <row r="10" spans="1:16" s="2" customFormat="1" ht="12" customHeight="1" x14ac:dyDescent="0.2">
      <c r="A10" s="2" t="s">
        <v>7</v>
      </c>
    </row>
    <row r="11" spans="1:16" ht="14.1" customHeight="1" x14ac:dyDescent="0.25">
      <c r="A11" s="3"/>
    </row>
    <row r="12" spans="1:16" ht="39" x14ac:dyDescent="0.25">
      <c r="A12" s="5" t="s">
        <v>8</v>
      </c>
      <c r="B12" s="5" t="s">
        <v>9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15</v>
      </c>
      <c r="I12" s="5" t="s">
        <v>16</v>
      </c>
      <c r="J12" s="5" t="s">
        <v>17</v>
      </c>
      <c r="K12" s="5" t="s">
        <v>18</v>
      </c>
      <c r="L12" s="5" t="s">
        <v>19</v>
      </c>
      <c r="M12" s="5" t="s">
        <v>20</v>
      </c>
      <c r="N12" s="5" t="s">
        <v>21</v>
      </c>
      <c r="O12" s="5" t="s">
        <v>22</v>
      </c>
    </row>
    <row r="13" spans="1:16" ht="51.75" x14ac:dyDescent="0.25">
      <c r="A13" s="5" t="s">
        <v>23</v>
      </c>
      <c r="B13" s="5" t="s">
        <v>24</v>
      </c>
      <c r="C13" s="5" t="s">
        <v>25</v>
      </c>
      <c r="D13" s="5" t="s">
        <v>26</v>
      </c>
      <c r="E13" s="5" t="s">
        <v>27</v>
      </c>
      <c r="F13" s="5" t="s">
        <v>28</v>
      </c>
      <c r="G13" s="5" t="s">
        <v>29</v>
      </c>
      <c r="H13" s="5" t="s">
        <v>30</v>
      </c>
      <c r="I13" s="5" t="s">
        <v>31</v>
      </c>
      <c r="J13" s="5" t="s">
        <v>32</v>
      </c>
      <c r="K13" s="5" t="s">
        <v>33</v>
      </c>
      <c r="L13" s="5" t="s">
        <v>34</v>
      </c>
      <c r="M13" s="5" t="s">
        <v>35</v>
      </c>
      <c r="N13" s="5" t="s">
        <v>36</v>
      </c>
      <c r="O13" s="5" t="s">
        <v>37</v>
      </c>
      <c r="P13" s="5" t="s">
        <v>90</v>
      </c>
    </row>
    <row r="14" spans="1:16" x14ac:dyDescent="0.25">
      <c r="A14" s="6">
        <v>210001</v>
      </c>
      <c r="B14" s="7" t="s">
        <v>38</v>
      </c>
      <c r="C14" s="6">
        <v>17</v>
      </c>
      <c r="D14" s="6">
        <v>110</v>
      </c>
      <c r="E14" s="6">
        <v>0.1545455</v>
      </c>
      <c r="F14" s="6">
        <v>1</v>
      </c>
      <c r="G14" s="6">
        <v>10</v>
      </c>
      <c r="H14" s="6">
        <v>0.1</v>
      </c>
      <c r="I14" s="6">
        <v>8</v>
      </c>
      <c r="J14" s="6">
        <v>10</v>
      </c>
      <c r="K14" s="6">
        <v>0.8</v>
      </c>
      <c r="L14" s="6">
        <v>9</v>
      </c>
      <c r="M14" s="6">
        <v>50</v>
      </c>
      <c r="N14" s="6">
        <v>0.18</v>
      </c>
      <c r="O14" s="8">
        <v>0.1903</v>
      </c>
      <c r="P14" s="6">
        <f>(H14+H14+K14)/3</f>
        <v>0.33333333333333331</v>
      </c>
    </row>
    <row r="15" spans="1:16" x14ac:dyDescent="0.25">
      <c r="A15" s="6">
        <v>210002</v>
      </c>
      <c r="B15" s="7" t="s">
        <v>39</v>
      </c>
      <c r="C15" s="6">
        <v>20</v>
      </c>
      <c r="D15" s="6">
        <v>120</v>
      </c>
      <c r="E15" s="6">
        <v>0.1666667</v>
      </c>
      <c r="F15" s="6">
        <v>0</v>
      </c>
      <c r="G15" s="6">
        <v>10</v>
      </c>
      <c r="H15" s="6">
        <v>0</v>
      </c>
      <c r="I15" s="6">
        <v>10</v>
      </c>
      <c r="J15" s="6">
        <v>10</v>
      </c>
      <c r="K15" s="6">
        <v>1</v>
      </c>
      <c r="L15" s="6">
        <v>4</v>
      </c>
      <c r="M15" s="6">
        <v>50</v>
      </c>
      <c r="N15" s="6">
        <v>0.08</v>
      </c>
      <c r="O15" s="8">
        <v>0.1613</v>
      </c>
      <c r="P15" s="6">
        <f t="shared" ref="P15:P57" si="0">(H15+H15+K15)/3</f>
        <v>0.33333333333333331</v>
      </c>
    </row>
    <row r="16" spans="1:16" x14ac:dyDescent="0.25">
      <c r="A16" s="6">
        <v>210003</v>
      </c>
      <c r="B16" s="7" t="s">
        <v>40</v>
      </c>
      <c r="C16" s="6">
        <v>6</v>
      </c>
      <c r="D16" s="6">
        <v>120</v>
      </c>
      <c r="E16" s="6">
        <v>0.05</v>
      </c>
      <c r="F16" s="6">
        <v>1</v>
      </c>
      <c r="G16" s="6">
        <v>10</v>
      </c>
      <c r="H16" s="6">
        <v>0.1</v>
      </c>
      <c r="I16" s="6" t="s">
        <v>2</v>
      </c>
      <c r="J16" s="6" t="s">
        <v>2</v>
      </c>
      <c r="K16" s="6" t="s">
        <v>2</v>
      </c>
      <c r="L16" s="6">
        <v>7</v>
      </c>
      <c r="M16" s="6">
        <v>50</v>
      </c>
      <c r="N16" s="6">
        <v>0.14000000000000001</v>
      </c>
      <c r="O16" s="8">
        <v>8.8999999999999996E-2</v>
      </c>
      <c r="P16" s="6">
        <f>H16</f>
        <v>0.1</v>
      </c>
    </row>
    <row r="17" spans="1:16" x14ac:dyDescent="0.25">
      <c r="A17" s="6">
        <v>210004</v>
      </c>
      <c r="B17" s="7" t="s">
        <v>41</v>
      </c>
      <c r="C17" s="14">
        <v>12</v>
      </c>
      <c r="D17" s="14">
        <v>110</v>
      </c>
      <c r="E17" s="15">
        <f>C17/D17</f>
        <v>0.10909090909090909</v>
      </c>
      <c r="F17" s="6">
        <v>6</v>
      </c>
      <c r="G17" s="6">
        <v>10</v>
      </c>
      <c r="H17" s="6">
        <v>0.6</v>
      </c>
      <c r="I17" s="6">
        <v>0</v>
      </c>
      <c r="J17" s="6">
        <v>10</v>
      </c>
      <c r="K17" s="6">
        <v>0</v>
      </c>
      <c r="L17" s="6">
        <v>13</v>
      </c>
      <c r="M17" s="6">
        <v>50</v>
      </c>
      <c r="N17" s="6">
        <v>0.26</v>
      </c>
      <c r="O17" s="16">
        <v>0.20554545454545453</v>
      </c>
      <c r="P17" s="6">
        <f t="shared" si="0"/>
        <v>0.39999999999999997</v>
      </c>
    </row>
    <row r="18" spans="1:16" x14ac:dyDescent="0.25">
      <c r="A18" s="6">
        <v>210005</v>
      </c>
      <c r="B18" s="7" t="s">
        <v>42</v>
      </c>
      <c r="C18" s="6">
        <v>24</v>
      </c>
      <c r="D18" s="6">
        <v>120</v>
      </c>
      <c r="E18" s="6">
        <v>0.2</v>
      </c>
      <c r="F18" s="6">
        <v>10</v>
      </c>
      <c r="G18" s="6">
        <v>10</v>
      </c>
      <c r="H18" s="6">
        <v>1</v>
      </c>
      <c r="I18" s="6">
        <v>1</v>
      </c>
      <c r="J18" s="6">
        <v>10</v>
      </c>
      <c r="K18" s="6">
        <v>0.1</v>
      </c>
      <c r="L18" s="6">
        <v>3</v>
      </c>
      <c r="M18" s="6">
        <v>50</v>
      </c>
      <c r="N18" s="6">
        <v>0.06</v>
      </c>
      <c r="O18" s="8">
        <v>0.22600000000000001</v>
      </c>
      <c r="P18" s="6">
        <f t="shared" si="0"/>
        <v>0.70000000000000007</v>
      </c>
    </row>
    <row r="19" spans="1:16" x14ac:dyDescent="0.25">
      <c r="A19" s="6">
        <v>210006</v>
      </c>
      <c r="B19" s="7" t="s">
        <v>43</v>
      </c>
      <c r="C19" s="6">
        <v>36</v>
      </c>
      <c r="D19" s="6">
        <v>120</v>
      </c>
      <c r="E19" s="6">
        <v>0.3</v>
      </c>
      <c r="F19" s="6">
        <v>2</v>
      </c>
      <c r="G19" s="6">
        <v>10</v>
      </c>
      <c r="H19" s="6">
        <v>0.2</v>
      </c>
      <c r="I19" s="6">
        <v>10</v>
      </c>
      <c r="J19" s="6">
        <v>10</v>
      </c>
      <c r="K19" s="6">
        <v>1</v>
      </c>
      <c r="L19" s="6">
        <v>12</v>
      </c>
      <c r="M19" s="6">
        <v>30</v>
      </c>
      <c r="N19" s="6">
        <v>0.4</v>
      </c>
      <c r="O19" s="8">
        <v>0.36</v>
      </c>
      <c r="P19" s="6">
        <f t="shared" si="0"/>
        <v>0.46666666666666662</v>
      </c>
    </row>
    <row r="20" spans="1:16" x14ac:dyDescent="0.25">
      <c r="A20" s="6">
        <v>210008</v>
      </c>
      <c r="B20" s="7" t="s">
        <v>44</v>
      </c>
      <c r="C20" s="6">
        <v>70</v>
      </c>
      <c r="D20" s="6">
        <v>120</v>
      </c>
      <c r="E20" s="6">
        <v>0.58333330000000005</v>
      </c>
      <c r="F20" s="6">
        <v>5</v>
      </c>
      <c r="G20" s="6">
        <v>10</v>
      </c>
      <c r="H20" s="6">
        <v>0.5</v>
      </c>
      <c r="I20" s="6">
        <v>10</v>
      </c>
      <c r="J20" s="6">
        <v>10</v>
      </c>
      <c r="K20" s="6">
        <v>1</v>
      </c>
      <c r="L20" s="6">
        <v>14</v>
      </c>
      <c r="M20" s="6">
        <v>50</v>
      </c>
      <c r="N20" s="6">
        <v>0.28000000000000003</v>
      </c>
      <c r="O20" s="8">
        <v>0.48970000000000002</v>
      </c>
      <c r="P20" s="6">
        <f t="shared" si="0"/>
        <v>0.66666666666666663</v>
      </c>
    </row>
    <row r="21" spans="1:16" x14ac:dyDescent="0.25">
      <c r="A21" s="6">
        <v>210009</v>
      </c>
      <c r="B21" s="7" t="s">
        <v>45</v>
      </c>
      <c r="C21" s="6">
        <v>38</v>
      </c>
      <c r="D21" s="6">
        <v>120</v>
      </c>
      <c r="E21" s="6">
        <v>0.31666670000000002</v>
      </c>
      <c r="F21" s="6">
        <v>2</v>
      </c>
      <c r="G21" s="6">
        <v>10</v>
      </c>
      <c r="H21" s="6">
        <v>0.2</v>
      </c>
      <c r="I21" s="6" t="s">
        <v>2</v>
      </c>
      <c r="J21" s="6" t="s">
        <v>2</v>
      </c>
      <c r="K21" s="6" t="s">
        <v>2</v>
      </c>
      <c r="L21" s="6">
        <v>12</v>
      </c>
      <c r="M21" s="6">
        <v>50</v>
      </c>
      <c r="N21" s="6">
        <v>0.24</v>
      </c>
      <c r="O21" s="8">
        <v>0.27229999999999999</v>
      </c>
      <c r="P21" s="6">
        <f>H21</f>
        <v>0.2</v>
      </c>
    </row>
    <row r="22" spans="1:16" x14ac:dyDescent="0.25">
      <c r="A22" s="6">
        <v>210010</v>
      </c>
      <c r="B22" s="7" t="s">
        <v>46</v>
      </c>
      <c r="C22" s="6">
        <v>33</v>
      </c>
      <c r="D22" s="6">
        <v>110</v>
      </c>
      <c r="E22" s="6">
        <v>0.3</v>
      </c>
      <c r="F22" s="6">
        <v>6</v>
      </c>
      <c r="G22" s="6">
        <v>10</v>
      </c>
      <c r="H22" s="6">
        <v>0.6</v>
      </c>
      <c r="I22" s="6">
        <v>7</v>
      </c>
      <c r="J22" s="6">
        <v>10</v>
      </c>
      <c r="K22" s="6">
        <v>0.7</v>
      </c>
      <c r="L22" s="6">
        <v>14</v>
      </c>
      <c r="M22" s="6">
        <v>50</v>
      </c>
      <c r="N22" s="6">
        <v>0.28000000000000003</v>
      </c>
      <c r="O22" s="8">
        <v>0.34300000000000003</v>
      </c>
      <c r="P22" s="6">
        <f t="shared" si="0"/>
        <v>0.6333333333333333</v>
      </c>
    </row>
    <row r="23" spans="1:16" x14ac:dyDescent="0.25">
      <c r="A23" s="6">
        <v>210011</v>
      </c>
      <c r="B23" s="7" t="s">
        <v>47</v>
      </c>
      <c r="C23" s="6">
        <v>17</v>
      </c>
      <c r="D23" s="6">
        <v>110</v>
      </c>
      <c r="E23" s="6">
        <v>0.1545455</v>
      </c>
      <c r="F23" s="6">
        <v>2</v>
      </c>
      <c r="G23" s="6">
        <v>10</v>
      </c>
      <c r="H23" s="6">
        <v>0.2</v>
      </c>
      <c r="I23" s="6">
        <v>8</v>
      </c>
      <c r="J23" s="6">
        <v>10</v>
      </c>
      <c r="K23" s="6">
        <v>0.8</v>
      </c>
      <c r="L23" s="6">
        <v>0</v>
      </c>
      <c r="M23" s="6">
        <v>50</v>
      </c>
      <c r="N23" s="6">
        <v>0</v>
      </c>
      <c r="O23" s="8">
        <v>0.13730000000000001</v>
      </c>
      <c r="P23" s="6">
        <f t="shared" si="0"/>
        <v>0.40000000000000008</v>
      </c>
    </row>
    <row r="24" spans="1:16" x14ac:dyDescent="0.25">
      <c r="A24" s="6">
        <v>210012</v>
      </c>
      <c r="B24" s="7" t="s">
        <v>48</v>
      </c>
      <c r="C24" s="6">
        <v>22</v>
      </c>
      <c r="D24" s="6">
        <v>100</v>
      </c>
      <c r="E24" s="6">
        <v>0.22</v>
      </c>
      <c r="F24" s="6">
        <v>4</v>
      </c>
      <c r="G24" s="6">
        <v>10</v>
      </c>
      <c r="H24" s="6">
        <v>0.4</v>
      </c>
      <c r="I24" s="6">
        <v>10</v>
      </c>
      <c r="J24" s="6">
        <v>10</v>
      </c>
      <c r="K24" s="6">
        <v>1</v>
      </c>
      <c r="L24" s="6">
        <v>14</v>
      </c>
      <c r="M24" s="6">
        <v>50</v>
      </c>
      <c r="N24" s="6">
        <v>0.28000000000000003</v>
      </c>
      <c r="O24" s="8">
        <v>0.29799999999999999</v>
      </c>
      <c r="P24" s="6">
        <f t="shared" si="0"/>
        <v>0.6</v>
      </c>
    </row>
    <row r="25" spans="1:16" x14ac:dyDescent="0.25">
      <c r="A25" s="6">
        <v>210013</v>
      </c>
      <c r="B25" s="7" t="s">
        <v>49</v>
      </c>
      <c r="C25" s="6">
        <v>45</v>
      </c>
      <c r="D25" s="6">
        <v>110</v>
      </c>
      <c r="E25" s="6">
        <v>0.40909089999999998</v>
      </c>
      <c r="F25" s="6">
        <v>6</v>
      </c>
      <c r="G25" s="6">
        <v>10</v>
      </c>
      <c r="H25" s="6">
        <v>0.6</v>
      </c>
      <c r="I25" s="6" t="s">
        <v>2</v>
      </c>
      <c r="J25" s="6" t="s">
        <v>2</v>
      </c>
      <c r="K25" s="6" t="s">
        <v>2</v>
      </c>
      <c r="L25" s="6">
        <v>12</v>
      </c>
      <c r="M25" s="6">
        <v>30</v>
      </c>
      <c r="N25" s="6">
        <v>0.4</v>
      </c>
      <c r="O25" s="8">
        <v>0.4345</v>
      </c>
      <c r="P25" s="6">
        <f>H25</f>
        <v>0.6</v>
      </c>
    </row>
    <row r="26" spans="1:16" x14ac:dyDescent="0.25">
      <c r="A26" s="6">
        <v>210015</v>
      </c>
      <c r="B26" s="7" t="s">
        <v>50</v>
      </c>
      <c r="C26" s="6">
        <v>25</v>
      </c>
      <c r="D26" s="6">
        <v>120</v>
      </c>
      <c r="E26" s="6">
        <v>0.2083333</v>
      </c>
      <c r="F26" s="6">
        <v>8</v>
      </c>
      <c r="G26" s="6">
        <v>10</v>
      </c>
      <c r="H26" s="6">
        <v>0.8</v>
      </c>
      <c r="I26" s="6">
        <v>10</v>
      </c>
      <c r="J26" s="6">
        <v>10</v>
      </c>
      <c r="K26" s="6">
        <v>1</v>
      </c>
      <c r="L26" s="6">
        <v>16</v>
      </c>
      <c r="M26" s="6">
        <v>50</v>
      </c>
      <c r="N26" s="6">
        <v>0.32</v>
      </c>
      <c r="O26" s="8">
        <v>0.34620000000000001</v>
      </c>
      <c r="P26" s="6">
        <f t="shared" si="0"/>
        <v>0.8666666666666667</v>
      </c>
    </row>
    <row r="27" spans="1:16" x14ac:dyDescent="0.25">
      <c r="A27" s="6">
        <v>210016</v>
      </c>
      <c r="B27" s="7" t="s">
        <v>51</v>
      </c>
      <c r="C27" s="6">
        <v>15</v>
      </c>
      <c r="D27" s="6">
        <v>110</v>
      </c>
      <c r="E27" s="6">
        <v>0.1363636</v>
      </c>
      <c r="F27" s="6">
        <v>5</v>
      </c>
      <c r="G27" s="6">
        <v>10</v>
      </c>
      <c r="H27" s="6">
        <v>0.5</v>
      </c>
      <c r="I27" s="6">
        <v>8</v>
      </c>
      <c r="J27" s="6">
        <v>10</v>
      </c>
      <c r="K27" s="6">
        <v>0.8</v>
      </c>
      <c r="L27" s="6">
        <v>14</v>
      </c>
      <c r="M27" s="6">
        <v>50</v>
      </c>
      <c r="N27" s="6">
        <v>0.28000000000000003</v>
      </c>
      <c r="O27" s="8">
        <v>0.25619999999999998</v>
      </c>
      <c r="P27" s="6">
        <f t="shared" si="0"/>
        <v>0.6</v>
      </c>
    </row>
    <row r="28" spans="1:16" x14ac:dyDescent="0.25">
      <c r="A28" s="6">
        <v>210017</v>
      </c>
      <c r="B28" s="7" t="s">
        <v>52</v>
      </c>
      <c r="C28" s="6">
        <v>37</v>
      </c>
      <c r="D28" s="6">
        <v>120</v>
      </c>
      <c r="E28" s="6">
        <v>0.30833329999999998</v>
      </c>
      <c r="F28" s="6">
        <v>1</v>
      </c>
      <c r="G28" s="6">
        <v>10</v>
      </c>
      <c r="H28" s="6">
        <v>0.1</v>
      </c>
      <c r="I28" s="6">
        <v>6</v>
      </c>
      <c r="J28" s="6">
        <v>10</v>
      </c>
      <c r="K28" s="6">
        <v>0.6</v>
      </c>
      <c r="L28" s="6" t="s">
        <v>2</v>
      </c>
      <c r="M28" s="6" t="s">
        <v>2</v>
      </c>
      <c r="N28" s="6" t="s">
        <v>2</v>
      </c>
      <c r="O28" s="8">
        <v>0.3004</v>
      </c>
      <c r="P28" s="6">
        <f t="shared" si="0"/>
        <v>0.26666666666666666</v>
      </c>
    </row>
    <row r="29" spans="1:16" x14ac:dyDescent="0.25">
      <c r="A29" s="6">
        <v>210018</v>
      </c>
      <c r="B29" s="7" t="s">
        <v>53</v>
      </c>
      <c r="C29" s="6">
        <v>12</v>
      </c>
      <c r="D29" s="6">
        <v>120</v>
      </c>
      <c r="E29" s="6">
        <v>0.1</v>
      </c>
      <c r="F29" s="6">
        <v>1</v>
      </c>
      <c r="G29" s="6">
        <v>10</v>
      </c>
      <c r="H29" s="6">
        <v>0.1</v>
      </c>
      <c r="I29" s="6">
        <v>8</v>
      </c>
      <c r="J29" s="6">
        <v>10</v>
      </c>
      <c r="K29" s="6">
        <v>0.8</v>
      </c>
      <c r="L29" s="6">
        <v>7</v>
      </c>
      <c r="M29" s="6">
        <v>50</v>
      </c>
      <c r="N29" s="6">
        <v>0.14000000000000001</v>
      </c>
      <c r="O29" s="8">
        <v>0.14899999999999999</v>
      </c>
      <c r="P29" s="6">
        <f t="shared" si="0"/>
        <v>0.33333333333333331</v>
      </c>
    </row>
    <row r="30" spans="1:16" x14ac:dyDescent="0.25">
      <c r="A30" s="6">
        <v>210019</v>
      </c>
      <c r="B30" s="7" t="s">
        <v>54</v>
      </c>
      <c r="C30" s="6">
        <v>33</v>
      </c>
      <c r="D30" s="6">
        <v>120</v>
      </c>
      <c r="E30" s="6">
        <v>0.27500000000000002</v>
      </c>
      <c r="F30" s="6">
        <v>10</v>
      </c>
      <c r="G30" s="6">
        <v>10</v>
      </c>
      <c r="H30" s="6">
        <v>1</v>
      </c>
      <c r="I30" s="6">
        <v>10</v>
      </c>
      <c r="J30" s="6">
        <v>10</v>
      </c>
      <c r="K30" s="6">
        <v>1</v>
      </c>
      <c r="L30" s="6">
        <v>18</v>
      </c>
      <c r="M30" s="6">
        <v>50</v>
      </c>
      <c r="N30" s="6">
        <v>0.36</v>
      </c>
      <c r="O30" s="8">
        <v>0.41349999999999998</v>
      </c>
      <c r="P30" s="6">
        <f t="shared" si="0"/>
        <v>1</v>
      </c>
    </row>
    <row r="31" spans="1:16" x14ac:dyDescent="0.25">
      <c r="A31" s="6">
        <v>210022</v>
      </c>
      <c r="B31" s="7" t="s">
        <v>55</v>
      </c>
      <c r="C31" s="6">
        <v>17</v>
      </c>
      <c r="D31" s="6">
        <v>120</v>
      </c>
      <c r="E31" s="6">
        <v>0.14166670000000001</v>
      </c>
      <c r="F31" s="6">
        <v>3</v>
      </c>
      <c r="G31" s="6">
        <v>10</v>
      </c>
      <c r="H31" s="6">
        <v>0.3</v>
      </c>
      <c r="I31" s="6">
        <v>10</v>
      </c>
      <c r="J31" s="6">
        <v>10</v>
      </c>
      <c r="K31" s="6">
        <v>1</v>
      </c>
      <c r="L31" s="6">
        <v>9</v>
      </c>
      <c r="M31" s="6">
        <v>50</v>
      </c>
      <c r="N31" s="6">
        <v>0.18</v>
      </c>
      <c r="O31" s="8">
        <v>0.21379999999999999</v>
      </c>
      <c r="P31" s="6">
        <f t="shared" si="0"/>
        <v>0.53333333333333333</v>
      </c>
    </row>
    <row r="32" spans="1:16" x14ac:dyDescent="0.25">
      <c r="A32" s="6">
        <v>210023</v>
      </c>
      <c r="B32" s="7" t="s">
        <v>56</v>
      </c>
      <c r="C32" s="6">
        <v>37</v>
      </c>
      <c r="D32" s="6">
        <v>110</v>
      </c>
      <c r="E32" s="6">
        <v>0.33636359999999998</v>
      </c>
      <c r="F32" s="6">
        <v>4</v>
      </c>
      <c r="G32" s="6">
        <v>10</v>
      </c>
      <c r="H32" s="6">
        <v>0.4</v>
      </c>
      <c r="I32" s="6">
        <v>10</v>
      </c>
      <c r="J32" s="6">
        <v>10</v>
      </c>
      <c r="K32" s="6">
        <v>1</v>
      </c>
      <c r="L32" s="6">
        <v>5</v>
      </c>
      <c r="M32" s="6">
        <v>50</v>
      </c>
      <c r="N32" s="6">
        <v>0.1</v>
      </c>
      <c r="O32" s="8">
        <v>0.29320000000000002</v>
      </c>
      <c r="P32" s="6">
        <f t="shared" si="0"/>
        <v>0.6</v>
      </c>
    </row>
    <row r="33" spans="1:16" x14ac:dyDescent="0.25">
      <c r="A33" s="6">
        <v>210024</v>
      </c>
      <c r="B33" s="7" t="s">
        <v>57</v>
      </c>
      <c r="C33" s="6">
        <v>38</v>
      </c>
      <c r="D33" s="6">
        <v>120</v>
      </c>
      <c r="E33" s="6">
        <v>0.31666670000000002</v>
      </c>
      <c r="F33" s="6">
        <v>0</v>
      </c>
      <c r="G33" s="6">
        <v>10</v>
      </c>
      <c r="H33" s="6">
        <v>0</v>
      </c>
      <c r="I33" s="6">
        <v>10</v>
      </c>
      <c r="J33" s="6">
        <v>10</v>
      </c>
      <c r="K33" s="6">
        <v>1</v>
      </c>
      <c r="L33" s="6">
        <v>14</v>
      </c>
      <c r="M33" s="6">
        <v>50</v>
      </c>
      <c r="N33" s="6">
        <v>0.28000000000000003</v>
      </c>
      <c r="O33" s="8">
        <v>0.30630000000000002</v>
      </c>
      <c r="P33" s="6">
        <f t="shared" si="0"/>
        <v>0.33333333333333331</v>
      </c>
    </row>
    <row r="34" spans="1:16" x14ac:dyDescent="0.25">
      <c r="A34" s="6">
        <v>210027</v>
      </c>
      <c r="B34" s="7" t="s">
        <v>58</v>
      </c>
      <c r="C34" s="6">
        <v>55</v>
      </c>
      <c r="D34" s="6">
        <v>120</v>
      </c>
      <c r="E34" s="6">
        <v>0.4583333</v>
      </c>
      <c r="F34" s="6">
        <v>2</v>
      </c>
      <c r="G34" s="6">
        <v>10</v>
      </c>
      <c r="H34" s="6">
        <v>0.2</v>
      </c>
      <c r="I34" s="6">
        <v>10</v>
      </c>
      <c r="J34" s="6">
        <v>10</v>
      </c>
      <c r="K34" s="6">
        <v>1</v>
      </c>
      <c r="L34" s="6">
        <v>18</v>
      </c>
      <c r="M34" s="6">
        <v>50</v>
      </c>
      <c r="N34" s="6">
        <v>0.36</v>
      </c>
      <c r="O34" s="8">
        <v>0.42520000000000002</v>
      </c>
      <c r="P34" s="6">
        <f t="shared" si="0"/>
        <v>0.46666666666666662</v>
      </c>
    </row>
    <row r="35" spans="1:16" x14ac:dyDescent="0.25">
      <c r="A35" s="6">
        <v>210028</v>
      </c>
      <c r="B35" s="7" t="s">
        <v>59</v>
      </c>
      <c r="C35" s="6">
        <v>28</v>
      </c>
      <c r="D35" s="6">
        <v>120</v>
      </c>
      <c r="E35" s="6">
        <v>0.23333329999999999</v>
      </c>
      <c r="F35" s="6">
        <v>8</v>
      </c>
      <c r="G35" s="6">
        <v>10</v>
      </c>
      <c r="H35" s="6">
        <v>0.8</v>
      </c>
      <c r="I35" s="6">
        <v>10</v>
      </c>
      <c r="J35" s="6">
        <v>10</v>
      </c>
      <c r="K35" s="6">
        <v>1</v>
      </c>
      <c r="L35" s="6">
        <v>16</v>
      </c>
      <c r="M35" s="6">
        <v>50</v>
      </c>
      <c r="N35" s="6">
        <v>0.32</v>
      </c>
      <c r="O35" s="8">
        <v>0.35870000000000002</v>
      </c>
      <c r="P35" s="6">
        <f t="shared" si="0"/>
        <v>0.8666666666666667</v>
      </c>
    </row>
    <row r="36" spans="1:16" x14ac:dyDescent="0.25">
      <c r="A36" s="6">
        <v>210029</v>
      </c>
      <c r="B36" s="7" t="s">
        <v>60</v>
      </c>
      <c r="C36" s="6">
        <v>17</v>
      </c>
      <c r="D36" s="6">
        <v>120</v>
      </c>
      <c r="E36" s="6">
        <v>0.14166670000000001</v>
      </c>
      <c r="F36" s="6">
        <v>4</v>
      </c>
      <c r="G36" s="6">
        <v>10</v>
      </c>
      <c r="H36" s="6">
        <v>0.4</v>
      </c>
      <c r="I36" s="6">
        <v>10</v>
      </c>
      <c r="J36" s="6">
        <v>10</v>
      </c>
      <c r="K36" s="6">
        <v>1</v>
      </c>
      <c r="L36" s="6">
        <v>15</v>
      </c>
      <c r="M36" s="6">
        <v>50</v>
      </c>
      <c r="N36" s="6">
        <v>0.3</v>
      </c>
      <c r="O36" s="8">
        <v>0.26579999999999998</v>
      </c>
      <c r="P36" s="6">
        <f t="shared" si="0"/>
        <v>0.6</v>
      </c>
    </row>
    <row r="37" spans="1:16" x14ac:dyDescent="0.25">
      <c r="A37" s="6">
        <v>210030</v>
      </c>
      <c r="B37" s="7" t="s">
        <v>61</v>
      </c>
      <c r="C37" s="6">
        <v>30</v>
      </c>
      <c r="D37" s="6">
        <v>110</v>
      </c>
      <c r="E37" s="6">
        <v>0.27272730000000001</v>
      </c>
      <c r="F37" s="6">
        <v>10</v>
      </c>
      <c r="G37" s="6">
        <v>10</v>
      </c>
      <c r="H37" s="6">
        <v>1</v>
      </c>
      <c r="I37" s="6">
        <v>10</v>
      </c>
      <c r="J37" s="6">
        <v>10</v>
      </c>
      <c r="K37" s="6">
        <v>1</v>
      </c>
      <c r="L37" s="6" t="s">
        <v>2</v>
      </c>
      <c r="M37" s="6" t="s">
        <v>2</v>
      </c>
      <c r="N37" s="6" t="s">
        <v>2</v>
      </c>
      <c r="O37" s="8">
        <v>0.44</v>
      </c>
      <c r="P37" s="6">
        <f t="shared" si="0"/>
        <v>1</v>
      </c>
    </row>
    <row r="38" spans="1:16" x14ac:dyDescent="0.25">
      <c r="A38" s="6">
        <v>210032</v>
      </c>
      <c r="B38" s="7" t="s">
        <v>62</v>
      </c>
      <c r="C38" s="6">
        <v>17</v>
      </c>
      <c r="D38" s="6">
        <v>110</v>
      </c>
      <c r="E38" s="6">
        <v>0.1545455</v>
      </c>
      <c r="F38" s="6">
        <v>1</v>
      </c>
      <c r="G38" s="6">
        <v>10</v>
      </c>
      <c r="H38" s="6">
        <v>0.1</v>
      </c>
      <c r="I38" s="6">
        <v>8</v>
      </c>
      <c r="J38" s="6">
        <v>10</v>
      </c>
      <c r="K38" s="6">
        <v>0.8</v>
      </c>
      <c r="L38" s="6">
        <v>20</v>
      </c>
      <c r="M38" s="6">
        <v>40</v>
      </c>
      <c r="N38" s="6">
        <v>0.5</v>
      </c>
      <c r="O38" s="8">
        <v>0.30230000000000001</v>
      </c>
      <c r="P38" s="6">
        <f t="shared" si="0"/>
        <v>0.33333333333333331</v>
      </c>
    </row>
    <row r="39" spans="1:16" x14ac:dyDescent="0.25">
      <c r="A39" s="6">
        <v>210033</v>
      </c>
      <c r="B39" s="7" t="s">
        <v>63</v>
      </c>
      <c r="C39" s="6">
        <v>22</v>
      </c>
      <c r="D39" s="6">
        <v>120</v>
      </c>
      <c r="E39" s="6">
        <v>0.1833333</v>
      </c>
      <c r="F39" s="6">
        <v>9</v>
      </c>
      <c r="G39" s="6">
        <v>10</v>
      </c>
      <c r="H39" s="6">
        <v>0.9</v>
      </c>
      <c r="I39" s="6">
        <v>10</v>
      </c>
      <c r="J39" s="6">
        <v>10</v>
      </c>
      <c r="K39" s="6">
        <v>1</v>
      </c>
      <c r="L39" s="6">
        <v>16</v>
      </c>
      <c r="M39" s="6">
        <v>50</v>
      </c>
      <c r="N39" s="6">
        <v>0.32</v>
      </c>
      <c r="O39" s="8">
        <v>0.34370000000000001</v>
      </c>
      <c r="P39" s="6">
        <f t="shared" si="0"/>
        <v>0.93333333333333324</v>
      </c>
    </row>
    <row r="40" spans="1:16" x14ac:dyDescent="0.25">
      <c r="A40" s="6">
        <v>210034</v>
      </c>
      <c r="B40" s="7" t="s">
        <v>64</v>
      </c>
      <c r="C40" s="6">
        <v>30</v>
      </c>
      <c r="D40" s="6">
        <v>120</v>
      </c>
      <c r="E40" s="6">
        <v>0.25</v>
      </c>
      <c r="F40" s="6">
        <v>9</v>
      </c>
      <c r="G40" s="6">
        <v>10</v>
      </c>
      <c r="H40" s="6">
        <v>0.9</v>
      </c>
      <c r="I40" s="6">
        <v>3</v>
      </c>
      <c r="J40" s="6">
        <v>10</v>
      </c>
      <c r="K40" s="6">
        <v>0.3</v>
      </c>
      <c r="L40" s="6">
        <v>15</v>
      </c>
      <c r="M40" s="6">
        <v>50</v>
      </c>
      <c r="N40" s="6">
        <v>0.3</v>
      </c>
      <c r="O40" s="8">
        <v>0.33500000000000002</v>
      </c>
      <c r="P40" s="6">
        <f t="shared" si="0"/>
        <v>0.70000000000000007</v>
      </c>
    </row>
    <row r="41" spans="1:16" x14ac:dyDescent="0.25">
      <c r="A41" s="6">
        <v>210035</v>
      </c>
      <c r="B41" s="7" t="s">
        <v>65</v>
      </c>
      <c r="C41" s="6">
        <v>39</v>
      </c>
      <c r="D41" s="6">
        <v>110</v>
      </c>
      <c r="E41" s="6">
        <v>0.35454550000000001</v>
      </c>
      <c r="F41" s="6">
        <v>7</v>
      </c>
      <c r="G41" s="6">
        <v>10</v>
      </c>
      <c r="H41" s="6">
        <v>0.7</v>
      </c>
      <c r="I41" s="6">
        <v>9</v>
      </c>
      <c r="J41" s="6">
        <v>10</v>
      </c>
      <c r="K41" s="6">
        <v>0.9</v>
      </c>
      <c r="L41" s="6">
        <v>10</v>
      </c>
      <c r="M41" s="6">
        <v>40</v>
      </c>
      <c r="N41" s="6">
        <v>0.25</v>
      </c>
      <c r="O41" s="8">
        <v>0.37980000000000003</v>
      </c>
      <c r="P41" s="6">
        <f t="shared" si="0"/>
        <v>0.76666666666666661</v>
      </c>
    </row>
    <row r="42" spans="1:16" x14ac:dyDescent="0.25">
      <c r="A42" s="6">
        <v>210037</v>
      </c>
      <c r="B42" s="7" t="s">
        <v>66</v>
      </c>
      <c r="C42" s="6">
        <v>33</v>
      </c>
      <c r="D42" s="6">
        <v>110</v>
      </c>
      <c r="E42" s="6">
        <v>0.3</v>
      </c>
      <c r="F42" s="6">
        <v>5</v>
      </c>
      <c r="G42" s="6">
        <v>10</v>
      </c>
      <c r="H42" s="6">
        <v>0.5</v>
      </c>
      <c r="I42" s="6">
        <v>7</v>
      </c>
      <c r="J42" s="6">
        <v>10</v>
      </c>
      <c r="K42" s="6">
        <v>0.7</v>
      </c>
      <c r="L42" s="6">
        <v>14</v>
      </c>
      <c r="M42" s="6">
        <v>50</v>
      </c>
      <c r="N42" s="6">
        <v>0.28000000000000003</v>
      </c>
      <c r="O42" s="8">
        <v>0.33300000000000002</v>
      </c>
      <c r="P42" s="6">
        <f t="shared" si="0"/>
        <v>0.56666666666666665</v>
      </c>
    </row>
    <row r="43" spans="1:16" x14ac:dyDescent="0.25">
      <c r="A43" s="6">
        <v>210038</v>
      </c>
      <c r="B43" s="7" t="s">
        <v>67</v>
      </c>
      <c r="C43" s="6">
        <v>24</v>
      </c>
      <c r="D43" s="6">
        <v>110</v>
      </c>
      <c r="E43" s="6">
        <v>0.21818180000000001</v>
      </c>
      <c r="F43" s="6">
        <v>10</v>
      </c>
      <c r="G43" s="6">
        <v>10</v>
      </c>
      <c r="H43" s="6">
        <v>1</v>
      </c>
      <c r="I43" s="6">
        <v>7</v>
      </c>
      <c r="J43" s="6">
        <v>10</v>
      </c>
      <c r="K43" s="6">
        <v>0.7</v>
      </c>
      <c r="L43" s="6">
        <v>4</v>
      </c>
      <c r="M43" s="6">
        <v>40</v>
      </c>
      <c r="N43" s="6">
        <v>0.1</v>
      </c>
      <c r="O43" s="8">
        <v>0.27910000000000001</v>
      </c>
      <c r="P43" s="6">
        <f t="shared" si="0"/>
        <v>0.9</v>
      </c>
    </row>
    <row r="44" spans="1:16" x14ac:dyDescent="0.25">
      <c r="A44" s="6">
        <v>210039</v>
      </c>
      <c r="B44" s="7" t="s">
        <v>68</v>
      </c>
      <c r="C44" s="6">
        <v>29</v>
      </c>
      <c r="D44" s="6">
        <v>120</v>
      </c>
      <c r="E44" s="6">
        <v>0.24166670000000001</v>
      </c>
      <c r="F44" s="6">
        <v>10</v>
      </c>
      <c r="G44" s="6">
        <v>10</v>
      </c>
      <c r="H44" s="6">
        <v>1</v>
      </c>
      <c r="I44" s="6">
        <v>8</v>
      </c>
      <c r="J44" s="6">
        <v>10</v>
      </c>
      <c r="K44" s="6">
        <v>0.8</v>
      </c>
      <c r="L44" s="6">
        <v>20</v>
      </c>
      <c r="M44" s="6">
        <v>30</v>
      </c>
      <c r="N44" s="6">
        <v>0.66669999999999996</v>
      </c>
      <c r="O44" s="8">
        <v>0.49419999999999997</v>
      </c>
      <c r="P44" s="6">
        <f t="shared" si="0"/>
        <v>0.93333333333333324</v>
      </c>
    </row>
    <row r="45" spans="1:16" x14ac:dyDescent="0.25">
      <c r="A45" s="6">
        <v>210040</v>
      </c>
      <c r="B45" s="7" t="s">
        <v>69</v>
      </c>
      <c r="C45" s="6">
        <v>31</v>
      </c>
      <c r="D45" s="6">
        <v>120</v>
      </c>
      <c r="E45" s="6">
        <v>0.25833329999999999</v>
      </c>
      <c r="F45" s="6">
        <v>10</v>
      </c>
      <c r="G45" s="6">
        <v>10</v>
      </c>
      <c r="H45" s="6">
        <v>1</v>
      </c>
      <c r="I45" s="6">
        <v>8</v>
      </c>
      <c r="J45" s="6">
        <v>10</v>
      </c>
      <c r="K45" s="6">
        <v>0.8</v>
      </c>
      <c r="L45" s="6">
        <v>24</v>
      </c>
      <c r="M45" s="6">
        <v>50</v>
      </c>
      <c r="N45" s="6">
        <v>0.48</v>
      </c>
      <c r="O45" s="8">
        <v>0.43719999999999998</v>
      </c>
      <c r="P45" s="6">
        <f t="shared" si="0"/>
        <v>0.93333333333333324</v>
      </c>
    </row>
    <row r="46" spans="1:16" x14ac:dyDescent="0.25">
      <c r="A46" s="6">
        <v>210043</v>
      </c>
      <c r="B46" s="7" t="s">
        <v>70</v>
      </c>
      <c r="C46" s="6">
        <v>13</v>
      </c>
      <c r="D46" s="6">
        <v>100</v>
      </c>
      <c r="E46" s="6">
        <v>0.13</v>
      </c>
      <c r="F46" s="6">
        <v>9</v>
      </c>
      <c r="G46" s="6">
        <v>10</v>
      </c>
      <c r="H46" s="6">
        <v>0.9</v>
      </c>
      <c r="I46" s="6">
        <v>5</v>
      </c>
      <c r="J46" s="6">
        <v>10</v>
      </c>
      <c r="K46" s="6">
        <v>0.5</v>
      </c>
      <c r="L46" s="6">
        <v>12</v>
      </c>
      <c r="M46" s="6">
        <v>50</v>
      </c>
      <c r="N46" s="6">
        <v>0.24</v>
      </c>
      <c r="O46" s="8">
        <v>0.26400000000000001</v>
      </c>
      <c r="P46" s="6">
        <f t="shared" si="0"/>
        <v>0.76666666666666661</v>
      </c>
    </row>
    <row r="47" spans="1:16" x14ac:dyDescent="0.25">
      <c r="A47" s="6">
        <v>210044</v>
      </c>
      <c r="B47" s="7" t="s">
        <v>71</v>
      </c>
      <c r="C47" s="6">
        <v>24</v>
      </c>
      <c r="D47" s="6">
        <v>110</v>
      </c>
      <c r="E47" s="6">
        <v>0.21818180000000001</v>
      </c>
      <c r="F47" s="6">
        <v>9</v>
      </c>
      <c r="G47" s="6">
        <v>10</v>
      </c>
      <c r="H47" s="6">
        <v>0.9</v>
      </c>
      <c r="I47" s="6">
        <v>5</v>
      </c>
      <c r="J47" s="6">
        <v>10</v>
      </c>
      <c r="K47" s="6">
        <v>0.5</v>
      </c>
      <c r="L47" s="6">
        <v>29</v>
      </c>
      <c r="M47" s="6">
        <v>50</v>
      </c>
      <c r="N47" s="6">
        <v>0.57999999999999996</v>
      </c>
      <c r="O47" s="8">
        <v>0.42709999999999998</v>
      </c>
      <c r="P47" s="6">
        <f t="shared" si="0"/>
        <v>0.76666666666666661</v>
      </c>
    </row>
    <row r="48" spans="1:16" x14ac:dyDescent="0.25">
      <c r="A48" s="6">
        <v>210048</v>
      </c>
      <c r="B48" s="7" t="s">
        <v>72</v>
      </c>
      <c r="C48" s="6">
        <v>19</v>
      </c>
      <c r="D48" s="6">
        <v>120</v>
      </c>
      <c r="E48" s="6">
        <v>0.15833330000000001</v>
      </c>
      <c r="F48" s="6">
        <v>4</v>
      </c>
      <c r="G48" s="6">
        <v>10</v>
      </c>
      <c r="H48" s="6">
        <v>0.4</v>
      </c>
      <c r="I48" s="6">
        <v>1</v>
      </c>
      <c r="J48" s="6">
        <v>10</v>
      </c>
      <c r="K48" s="6">
        <v>0.1</v>
      </c>
      <c r="L48" s="6">
        <v>18</v>
      </c>
      <c r="M48" s="6">
        <v>50</v>
      </c>
      <c r="N48" s="6">
        <v>0.36</v>
      </c>
      <c r="O48" s="8">
        <v>0.25019999999999998</v>
      </c>
      <c r="P48" s="6">
        <f t="shared" si="0"/>
        <v>0.3</v>
      </c>
    </row>
    <row r="49" spans="1:16" x14ac:dyDescent="0.25">
      <c r="A49" s="6">
        <v>210049</v>
      </c>
      <c r="B49" s="7" t="s">
        <v>73</v>
      </c>
      <c r="C49" s="6">
        <v>39</v>
      </c>
      <c r="D49" s="6">
        <v>120</v>
      </c>
      <c r="E49" s="6">
        <v>0.32500000000000001</v>
      </c>
      <c r="F49" s="6">
        <v>6</v>
      </c>
      <c r="G49" s="6">
        <v>10</v>
      </c>
      <c r="H49" s="6">
        <v>0.6</v>
      </c>
      <c r="I49" s="6">
        <v>10</v>
      </c>
      <c r="J49" s="6">
        <v>10</v>
      </c>
      <c r="K49" s="6">
        <v>1</v>
      </c>
      <c r="L49" s="6">
        <v>14</v>
      </c>
      <c r="M49" s="6">
        <v>50</v>
      </c>
      <c r="N49" s="6">
        <v>0.28000000000000003</v>
      </c>
      <c r="O49" s="8">
        <v>0.3705</v>
      </c>
      <c r="P49" s="6">
        <f t="shared" si="0"/>
        <v>0.73333333333333339</v>
      </c>
    </row>
    <row r="50" spans="1:16" x14ac:dyDescent="0.25">
      <c r="A50" s="6">
        <v>210051</v>
      </c>
      <c r="B50" s="7" t="s">
        <v>74</v>
      </c>
      <c r="C50" s="6">
        <v>20</v>
      </c>
      <c r="D50" s="6">
        <v>120</v>
      </c>
      <c r="E50" s="6">
        <v>0.1666667</v>
      </c>
      <c r="F50" s="6">
        <v>3</v>
      </c>
      <c r="G50" s="6">
        <v>10</v>
      </c>
      <c r="H50" s="6">
        <v>0.3</v>
      </c>
      <c r="I50" s="6">
        <v>8</v>
      </c>
      <c r="J50" s="6">
        <v>10</v>
      </c>
      <c r="K50" s="6">
        <v>0.8</v>
      </c>
      <c r="L50" s="6">
        <v>40</v>
      </c>
      <c r="M50" s="6">
        <v>50</v>
      </c>
      <c r="N50" s="6">
        <v>0.8</v>
      </c>
      <c r="O50" s="8">
        <v>0.43330000000000002</v>
      </c>
      <c r="P50" s="6">
        <f t="shared" si="0"/>
        <v>0.46666666666666662</v>
      </c>
    </row>
    <row r="51" spans="1:16" x14ac:dyDescent="0.25">
      <c r="A51" s="6">
        <v>210055</v>
      </c>
      <c r="B51" s="7" t="s">
        <v>75</v>
      </c>
      <c r="C51" s="6">
        <v>10</v>
      </c>
      <c r="D51" s="6">
        <v>120</v>
      </c>
      <c r="E51" s="6">
        <v>8.3333299999999999E-2</v>
      </c>
      <c r="F51" s="6">
        <v>2</v>
      </c>
      <c r="G51" s="6">
        <v>10</v>
      </c>
      <c r="H51" s="6">
        <v>0.2</v>
      </c>
      <c r="I51" s="6">
        <v>10</v>
      </c>
      <c r="J51" s="6">
        <v>10</v>
      </c>
      <c r="K51" s="6">
        <v>1</v>
      </c>
      <c r="L51" s="6">
        <v>4</v>
      </c>
      <c r="M51" s="6">
        <v>30</v>
      </c>
      <c r="N51" s="6">
        <v>0.1333</v>
      </c>
      <c r="O51" s="8">
        <v>0.1583</v>
      </c>
      <c r="P51" s="6">
        <f t="shared" si="0"/>
        <v>0.46666666666666662</v>
      </c>
    </row>
    <row r="52" spans="1:16" x14ac:dyDescent="0.25">
      <c r="A52" s="6">
        <v>210056</v>
      </c>
      <c r="B52" s="7" t="s">
        <v>76</v>
      </c>
      <c r="C52" s="6">
        <v>34</v>
      </c>
      <c r="D52" s="6">
        <v>120</v>
      </c>
      <c r="E52" s="6">
        <v>0.28333330000000001</v>
      </c>
      <c r="F52" s="6">
        <v>6</v>
      </c>
      <c r="G52" s="6">
        <v>10</v>
      </c>
      <c r="H52" s="6">
        <v>0.6</v>
      </c>
      <c r="I52" s="6">
        <v>6</v>
      </c>
      <c r="J52" s="6">
        <v>10</v>
      </c>
      <c r="K52" s="6">
        <v>0.6</v>
      </c>
      <c r="L52" s="6">
        <v>8</v>
      </c>
      <c r="M52" s="6">
        <v>50</v>
      </c>
      <c r="N52" s="6">
        <v>0.16</v>
      </c>
      <c r="O52" s="8">
        <v>0.28770000000000001</v>
      </c>
      <c r="P52" s="6">
        <f t="shared" si="0"/>
        <v>0.6</v>
      </c>
    </row>
    <row r="53" spans="1:16" x14ac:dyDescent="0.25">
      <c r="A53" s="6">
        <v>210057</v>
      </c>
      <c r="B53" s="7" t="s">
        <v>77</v>
      </c>
      <c r="C53" s="6">
        <v>44</v>
      </c>
      <c r="D53" s="6">
        <v>120</v>
      </c>
      <c r="E53" s="6">
        <v>0.36666670000000001</v>
      </c>
      <c r="F53" s="6">
        <v>0</v>
      </c>
      <c r="G53" s="6">
        <v>10</v>
      </c>
      <c r="H53" s="6">
        <v>0</v>
      </c>
      <c r="I53" s="6">
        <v>0</v>
      </c>
      <c r="J53" s="6">
        <v>10</v>
      </c>
      <c r="K53" s="6">
        <v>0</v>
      </c>
      <c r="L53" s="6">
        <v>17</v>
      </c>
      <c r="M53" s="6">
        <v>50</v>
      </c>
      <c r="N53" s="6">
        <v>0.34</v>
      </c>
      <c r="O53" s="8">
        <v>0.30230000000000001</v>
      </c>
      <c r="P53" s="6">
        <f t="shared" si="0"/>
        <v>0</v>
      </c>
    </row>
    <row r="54" spans="1:16" x14ac:dyDescent="0.25">
      <c r="A54" s="6">
        <v>210060</v>
      </c>
      <c r="B54" s="7" t="s">
        <v>78</v>
      </c>
      <c r="C54" s="6">
        <v>36</v>
      </c>
      <c r="D54" s="6">
        <v>120</v>
      </c>
      <c r="E54" s="6">
        <v>0.3</v>
      </c>
      <c r="F54" s="6">
        <v>0</v>
      </c>
      <c r="G54" s="6">
        <v>10</v>
      </c>
      <c r="H54" s="6">
        <v>0</v>
      </c>
      <c r="I54" s="6">
        <v>8</v>
      </c>
      <c r="J54" s="6">
        <v>10</v>
      </c>
      <c r="K54" s="6">
        <v>0.8</v>
      </c>
      <c r="L54" s="6" t="s">
        <v>2</v>
      </c>
      <c r="M54" s="6" t="s">
        <v>2</v>
      </c>
      <c r="N54" s="6" t="s">
        <v>2</v>
      </c>
      <c r="O54" s="8">
        <v>0.29499999999999998</v>
      </c>
      <c r="P54" s="6">
        <f t="shared" si="0"/>
        <v>0.26666666666666666</v>
      </c>
    </row>
    <row r="55" spans="1:16" x14ac:dyDescent="0.25">
      <c r="A55" s="6">
        <v>210061</v>
      </c>
      <c r="B55" s="7" t="s">
        <v>79</v>
      </c>
      <c r="C55" s="6">
        <v>47</v>
      </c>
      <c r="D55" s="6">
        <v>120</v>
      </c>
      <c r="E55" s="6">
        <v>0.39166669999999998</v>
      </c>
      <c r="F55" s="6">
        <v>10</v>
      </c>
      <c r="G55" s="6">
        <v>10</v>
      </c>
      <c r="H55" s="6">
        <v>1</v>
      </c>
      <c r="I55" s="6">
        <v>5</v>
      </c>
      <c r="J55" s="6">
        <v>10</v>
      </c>
      <c r="K55" s="6">
        <v>0.5</v>
      </c>
      <c r="L55" s="6">
        <v>0</v>
      </c>
      <c r="M55" s="6">
        <v>40</v>
      </c>
      <c r="N55" s="6">
        <v>0</v>
      </c>
      <c r="O55" s="8">
        <v>0.32079999999999997</v>
      </c>
      <c r="P55" s="6">
        <f t="shared" si="0"/>
        <v>0.83333333333333337</v>
      </c>
    </row>
    <row r="56" spans="1:16" x14ac:dyDescent="0.25">
      <c r="A56" s="6">
        <v>210062</v>
      </c>
      <c r="B56" s="7" t="s">
        <v>80</v>
      </c>
      <c r="C56" s="6">
        <v>13</v>
      </c>
      <c r="D56" s="6">
        <v>110</v>
      </c>
      <c r="E56" s="6">
        <v>0.1181818</v>
      </c>
      <c r="F56" s="6">
        <v>0</v>
      </c>
      <c r="G56" s="6">
        <v>10</v>
      </c>
      <c r="H56" s="6">
        <v>0</v>
      </c>
      <c r="I56" s="6">
        <v>3</v>
      </c>
      <c r="J56" s="6">
        <v>10</v>
      </c>
      <c r="K56" s="6">
        <v>0.3</v>
      </c>
      <c r="L56" s="6">
        <v>17</v>
      </c>
      <c r="M56" s="6">
        <v>50</v>
      </c>
      <c r="N56" s="6">
        <v>0.34</v>
      </c>
      <c r="O56" s="8">
        <v>0.19309999999999999</v>
      </c>
      <c r="P56" s="6">
        <f t="shared" si="0"/>
        <v>9.9999999999999992E-2</v>
      </c>
    </row>
    <row r="57" spans="1:16" x14ac:dyDescent="0.25">
      <c r="A57" s="6">
        <v>210063</v>
      </c>
      <c r="B57" s="7" t="s">
        <v>81</v>
      </c>
      <c r="C57" s="6">
        <v>48</v>
      </c>
      <c r="D57" s="6">
        <v>120</v>
      </c>
      <c r="E57" s="6">
        <v>0.4</v>
      </c>
      <c r="F57" s="6">
        <v>7</v>
      </c>
      <c r="G57" s="6">
        <v>10</v>
      </c>
      <c r="H57" s="6">
        <v>0.7</v>
      </c>
      <c r="I57" s="6">
        <v>10</v>
      </c>
      <c r="J57" s="6">
        <v>10</v>
      </c>
      <c r="K57" s="6">
        <v>1</v>
      </c>
      <c r="L57" s="6">
        <v>14</v>
      </c>
      <c r="M57" s="6">
        <v>50</v>
      </c>
      <c r="N57" s="6">
        <v>0.28000000000000003</v>
      </c>
      <c r="O57" s="8">
        <v>0.41799999999999998</v>
      </c>
      <c r="P57" s="6">
        <f t="shared" si="0"/>
        <v>0.79999999999999993</v>
      </c>
    </row>
    <row r="58" spans="1:16" x14ac:dyDescent="0.25">
      <c r="A58" s="6">
        <v>210065</v>
      </c>
      <c r="B58" s="7" t="s">
        <v>82</v>
      </c>
      <c r="C58" s="6">
        <v>16</v>
      </c>
      <c r="D58" s="6">
        <v>120</v>
      </c>
      <c r="E58" s="6">
        <v>0.13333329999999999</v>
      </c>
      <c r="F58" s="6">
        <v>8</v>
      </c>
      <c r="G58" s="6">
        <v>10</v>
      </c>
      <c r="H58" s="6">
        <v>0.8</v>
      </c>
      <c r="I58" s="6" t="s">
        <v>2</v>
      </c>
      <c r="J58" s="6" t="s">
        <v>2</v>
      </c>
      <c r="K58" s="6" t="s">
        <v>2</v>
      </c>
      <c r="L58" s="6">
        <v>20</v>
      </c>
      <c r="M58" s="6">
        <v>40</v>
      </c>
      <c r="N58" s="6">
        <v>0.5</v>
      </c>
      <c r="O58" s="8">
        <v>0.36170000000000002</v>
      </c>
      <c r="P58" s="6">
        <f>H58</f>
        <v>0.8</v>
      </c>
    </row>
    <row r="59" spans="1:16" ht="14.1" customHeight="1" x14ac:dyDescent="0.25">
      <c r="A59" s="3"/>
    </row>
    <row r="60" spans="1:16" ht="14.1" customHeight="1" x14ac:dyDescent="0.25">
      <c r="A60" s="61" t="s">
        <v>2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1:16" ht="14.1" customHeight="1" x14ac:dyDescent="0.25">
      <c r="A61" s="3"/>
    </row>
  </sheetData>
  <mergeCells count="4">
    <mergeCell ref="A1:O1"/>
    <mergeCell ref="A2:O2"/>
    <mergeCell ref="A3:O3"/>
    <mergeCell ref="A60:O60"/>
  </mergeCells>
  <pageMargins left="0.08" right="0.08" top="1" bottom="1" header="0.5" footer="0.5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4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3.42578125" customWidth="1"/>
    <col min="2" max="2" width="59.42578125" customWidth="1"/>
    <col min="3" max="3" width="12.7109375" bestFit="1" customWidth="1"/>
    <col min="4" max="4" width="11.28515625" customWidth="1"/>
    <col min="5" max="5" width="18.140625" bestFit="1" customWidth="1"/>
    <col min="6" max="6" width="17.28515625" bestFit="1" customWidth="1"/>
  </cols>
  <sheetData>
    <row r="1" spans="1:6" ht="18.75" x14ac:dyDescent="0.3">
      <c r="A1" s="10" t="s">
        <v>161</v>
      </c>
    </row>
    <row r="2" spans="1:6" ht="15.75" customHeight="1" x14ac:dyDescent="0.25">
      <c r="A2" s="17" t="s">
        <v>162</v>
      </c>
      <c r="B2" s="17" t="s">
        <v>24</v>
      </c>
      <c r="C2" s="17" t="s">
        <v>163</v>
      </c>
      <c r="D2" s="17" t="s">
        <v>164</v>
      </c>
      <c r="E2" s="17" t="s">
        <v>165</v>
      </c>
      <c r="F2" s="17" t="s">
        <v>166</v>
      </c>
    </row>
    <row r="3" spans="1:6" x14ac:dyDescent="0.25">
      <c r="A3" s="17">
        <v>210001</v>
      </c>
      <c r="B3" s="17" t="s">
        <v>167</v>
      </c>
      <c r="C3" s="17">
        <v>735</v>
      </c>
      <c r="D3" s="17">
        <v>2.6</v>
      </c>
      <c r="E3" s="56">
        <v>41730</v>
      </c>
      <c r="F3" s="56">
        <v>42825</v>
      </c>
    </row>
    <row r="4" spans="1:6" x14ac:dyDescent="0.25">
      <c r="A4" s="57">
        <v>210002</v>
      </c>
      <c r="B4" s="57" t="s">
        <v>168</v>
      </c>
      <c r="C4" s="58">
        <v>31</v>
      </c>
      <c r="D4" s="57">
        <v>2.2000000000000002</v>
      </c>
      <c r="E4" s="59">
        <v>41730</v>
      </c>
      <c r="F4" s="59">
        <v>42825</v>
      </c>
    </row>
    <row r="5" spans="1:6" x14ac:dyDescent="0.25">
      <c r="A5" s="17">
        <v>210004</v>
      </c>
      <c r="B5" s="17" t="s">
        <v>169</v>
      </c>
      <c r="C5" s="17">
        <v>387</v>
      </c>
      <c r="D5" s="17">
        <v>3.7</v>
      </c>
      <c r="E5" s="56">
        <v>41730</v>
      </c>
      <c r="F5" s="56">
        <v>42825</v>
      </c>
    </row>
    <row r="6" spans="1:6" x14ac:dyDescent="0.25">
      <c r="A6" s="17">
        <v>210005</v>
      </c>
      <c r="B6" s="17" t="s">
        <v>170</v>
      </c>
      <c r="C6" s="17">
        <v>760</v>
      </c>
      <c r="D6" s="17">
        <v>3.2</v>
      </c>
      <c r="E6" s="56">
        <v>41730</v>
      </c>
      <c r="F6" s="56">
        <v>42825</v>
      </c>
    </row>
    <row r="7" spans="1:6" x14ac:dyDescent="0.25">
      <c r="A7" s="57">
        <v>210006</v>
      </c>
      <c r="B7" s="57" t="s">
        <v>171</v>
      </c>
      <c r="C7" s="57">
        <v>34</v>
      </c>
      <c r="D7" s="57">
        <v>2.2999999999999998</v>
      </c>
      <c r="E7" s="59">
        <v>41730</v>
      </c>
      <c r="F7" s="59">
        <v>42825</v>
      </c>
    </row>
    <row r="8" spans="1:6" x14ac:dyDescent="0.25">
      <c r="A8" s="17">
        <v>210008</v>
      </c>
      <c r="B8" s="17" t="s">
        <v>172</v>
      </c>
      <c r="C8" s="17">
        <v>1376</v>
      </c>
      <c r="D8" s="17">
        <v>2.2000000000000002</v>
      </c>
      <c r="E8" s="56">
        <v>41730</v>
      </c>
      <c r="F8" s="56">
        <v>42825</v>
      </c>
    </row>
    <row r="9" spans="1:6" x14ac:dyDescent="0.25">
      <c r="A9" s="17">
        <v>210011</v>
      </c>
      <c r="B9" s="17" t="s">
        <v>173</v>
      </c>
      <c r="C9" s="17">
        <v>595</v>
      </c>
      <c r="D9" s="17">
        <v>2.7</v>
      </c>
      <c r="E9" s="56">
        <v>41730</v>
      </c>
      <c r="F9" s="56">
        <v>42825</v>
      </c>
    </row>
    <row r="10" spans="1:6" x14ac:dyDescent="0.25">
      <c r="A10" s="17">
        <v>210012</v>
      </c>
      <c r="B10" s="17" t="s">
        <v>174</v>
      </c>
      <c r="C10" s="17">
        <v>684</v>
      </c>
      <c r="D10" s="17">
        <v>2.2999999999999998</v>
      </c>
      <c r="E10" s="56">
        <v>41730</v>
      </c>
      <c r="F10" s="56">
        <v>42825</v>
      </c>
    </row>
    <row r="11" spans="1:6" x14ac:dyDescent="0.25">
      <c r="A11" s="17">
        <v>210015</v>
      </c>
      <c r="B11" s="17" t="s">
        <v>175</v>
      </c>
      <c r="C11" s="17">
        <v>348</v>
      </c>
      <c r="D11" s="17">
        <v>2.2000000000000002</v>
      </c>
      <c r="E11" s="56">
        <v>41730</v>
      </c>
      <c r="F11" s="56">
        <v>42825</v>
      </c>
    </row>
    <row r="12" spans="1:6" x14ac:dyDescent="0.25">
      <c r="A12" s="17">
        <v>210016</v>
      </c>
      <c r="B12" s="17" t="s">
        <v>176</v>
      </c>
      <c r="C12" s="17">
        <v>99</v>
      </c>
      <c r="D12" s="17">
        <v>2.5</v>
      </c>
      <c r="E12" s="56">
        <v>41730</v>
      </c>
      <c r="F12" s="56">
        <v>42825</v>
      </c>
    </row>
    <row r="13" spans="1:6" x14ac:dyDescent="0.25">
      <c r="A13" s="17">
        <v>210017</v>
      </c>
      <c r="B13" s="17" t="s">
        <v>177</v>
      </c>
      <c r="C13" s="17">
        <v>247</v>
      </c>
      <c r="D13" s="17">
        <v>2.7</v>
      </c>
      <c r="E13" s="56">
        <v>41730</v>
      </c>
      <c r="F13" s="56">
        <v>42825</v>
      </c>
    </row>
    <row r="14" spans="1:6" x14ac:dyDescent="0.25">
      <c r="A14" s="17">
        <v>210018</v>
      </c>
      <c r="B14" s="17" t="s">
        <v>178</v>
      </c>
      <c r="C14" s="17">
        <v>290</v>
      </c>
      <c r="D14" s="17">
        <v>2.6</v>
      </c>
      <c r="E14" s="56">
        <v>41730</v>
      </c>
      <c r="F14" s="56">
        <v>42825</v>
      </c>
    </row>
    <row r="15" spans="1:6" x14ac:dyDescent="0.25">
      <c r="A15" s="17">
        <v>210019</v>
      </c>
      <c r="B15" s="17" t="s">
        <v>179</v>
      </c>
      <c r="C15" s="17">
        <v>837</v>
      </c>
      <c r="D15" s="17">
        <v>1.5</v>
      </c>
      <c r="E15" s="56">
        <v>41730</v>
      </c>
      <c r="F15" s="56">
        <v>42825</v>
      </c>
    </row>
    <row r="16" spans="1:6" x14ac:dyDescent="0.25">
      <c r="A16" s="17">
        <v>210022</v>
      </c>
      <c r="B16" s="17" t="s">
        <v>180</v>
      </c>
      <c r="C16" s="17">
        <v>1316</v>
      </c>
      <c r="D16" s="17">
        <v>1.8</v>
      </c>
      <c r="E16" s="56">
        <v>41730</v>
      </c>
      <c r="F16" s="56">
        <v>42825</v>
      </c>
    </row>
    <row r="17" spans="1:6" x14ac:dyDescent="0.25">
      <c r="A17" s="17">
        <v>210023</v>
      </c>
      <c r="B17" s="17" t="s">
        <v>181</v>
      </c>
      <c r="C17" s="17">
        <v>2252</v>
      </c>
      <c r="D17" s="17">
        <v>2.1</v>
      </c>
      <c r="E17" s="56">
        <v>41730</v>
      </c>
      <c r="F17" s="56">
        <v>42825</v>
      </c>
    </row>
    <row r="18" spans="1:6" x14ac:dyDescent="0.25">
      <c r="A18" s="17">
        <v>210024</v>
      </c>
      <c r="B18" s="17" t="s">
        <v>182</v>
      </c>
      <c r="C18" s="17">
        <v>1318</v>
      </c>
      <c r="D18" s="17">
        <v>2.2000000000000002</v>
      </c>
      <c r="E18" s="56">
        <v>41730</v>
      </c>
      <c r="F18" s="56">
        <v>42825</v>
      </c>
    </row>
    <row r="19" spans="1:6" x14ac:dyDescent="0.25">
      <c r="A19" s="17">
        <v>210027</v>
      </c>
      <c r="B19" s="17" t="s">
        <v>183</v>
      </c>
      <c r="C19" s="17">
        <v>549</v>
      </c>
      <c r="D19" s="17">
        <v>2.2999999999999998</v>
      </c>
      <c r="E19" s="56">
        <v>41730</v>
      </c>
      <c r="F19" s="56">
        <v>42825</v>
      </c>
    </row>
    <row r="20" spans="1:6" x14ac:dyDescent="0.25">
      <c r="A20" s="17">
        <v>210028</v>
      </c>
      <c r="B20" s="17" t="s">
        <v>184</v>
      </c>
      <c r="C20" s="17">
        <v>410</v>
      </c>
      <c r="D20" s="17">
        <v>2</v>
      </c>
      <c r="E20" s="56">
        <v>41730</v>
      </c>
      <c r="F20" s="56">
        <v>42825</v>
      </c>
    </row>
    <row r="21" spans="1:6" x14ac:dyDescent="0.25">
      <c r="A21" s="17">
        <v>210029</v>
      </c>
      <c r="B21" s="17" t="s">
        <v>185</v>
      </c>
      <c r="C21" s="17">
        <v>449</v>
      </c>
      <c r="D21" s="17">
        <v>1.9</v>
      </c>
      <c r="E21" s="56">
        <v>41730</v>
      </c>
      <c r="F21" s="56">
        <v>42825</v>
      </c>
    </row>
    <row r="22" spans="1:6" x14ac:dyDescent="0.25">
      <c r="A22" s="57">
        <v>210030</v>
      </c>
      <c r="B22" s="57" t="s">
        <v>186</v>
      </c>
      <c r="C22" s="57">
        <v>81</v>
      </c>
      <c r="D22" s="57">
        <v>2.1</v>
      </c>
      <c r="E22" s="59">
        <v>41730</v>
      </c>
      <c r="F22" s="59">
        <v>42825</v>
      </c>
    </row>
    <row r="23" spans="1:6" x14ac:dyDescent="0.25">
      <c r="A23" s="17">
        <v>210032</v>
      </c>
      <c r="B23" s="17" t="s">
        <v>187</v>
      </c>
      <c r="C23" s="17">
        <v>194</v>
      </c>
      <c r="D23" s="17">
        <v>2.5</v>
      </c>
      <c r="E23" s="56">
        <v>41730</v>
      </c>
      <c r="F23" s="56">
        <v>42825</v>
      </c>
    </row>
    <row r="24" spans="1:6" x14ac:dyDescent="0.25">
      <c r="A24" s="17">
        <v>210033</v>
      </c>
      <c r="B24" s="17" t="s">
        <v>188</v>
      </c>
      <c r="C24" s="17">
        <v>527</v>
      </c>
      <c r="D24" s="17">
        <v>2</v>
      </c>
      <c r="E24" s="56">
        <v>41730</v>
      </c>
      <c r="F24" s="56">
        <v>42825</v>
      </c>
    </row>
    <row r="25" spans="1:6" x14ac:dyDescent="0.25">
      <c r="A25" s="17">
        <v>210034</v>
      </c>
      <c r="B25" s="17" t="s">
        <v>189</v>
      </c>
      <c r="C25" s="17">
        <v>299</v>
      </c>
      <c r="D25" s="17">
        <v>3.2</v>
      </c>
      <c r="E25" s="56">
        <v>41730</v>
      </c>
      <c r="F25" s="56">
        <v>42825</v>
      </c>
    </row>
    <row r="26" spans="1:6" x14ac:dyDescent="0.25">
      <c r="A26" s="57">
        <v>210035</v>
      </c>
      <c r="B26" s="57" t="s">
        <v>190</v>
      </c>
      <c r="C26" s="57">
        <v>189</v>
      </c>
      <c r="D26" s="57">
        <v>2.4</v>
      </c>
      <c r="E26" s="59">
        <v>41730</v>
      </c>
      <c r="F26" s="59">
        <v>42825</v>
      </c>
    </row>
    <row r="27" spans="1:6" x14ac:dyDescent="0.25">
      <c r="A27" s="57">
        <v>210037</v>
      </c>
      <c r="B27" s="57" t="s">
        <v>191</v>
      </c>
      <c r="C27" s="57">
        <v>640</v>
      </c>
      <c r="D27" s="57">
        <v>2.6</v>
      </c>
      <c r="E27" s="59">
        <v>41730</v>
      </c>
      <c r="F27" s="59">
        <v>42825</v>
      </c>
    </row>
    <row r="28" spans="1:6" x14ac:dyDescent="0.25">
      <c r="A28" s="57">
        <v>210038</v>
      </c>
      <c r="B28" s="57" t="s">
        <v>192</v>
      </c>
      <c r="C28" s="57">
        <v>37</v>
      </c>
      <c r="D28" s="57">
        <v>2.6</v>
      </c>
      <c r="E28" s="59">
        <v>41730</v>
      </c>
      <c r="F28" s="59">
        <v>42825</v>
      </c>
    </row>
    <row r="29" spans="1:6" x14ac:dyDescent="0.25">
      <c r="A29" s="17">
        <v>210039</v>
      </c>
      <c r="B29" s="17" t="s">
        <v>193</v>
      </c>
      <c r="C29" s="17">
        <v>152</v>
      </c>
      <c r="D29" s="17">
        <v>2.7</v>
      </c>
      <c r="E29" s="56">
        <v>41730</v>
      </c>
      <c r="F29" s="56">
        <v>42825</v>
      </c>
    </row>
    <row r="30" spans="1:6" x14ac:dyDescent="0.25">
      <c r="A30" s="17">
        <v>210040</v>
      </c>
      <c r="B30" s="17" t="s">
        <v>194</v>
      </c>
      <c r="C30" s="17">
        <v>225</v>
      </c>
      <c r="D30" s="17">
        <v>2.5</v>
      </c>
      <c r="E30" s="56">
        <v>41730</v>
      </c>
      <c r="F30" s="56">
        <v>42825</v>
      </c>
    </row>
    <row r="31" spans="1:6" x14ac:dyDescent="0.25">
      <c r="A31" s="57">
        <v>210043</v>
      </c>
      <c r="B31" s="57" t="s">
        <v>195</v>
      </c>
      <c r="C31" s="57">
        <v>357</v>
      </c>
      <c r="D31" s="57">
        <v>3.1</v>
      </c>
      <c r="E31" s="59">
        <v>41730</v>
      </c>
      <c r="F31" s="59">
        <v>42825</v>
      </c>
    </row>
    <row r="32" spans="1:6" x14ac:dyDescent="0.25">
      <c r="A32" s="17">
        <v>210044</v>
      </c>
      <c r="B32" s="17" t="s">
        <v>196</v>
      </c>
      <c r="C32" s="17">
        <v>553</v>
      </c>
      <c r="D32" s="17">
        <v>2.8</v>
      </c>
      <c r="E32" s="56">
        <v>41730</v>
      </c>
      <c r="F32" s="56">
        <v>42825</v>
      </c>
    </row>
    <row r="33" spans="1:6" x14ac:dyDescent="0.25">
      <c r="A33" s="17">
        <v>210048</v>
      </c>
      <c r="B33" s="17" t="s">
        <v>197</v>
      </c>
      <c r="C33" s="17">
        <v>290</v>
      </c>
      <c r="D33" s="17">
        <v>4.3</v>
      </c>
      <c r="E33" s="56">
        <v>41730</v>
      </c>
      <c r="F33" s="56">
        <v>42825</v>
      </c>
    </row>
    <row r="34" spans="1:6" x14ac:dyDescent="0.25">
      <c r="A34" s="57">
        <v>210049</v>
      </c>
      <c r="B34" s="57" t="s">
        <v>198</v>
      </c>
      <c r="C34" s="57">
        <v>484</v>
      </c>
      <c r="D34" s="57">
        <v>2.2000000000000002</v>
      </c>
      <c r="E34" s="59">
        <v>41730</v>
      </c>
      <c r="F34" s="59">
        <v>42825</v>
      </c>
    </row>
    <row r="35" spans="1:6" x14ac:dyDescent="0.25">
      <c r="A35" s="17">
        <v>210051</v>
      </c>
      <c r="B35" s="17" t="s">
        <v>199</v>
      </c>
      <c r="C35" s="17">
        <v>171</v>
      </c>
      <c r="D35" s="17">
        <v>2.6</v>
      </c>
      <c r="E35" s="56">
        <v>41730</v>
      </c>
      <c r="F35" s="56">
        <v>42825</v>
      </c>
    </row>
    <row r="36" spans="1:6" x14ac:dyDescent="0.25">
      <c r="A36" s="57">
        <v>210055</v>
      </c>
      <c r="B36" s="57" t="s">
        <v>200</v>
      </c>
      <c r="C36" s="57">
        <v>46</v>
      </c>
      <c r="D36" s="57">
        <v>2.2999999999999998</v>
      </c>
      <c r="E36" s="59">
        <v>41730</v>
      </c>
      <c r="F36" s="59">
        <v>42825</v>
      </c>
    </row>
    <row r="37" spans="1:6" x14ac:dyDescent="0.25">
      <c r="A37" s="17">
        <v>210056</v>
      </c>
      <c r="B37" s="17" t="s">
        <v>201</v>
      </c>
      <c r="C37" s="17">
        <v>370</v>
      </c>
      <c r="D37" s="17">
        <v>2.8</v>
      </c>
      <c r="E37" s="56">
        <v>41730</v>
      </c>
      <c r="F37" s="56">
        <v>42825</v>
      </c>
    </row>
    <row r="38" spans="1:6" x14ac:dyDescent="0.25">
      <c r="A38" s="17">
        <v>210057</v>
      </c>
      <c r="B38" s="17" t="s">
        <v>202</v>
      </c>
      <c r="C38" s="17">
        <v>639</v>
      </c>
      <c r="D38" s="17">
        <v>3.8</v>
      </c>
      <c r="E38" s="56">
        <v>41730</v>
      </c>
      <c r="F38" s="56">
        <v>42825</v>
      </c>
    </row>
    <row r="39" spans="1:6" x14ac:dyDescent="0.25">
      <c r="A39" s="17">
        <v>210060</v>
      </c>
      <c r="B39" s="17" t="s">
        <v>203</v>
      </c>
      <c r="C39" s="17">
        <v>44</v>
      </c>
      <c r="D39" s="17">
        <v>2.5</v>
      </c>
      <c r="E39" s="56">
        <v>41730</v>
      </c>
      <c r="F39" s="56">
        <v>42825</v>
      </c>
    </row>
    <row r="40" spans="1:6" x14ac:dyDescent="0.25">
      <c r="A40" s="17">
        <v>210061</v>
      </c>
      <c r="B40" s="17" t="s">
        <v>204</v>
      </c>
      <c r="C40" s="17">
        <v>279</v>
      </c>
      <c r="D40" s="17">
        <v>2.9</v>
      </c>
      <c r="E40" s="56">
        <v>41730</v>
      </c>
      <c r="F40" s="56">
        <v>42825</v>
      </c>
    </row>
    <row r="41" spans="1:6" x14ac:dyDescent="0.25">
      <c r="A41" s="17">
        <v>210062</v>
      </c>
      <c r="B41" s="17" t="s">
        <v>205</v>
      </c>
      <c r="C41" s="17">
        <v>274</v>
      </c>
      <c r="D41" s="17">
        <v>3</v>
      </c>
      <c r="E41" s="56">
        <v>41730</v>
      </c>
      <c r="F41" s="56">
        <v>42825</v>
      </c>
    </row>
    <row r="42" spans="1:6" x14ac:dyDescent="0.25">
      <c r="A42" s="57">
        <v>210063</v>
      </c>
      <c r="B42" s="57" t="s">
        <v>206</v>
      </c>
      <c r="C42" s="57">
        <v>1699</v>
      </c>
      <c r="D42" s="57">
        <v>1.7</v>
      </c>
      <c r="E42" s="59">
        <v>41730</v>
      </c>
      <c r="F42" s="59">
        <v>42825</v>
      </c>
    </row>
    <row r="43" spans="1:6" x14ac:dyDescent="0.25">
      <c r="A43" s="17">
        <v>210065</v>
      </c>
      <c r="B43" s="17" t="s">
        <v>207</v>
      </c>
      <c r="C43" s="17">
        <v>57</v>
      </c>
      <c r="D43" s="17">
        <v>2.7</v>
      </c>
      <c r="E43" s="56">
        <v>41730</v>
      </c>
      <c r="F43" s="56">
        <v>42825</v>
      </c>
    </row>
  </sheetData>
  <autoFilter ref="A2:F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29"/>
  <sheetViews>
    <sheetView zoomScale="115" zoomScaleNormal="115" workbookViewId="0">
      <pane xSplit="1" ySplit="3" topLeftCell="B4" activePane="bottomRight" state="frozen"/>
      <selection activeCell="J35" sqref="J35"/>
      <selection pane="topRight" activeCell="J35" sqref="J35"/>
      <selection pane="bottomLeft" activeCell="J35" sqref="J35"/>
      <selection pane="bottomRight" sqref="A1:E2"/>
    </sheetView>
  </sheetViews>
  <sheetFormatPr defaultRowHeight="15" x14ac:dyDescent="0.25"/>
  <cols>
    <col min="1" max="1" width="13.140625" style="72" customWidth="1"/>
    <col min="2" max="2" width="58.42578125" style="73" customWidth="1"/>
    <col min="3" max="3" width="31.28515625" style="73" customWidth="1"/>
    <col min="4" max="4" width="31.5703125" style="72" customWidth="1"/>
    <col min="5" max="5" width="87.42578125" style="71" customWidth="1"/>
    <col min="6" max="16384" width="9.140625" style="70"/>
  </cols>
  <sheetData>
    <row r="1" spans="1:5" ht="18.75" x14ac:dyDescent="0.25">
      <c r="A1" s="111" t="s">
        <v>265</v>
      </c>
      <c r="B1" s="111"/>
      <c r="C1" s="111"/>
      <c r="D1" s="111"/>
      <c r="E1" s="111"/>
    </row>
    <row r="2" spans="1:5" ht="15.75" thickBot="1" x14ac:dyDescent="0.3">
      <c r="A2" s="110" t="s">
        <v>264</v>
      </c>
      <c r="B2" s="110"/>
      <c r="C2" s="110"/>
      <c r="D2" s="110"/>
      <c r="E2" s="110"/>
    </row>
    <row r="3" spans="1:5" ht="26.25" thickBot="1" x14ac:dyDescent="0.3">
      <c r="A3" s="109" t="s">
        <v>263</v>
      </c>
      <c r="B3" s="108" t="s">
        <v>262</v>
      </c>
      <c r="C3" s="108" t="s">
        <v>261</v>
      </c>
      <c r="D3" s="108" t="s">
        <v>260</v>
      </c>
      <c r="E3" s="108" t="s">
        <v>259</v>
      </c>
    </row>
    <row r="4" spans="1:5" ht="26.25" thickBot="1" x14ac:dyDescent="0.3">
      <c r="A4" s="90">
        <v>20</v>
      </c>
      <c r="B4" s="89" t="s">
        <v>258</v>
      </c>
      <c r="C4" s="89">
        <v>14</v>
      </c>
      <c r="D4" s="75" t="s">
        <v>11</v>
      </c>
      <c r="E4" s="74" t="s">
        <v>250</v>
      </c>
    </row>
    <row r="5" spans="1:5" s="107" customFormat="1" ht="26.25" thickBot="1" x14ac:dyDescent="0.3">
      <c r="A5" s="90">
        <v>21</v>
      </c>
      <c r="B5" s="89" t="s">
        <v>257</v>
      </c>
      <c r="C5" s="89">
        <v>169</v>
      </c>
      <c r="D5" s="75" t="s">
        <v>11</v>
      </c>
      <c r="E5" s="74" t="s">
        <v>255</v>
      </c>
    </row>
    <row r="6" spans="1:5" ht="26.25" thickBot="1" x14ac:dyDescent="0.3">
      <c r="A6" s="90">
        <v>22</v>
      </c>
      <c r="B6" s="89" t="s">
        <v>256</v>
      </c>
      <c r="C6" s="89">
        <v>2</v>
      </c>
      <c r="D6" s="75" t="s">
        <v>11</v>
      </c>
      <c r="E6" s="74" t="s">
        <v>255</v>
      </c>
    </row>
    <row r="7" spans="1:5" ht="26.25" thickBot="1" x14ac:dyDescent="0.3">
      <c r="A7" s="77">
        <v>24</v>
      </c>
      <c r="B7" s="76" t="s">
        <v>254</v>
      </c>
      <c r="C7" s="76">
        <v>84</v>
      </c>
      <c r="D7" s="75" t="s">
        <v>11</v>
      </c>
      <c r="E7" s="74" t="s">
        <v>250</v>
      </c>
    </row>
    <row r="8" spans="1:5" ht="26.25" thickBot="1" x14ac:dyDescent="0.3">
      <c r="A8" s="106">
        <v>25</v>
      </c>
      <c r="B8" s="105" t="s">
        <v>253</v>
      </c>
      <c r="C8" s="105">
        <v>53</v>
      </c>
      <c r="D8" s="75" t="s">
        <v>11</v>
      </c>
      <c r="E8" s="74" t="s">
        <v>252</v>
      </c>
    </row>
    <row r="9" spans="1:5" ht="26.25" thickBot="1" x14ac:dyDescent="0.3">
      <c r="A9" s="103">
        <v>26</v>
      </c>
      <c r="B9" s="104" t="s">
        <v>251</v>
      </c>
      <c r="C9" s="104">
        <v>21</v>
      </c>
      <c r="D9" s="103" t="s">
        <v>11</v>
      </c>
      <c r="E9" s="74" t="s">
        <v>250</v>
      </c>
    </row>
    <row r="10" spans="1:5" ht="26.25" thickBot="1" x14ac:dyDescent="0.3">
      <c r="A10" s="77">
        <v>27</v>
      </c>
      <c r="B10" s="76" t="s">
        <v>249</v>
      </c>
      <c r="C10" s="76">
        <v>101</v>
      </c>
      <c r="D10" s="75" t="s">
        <v>11</v>
      </c>
      <c r="E10" s="74" t="s">
        <v>248</v>
      </c>
    </row>
    <row r="11" spans="1:5" ht="26.25" thickBot="1" x14ac:dyDescent="0.3">
      <c r="A11" s="81">
        <v>28</v>
      </c>
      <c r="B11" s="76" t="s">
        <v>247</v>
      </c>
      <c r="C11" s="80">
        <v>138</v>
      </c>
      <c r="D11" s="79" t="s">
        <v>11</v>
      </c>
      <c r="E11" s="74" t="s">
        <v>246</v>
      </c>
    </row>
    <row r="12" spans="1:5" ht="77.25" thickBot="1" x14ac:dyDescent="0.3">
      <c r="A12" s="90">
        <v>29</v>
      </c>
      <c r="B12" s="89" t="s">
        <v>245</v>
      </c>
      <c r="C12" s="89">
        <v>559</v>
      </c>
      <c r="D12" s="102" t="s">
        <v>212</v>
      </c>
      <c r="E12" s="78" t="s">
        <v>211</v>
      </c>
    </row>
    <row r="13" spans="1:5" ht="15.75" thickBot="1" x14ac:dyDescent="0.3">
      <c r="A13" s="81">
        <v>30</v>
      </c>
      <c r="B13" s="80" t="s">
        <v>244</v>
      </c>
      <c r="C13" s="80">
        <v>10</v>
      </c>
      <c r="D13" s="79" t="s">
        <v>243</v>
      </c>
      <c r="E13" s="74" t="s">
        <v>242</v>
      </c>
    </row>
    <row r="14" spans="1:5" ht="26.25" thickBot="1" x14ac:dyDescent="0.3">
      <c r="A14" s="81">
        <v>31</v>
      </c>
      <c r="B14" s="80" t="s">
        <v>241</v>
      </c>
      <c r="C14" s="80">
        <v>11</v>
      </c>
      <c r="D14" s="79" t="s">
        <v>11</v>
      </c>
      <c r="E14" s="78" t="s">
        <v>240</v>
      </c>
    </row>
    <row r="15" spans="1:5" s="99" customFormat="1" ht="26.25" thickBot="1" x14ac:dyDescent="0.3">
      <c r="A15" s="101">
        <v>40</v>
      </c>
      <c r="B15" s="100" t="s">
        <v>239</v>
      </c>
      <c r="C15" s="98">
        <v>151</v>
      </c>
      <c r="D15" s="97" t="s">
        <v>215</v>
      </c>
      <c r="E15" s="96" t="s">
        <v>235</v>
      </c>
    </row>
    <row r="16" spans="1:5" ht="26.25" thickBot="1" x14ac:dyDescent="0.3">
      <c r="A16" s="97">
        <v>41</v>
      </c>
      <c r="B16" s="98" t="s">
        <v>238</v>
      </c>
      <c r="C16" s="98">
        <v>6438</v>
      </c>
      <c r="D16" s="97" t="s">
        <v>215</v>
      </c>
      <c r="E16" s="96" t="s">
        <v>235</v>
      </c>
    </row>
    <row r="17" spans="1:5" ht="26.25" thickBot="1" x14ac:dyDescent="0.3">
      <c r="A17" s="85">
        <v>42</v>
      </c>
      <c r="B17" s="93" t="s">
        <v>237</v>
      </c>
      <c r="C17" s="93">
        <v>186</v>
      </c>
      <c r="D17" s="95" t="s">
        <v>215</v>
      </c>
      <c r="E17" s="91" t="s">
        <v>235</v>
      </c>
    </row>
    <row r="18" spans="1:5" ht="26.25" thickBot="1" x14ac:dyDescent="0.3">
      <c r="A18" s="94">
        <v>43</v>
      </c>
      <c r="B18" s="93" t="s">
        <v>236</v>
      </c>
      <c r="C18" s="84">
        <v>35</v>
      </c>
      <c r="D18" s="92" t="s">
        <v>215</v>
      </c>
      <c r="E18" s="91" t="s">
        <v>235</v>
      </c>
    </row>
    <row r="19" spans="1:5" ht="26.25" thickBot="1" x14ac:dyDescent="0.3">
      <c r="A19" s="81">
        <v>44</v>
      </c>
      <c r="B19" s="80" t="s">
        <v>234</v>
      </c>
      <c r="C19" s="80">
        <v>43</v>
      </c>
      <c r="D19" s="79" t="s">
        <v>218</v>
      </c>
      <c r="E19" s="74" t="s">
        <v>233</v>
      </c>
    </row>
    <row r="20" spans="1:5" ht="26.25" thickBot="1" x14ac:dyDescent="0.3">
      <c r="A20" s="81">
        <v>45</v>
      </c>
      <c r="B20" s="80" t="s">
        <v>232</v>
      </c>
      <c r="C20" s="80">
        <v>609</v>
      </c>
      <c r="D20" s="79" t="s">
        <v>218</v>
      </c>
      <c r="E20" s="78" t="s">
        <v>231</v>
      </c>
    </row>
    <row r="21" spans="1:5" ht="26.25" thickBot="1" x14ac:dyDescent="0.3">
      <c r="A21" s="90">
        <v>46</v>
      </c>
      <c r="B21" s="89" t="s">
        <v>230</v>
      </c>
      <c r="C21" s="80">
        <v>195</v>
      </c>
      <c r="D21" s="79" t="s">
        <v>229</v>
      </c>
      <c r="E21" s="78" t="s">
        <v>228</v>
      </c>
    </row>
    <row r="22" spans="1:5" ht="15.75" thickBot="1" x14ac:dyDescent="0.3">
      <c r="A22" s="90">
        <v>47</v>
      </c>
      <c r="B22" s="89" t="s">
        <v>227</v>
      </c>
      <c r="C22" s="80">
        <v>1596</v>
      </c>
      <c r="D22" s="79" t="s">
        <v>212</v>
      </c>
      <c r="E22" s="78" t="s">
        <v>226</v>
      </c>
    </row>
    <row r="23" spans="1:5" ht="26.25" thickBot="1" x14ac:dyDescent="0.3">
      <c r="A23" s="81">
        <v>48</v>
      </c>
      <c r="B23" s="80" t="s">
        <v>225</v>
      </c>
      <c r="C23" s="80">
        <v>24</v>
      </c>
      <c r="D23" s="79" t="s">
        <v>222</v>
      </c>
      <c r="E23" s="74" t="s">
        <v>224</v>
      </c>
    </row>
    <row r="24" spans="1:5" s="86" customFormat="1" ht="26.25" thickBot="1" x14ac:dyDescent="0.3">
      <c r="A24" s="88">
        <v>49</v>
      </c>
      <c r="B24" s="87" t="s">
        <v>223</v>
      </c>
      <c r="C24" s="87">
        <v>14</v>
      </c>
      <c r="D24" s="75" t="s">
        <v>222</v>
      </c>
      <c r="E24" s="74" t="s">
        <v>221</v>
      </c>
    </row>
    <row r="25" spans="1:5" s="86" customFormat="1" ht="39" thickBot="1" x14ac:dyDescent="0.3">
      <c r="A25" s="77">
        <v>50</v>
      </c>
      <c r="B25" s="76" t="s">
        <v>220</v>
      </c>
      <c r="C25" s="76">
        <v>1957</v>
      </c>
      <c r="D25" s="75" t="s">
        <v>218</v>
      </c>
      <c r="E25" s="74" t="s">
        <v>217</v>
      </c>
    </row>
    <row r="26" spans="1:5" ht="26.25" thickBot="1" x14ac:dyDescent="0.3">
      <c r="A26" s="81">
        <v>51</v>
      </c>
      <c r="B26" s="80" t="s">
        <v>219</v>
      </c>
      <c r="C26" s="80">
        <v>4236</v>
      </c>
      <c r="D26" s="75" t="s">
        <v>218</v>
      </c>
      <c r="E26" s="78" t="s">
        <v>217</v>
      </c>
    </row>
    <row r="27" spans="1:5" ht="26.25" thickBot="1" x14ac:dyDescent="0.3">
      <c r="A27" s="85">
        <v>52</v>
      </c>
      <c r="B27" s="84" t="s">
        <v>216</v>
      </c>
      <c r="C27" s="84">
        <v>1940</v>
      </c>
      <c r="D27" s="83" t="s">
        <v>215</v>
      </c>
      <c r="E27" s="82" t="s">
        <v>214</v>
      </c>
    </row>
    <row r="28" spans="1:5" ht="77.25" thickBot="1" x14ac:dyDescent="0.3">
      <c r="A28" s="81">
        <v>60</v>
      </c>
      <c r="B28" s="80" t="s">
        <v>213</v>
      </c>
      <c r="C28" s="80">
        <v>171491</v>
      </c>
      <c r="D28" s="79" t="s">
        <v>212</v>
      </c>
      <c r="E28" s="78" t="s">
        <v>211</v>
      </c>
    </row>
    <row r="29" spans="1:5" ht="15.75" thickBot="1" x14ac:dyDescent="0.3">
      <c r="A29" s="77">
        <v>99</v>
      </c>
      <c r="B29" s="76" t="s">
        <v>210</v>
      </c>
      <c r="C29" s="76">
        <v>1486</v>
      </c>
      <c r="D29" s="75" t="s">
        <v>209</v>
      </c>
      <c r="E29" s="74" t="s">
        <v>208</v>
      </c>
    </row>
  </sheetData>
  <autoFilter ref="A3:E29">
    <sortState ref="A4:D37">
      <sortCondition ref="A3:A37"/>
    </sortState>
  </autoFilter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2"/>
  <sheetViews>
    <sheetView workbookViewId="0">
      <selection activeCell="D18" sqref="D18"/>
    </sheetView>
  </sheetViews>
  <sheetFormatPr defaultRowHeight="15" x14ac:dyDescent="0.25"/>
  <cols>
    <col min="2" max="2" width="45.42578125" customWidth="1"/>
    <col min="4" max="4" width="52.85546875" customWidth="1"/>
  </cols>
  <sheetData>
    <row r="1" spans="1:4" ht="18.75" customHeight="1" x14ac:dyDescent="0.25">
      <c r="A1" s="111" t="s">
        <v>283</v>
      </c>
      <c r="B1" s="111"/>
      <c r="C1" s="111"/>
      <c r="D1" s="111"/>
    </row>
    <row r="2" spans="1:4" ht="15.75" customHeight="1" thickBot="1" x14ac:dyDescent="0.3">
      <c r="A2" s="110" t="s">
        <v>284</v>
      </c>
      <c r="B2" s="110"/>
      <c r="C2" s="110"/>
      <c r="D2" s="110"/>
    </row>
    <row r="3" spans="1:4" ht="39" thickBot="1" x14ac:dyDescent="0.3">
      <c r="A3" s="112" t="s">
        <v>263</v>
      </c>
      <c r="B3" s="113" t="s">
        <v>262</v>
      </c>
      <c r="C3" s="113" t="s">
        <v>260</v>
      </c>
      <c r="D3" s="113" t="s">
        <v>266</v>
      </c>
    </row>
    <row r="4" spans="1:4" ht="26.25" thickBot="1" x14ac:dyDescent="0.3">
      <c r="A4" s="122">
        <v>22</v>
      </c>
      <c r="B4" s="93" t="s">
        <v>267</v>
      </c>
      <c r="C4" s="95" t="s">
        <v>268</v>
      </c>
      <c r="D4" s="82" t="s">
        <v>269</v>
      </c>
    </row>
    <row r="5" spans="1:4" ht="26.25" thickBot="1" x14ac:dyDescent="0.3">
      <c r="A5" s="122">
        <v>24</v>
      </c>
      <c r="B5" s="93" t="s">
        <v>270</v>
      </c>
      <c r="C5" s="95" t="s">
        <v>268</v>
      </c>
      <c r="D5" s="123" t="s">
        <v>269</v>
      </c>
    </row>
    <row r="6" spans="1:4" ht="26.25" thickBot="1" x14ac:dyDescent="0.3">
      <c r="A6" s="85">
        <v>25</v>
      </c>
      <c r="B6" s="84" t="s">
        <v>271</v>
      </c>
      <c r="C6" s="92" t="s">
        <v>268</v>
      </c>
      <c r="D6" s="82" t="s">
        <v>269</v>
      </c>
    </row>
    <row r="7" spans="1:4" ht="15.75" thickBot="1" x14ac:dyDescent="0.3">
      <c r="A7" s="85">
        <v>27</v>
      </c>
      <c r="B7" s="84" t="s">
        <v>272</v>
      </c>
      <c r="C7" s="92" t="s">
        <v>273</v>
      </c>
      <c r="D7" s="82" t="s">
        <v>274</v>
      </c>
    </row>
    <row r="8" spans="1:4" ht="26.25" thickBot="1" x14ac:dyDescent="0.3">
      <c r="A8" s="122">
        <v>28</v>
      </c>
      <c r="B8" s="124" t="s">
        <v>275</v>
      </c>
      <c r="C8" s="83" t="s">
        <v>268</v>
      </c>
      <c r="D8" s="82" t="s">
        <v>276</v>
      </c>
    </row>
    <row r="9" spans="1:4" ht="15.75" thickBot="1" x14ac:dyDescent="0.3">
      <c r="A9" s="114">
        <v>40</v>
      </c>
      <c r="B9" s="115" t="s">
        <v>277</v>
      </c>
      <c r="C9" s="116" t="s">
        <v>268</v>
      </c>
      <c r="D9" s="117" t="s">
        <v>274</v>
      </c>
    </row>
    <row r="10" spans="1:4" ht="26.25" thickBot="1" x14ac:dyDescent="0.3">
      <c r="A10" s="118">
        <v>71</v>
      </c>
      <c r="B10" s="119" t="s">
        <v>278</v>
      </c>
      <c r="C10" s="120" t="s">
        <v>279</v>
      </c>
      <c r="D10" s="121" t="s">
        <v>280</v>
      </c>
    </row>
    <row r="11" spans="1:4" ht="26.25" thickBot="1" x14ac:dyDescent="0.3">
      <c r="A11" s="125">
        <v>72</v>
      </c>
      <c r="B11" s="126" t="s">
        <v>281</v>
      </c>
      <c r="C11" s="127" t="s">
        <v>279</v>
      </c>
      <c r="D11" s="128" t="s">
        <v>280</v>
      </c>
    </row>
    <row r="12" spans="1:4" ht="26.25" thickBot="1" x14ac:dyDescent="0.3">
      <c r="A12" s="129">
        <v>73</v>
      </c>
      <c r="B12" s="130" t="s">
        <v>282</v>
      </c>
      <c r="C12" s="131" t="s">
        <v>279</v>
      </c>
      <c r="D12" s="128" t="s">
        <v>280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54"/>
  <sheetViews>
    <sheetView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R13" sqref="R13"/>
    </sheetView>
  </sheetViews>
  <sheetFormatPr defaultRowHeight="15" x14ac:dyDescent="0.25"/>
  <cols>
    <col min="1" max="1" width="15.42578125" customWidth="1"/>
    <col min="2" max="2" width="21.42578125" customWidth="1"/>
    <col min="3" max="3" width="12.5703125" customWidth="1"/>
    <col min="4" max="4" width="11.85546875" customWidth="1"/>
    <col min="5" max="5" width="1.5703125" customWidth="1"/>
    <col min="6" max="7" width="11.85546875" customWidth="1"/>
    <col min="8" max="8" width="1.5703125" customWidth="1"/>
    <col min="9" max="10" width="11.85546875" customWidth="1"/>
    <col min="11" max="11" width="1.5703125" customWidth="1"/>
    <col min="12" max="13" width="11.85546875" customWidth="1"/>
    <col min="14" max="14" width="1.5703125" customWidth="1"/>
    <col min="15" max="15" width="15.28515625" customWidth="1"/>
  </cols>
  <sheetData>
    <row r="1" spans="1:15" ht="18.75" x14ac:dyDescent="0.3">
      <c r="A1" s="10" t="s">
        <v>104</v>
      </c>
    </row>
    <row r="2" spans="1:15" x14ac:dyDescent="0.25">
      <c r="A2" t="s">
        <v>93</v>
      </c>
      <c r="B2" t="s">
        <v>101</v>
      </c>
    </row>
    <row r="3" spans="1:15" x14ac:dyDescent="0.25">
      <c r="A3" t="s">
        <v>94</v>
      </c>
      <c r="B3" t="s">
        <v>102</v>
      </c>
    </row>
    <row r="4" spans="1:15" x14ac:dyDescent="0.25">
      <c r="A4" s="12" t="s">
        <v>95</v>
      </c>
      <c r="B4" s="62" t="s">
        <v>97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11"/>
    </row>
    <row r="5" spans="1:15" x14ac:dyDescent="0.25">
      <c r="A5" s="13" t="s">
        <v>96</v>
      </c>
      <c r="B5" s="62" t="s">
        <v>98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11"/>
    </row>
    <row r="6" spans="1:15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5" ht="37.5" x14ac:dyDescent="0.25">
      <c r="A7" s="17"/>
      <c r="B7" s="17"/>
      <c r="C7" s="18" t="s">
        <v>99</v>
      </c>
      <c r="D7" s="19" t="s">
        <v>100</v>
      </c>
      <c r="E7" s="20"/>
      <c r="F7" s="18" t="s">
        <v>99</v>
      </c>
      <c r="G7" s="19" t="s">
        <v>100</v>
      </c>
      <c r="H7" s="20"/>
      <c r="I7" s="18" t="s">
        <v>99</v>
      </c>
      <c r="J7" s="19" t="s">
        <v>100</v>
      </c>
      <c r="K7" s="20"/>
      <c r="L7" s="18" t="s">
        <v>99</v>
      </c>
      <c r="M7" s="19" t="s">
        <v>100</v>
      </c>
      <c r="N7" s="20"/>
      <c r="O7" s="55" t="s">
        <v>158</v>
      </c>
    </row>
    <row r="8" spans="1:15" ht="26.25" x14ac:dyDescent="0.25">
      <c r="A8" s="21" t="s">
        <v>23</v>
      </c>
      <c r="B8" s="21" t="s">
        <v>24</v>
      </c>
      <c r="C8" s="22" t="s">
        <v>27</v>
      </c>
      <c r="D8" s="22" t="s">
        <v>27</v>
      </c>
      <c r="E8" s="23"/>
      <c r="F8" s="24" t="s">
        <v>30</v>
      </c>
      <c r="G8" s="24" t="s">
        <v>30</v>
      </c>
      <c r="H8" s="23"/>
      <c r="I8" s="25" t="s">
        <v>36</v>
      </c>
      <c r="J8" s="25" t="s">
        <v>36</v>
      </c>
      <c r="K8" s="23"/>
      <c r="L8" s="26" t="s">
        <v>37</v>
      </c>
      <c r="M8" s="26" t="s">
        <v>37</v>
      </c>
      <c r="N8" s="23"/>
      <c r="O8" s="26" t="s">
        <v>103</v>
      </c>
    </row>
    <row r="9" spans="1:15" ht="15.75" x14ac:dyDescent="0.25">
      <c r="A9" s="32">
        <v>210001</v>
      </c>
      <c r="B9" s="27" t="s">
        <v>38</v>
      </c>
      <c r="C9" s="28">
        <f>VLOOKUP($A9,'M1 - FINAL SCORES'!$A$13:$L$57,5,FALSE)</f>
        <v>0.17</v>
      </c>
      <c r="D9" s="28">
        <f>VLOOKUP($A9,'M2 - FINAL SCORES'!$A$14:$O$58,5,FALSE)</f>
        <v>0.1545455</v>
      </c>
      <c r="E9" s="29"/>
      <c r="F9" s="28">
        <f>VLOOKUP($A9,'M1 - FINAL SCORES'!$A$13:$L$57,8,FALSE)</f>
        <v>0.1</v>
      </c>
      <c r="G9" s="28">
        <f>VLOOKUP($A9,'M2 - FINAL SCORES'!$A$14:$P$58,16,FALSE)</f>
        <v>0.33333333333333331</v>
      </c>
      <c r="H9" s="29"/>
      <c r="I9" s="28">
        <f>VLOOKUP($A9,'M1 - FINAL SCORES'!$A$13:$L$57,11,FALSE)</f>
        <v>0.18</v>
      </c>
      <c r="J9" s="28">
        <f>VLOOKUP($A9,'M1 - FINAL SCORES'!$A$13:$L$57,11,FALSE)</f>
        <v>0.18</v>
      </c>
      <c r="K9" s="29"/>
      <c r="L9" s="30">
        <f>VLOOKUP($A9,'M1 - FINAL SCORES'!$A$13:$L$57,12,FALSE)</f>
        <v>0.16300000000000001</v>
      </c>
      <c r="M9" s="30">
        <f>VLOOKUP($A9,'M2 - FINAL SCORES'!$A$14:$O$58,15,FALSE)</f>
        <v>0.1903</v>
      </c>
      <c r="N9" s="29"/>
      <c r="O9" s="30">
        <f t="shared" ref="O9:O53" si="0">M9-$L9</f>
        <v>2.7299999999999991E-2</v>
      </c>
    </row>
    <row r="10" spans="1:15" ht="15.75" x14ac:dyDescent="0.25">
      <c r="A10" s="32">
        <v>210002</v>
      </c>
      <c r="B10" s="27" t="s">
        <v>39</v>
      </c>
      <c r="C10" s="28">
        <f>VLOOKUP($A10,'M1 - FINAL SCORES'!$A$13:$L$57,5,FALSE)</f>
        <v>0.2</v>
      </c>
      <c r="D10" s="28">
        <f>VLOOKUP($A10,'M2 - FINAL SCORES'!$A$14:$O$58,5,FALSE)</f>
        <v>0.1666667</v>
      </c>
      <c r="E10" s="29"/>
      <c r="F10" s="28">
        <f>VLOOKUP($A10,'M1 - FINAL SCORES'!$A$13:$L$57,8,FALSE)</f>
        <v>0</v>
      </c>
      <c r="G10" s="28">
        <f>VLOOKUP($A10,'M2 - FINAL SCORES'!$A$14:$P$58,16,FALSE)</f>
        <v>0.33333333333333331</v>
      </c>
      <c r="H10" s="29"/>
      <c r="I10" s="28">
        <f>VLOOKUP($A10,'M1 - FINAL SCORES'!$A$13:$L$57,11,FALSE)</f>
        <v>0.08</v>
      </c>
      <c r="J10" s="28">
        <f>VLOOKUP($A10,'M1 - FINAL SCORES'!$A$13:$L$57,11,FALSE)</f>
        <v>0.08</v>
      </c>
      <c r="K10" s="29"/>
      <c r="L10" s="30">
        <f>VLOOKUP($A10,'M1 - FINAL SCORES'!$A$13:$L$57,12,FALSE)</f>
        <v>0.128</v>
      </c>
      <c r="M10" s="30">
        <f>VLOOKUP($A10,'M2 - FINAL SCORES'!$A$14:$O$58,15,FALSE)</f>
        <v>0.1613</v>
      </c>
      <c r="N10" s="29"/>
      <c r="O10" s="30">
        <f t="shared" si="0"/>
        <v>3.3299999999999996E-2</v>
      </c>
    </row>
    <row r="11" spans="1:15" ht="15.75" x14ac:dyDescent="0.25">
      <c r="A11" s="32">
        <v>210003</v>
      </c>
      <c r="B11" s="27" t="s">
        <v>40</v>
      </c>
      <c r="C11" s="28">
        <f>VLOOKUP($A11,'M1 - FINAL SCORES'!$A$13:$L$57,5,FALSE)</f>
        <v>5.4545499999999997E-2</v>
      </c>
      <c r="D11" s="28">
        <f>VLOOKUP($A11,'M2 - FINAL SCORES'!$A$14:$O$58,5,FALSE)</f>
        <v>0.05</v>
      </c>
      <c r="E11" s="29"/>
      <c r="F11" s="28">
        <f>VLOOKUP($A11,'M1 - FINAL SCORES'!$A$13:$L$57,8,FALSE)</f>
        <v>0.1</v>
      </c>
      <c r="G11" s="28">
        <f>VLOOKUP($A11,'M2 - FINAL SCORES'!$A$14:$P$58,16,FALSE)</f>
        <v>0.1</v>
      </c>
      <c r="H11" s="29"/>
      <c r="I11" s="28">
        <f>VLOOKUP($A11,'M1 - FINAL SCORES'!$A$13:$L$57,11,FALSE)</f>
        <v>0.14000000000000001</v>
      </c>
      <c r="J11" s="28">
        <f>VLOOKUP($A11,'M1 - FINAL SCORES'!$A$13:$L$57,11,FALSE)</f>
        <v>0.14000000000000001</v>
      </c>
      <c r="K11" s="29"/>
      <c r="L11" s="30">
        <f>VLOOKUP($A11,'M1 - FINAL SCORES'!$A$13:$L$57,12,FALSE)</f>
        <v>9.1300000000000006E-2</v>
      </c>
      <c r="M11" s="30">
        <f>VLOOKUP($A11,'M2 - FINAL SCORES'!$A$14:$O$58,15,FALSE)</f>
        <v>8.8999999999999996E-2</v>
      </c>
      <c r="N11" s="29"/>
      <c r="O11" s="30">
        <f t="shared" si="0"/>
        <v>-2.3000000000000104E-3</v>
      </c>
    </row>
    <row r="12" spans="1:15" ht="15.75" x14ac:dyDescent="0.25">
      <c r="A12" s="32">
        <v>210004</v>
      </c>
      <c r="B12" s="27" t="s">
        <v>41</v>
      </c>
      <c r="C12" s="28">
        <f>VLOOKUP($A12,'M1 - FINAL SCORES'!$A$13:$L$57,5,FALSE)</f>
        <v>0.12</v>
      </c>
      <c r="D12" s="28">
        <f>VLOOKUP($A12,'M2 - FINAL SCORES'!$A$14:$O$58,5,FALSE)</f>
        <v>0.10909090909090909</v>
      </c>
      <c r="E12" s="29"/>
      <c r="F12" s="28">
        <f>VLOOKUP($A12,'M1 - FINAL SCORES'!$A$13:$L$57,8,FALSE)</f>
        <v>0.6</v>
      </c>
      <c r="G12" s="28">
        <f>VLOOKUP($A12,'M2 - FINAL SCORES'!$A$14:$P$58,16,FALSE)</f>
        <v>0.39999999999999997</v>
      </c>
      <c r="H12" s="29"/>
      <c r="I12" s="28">
        <f>VLOOKUP($A12,'M1 - FINAL SCORES'!$A$13:$L$57,11,FALSE)</f>
        <v>0.26</v>
      </c>
      <c r="J12" s="28">
        <f>VLOOKUP($A12,'M1 - FINAL SCORES'!$A$13:$L$57,11,FALSE)</f>
        <v>0.26</v>
      </c>
      <c r="K12" s="29"/>
      <c r="L12" s="30">
        <f>VLOOKUP($A12,'M1 - FINAL SCORES'!$A$13:$L$57,12,FALSE)</f>
        <v>0.24099999999999999</v>
      </c>
      <c r="M12" s="33">
        <f>VLOOKUP($A12,'M2 - FINAL SCORES'!$A$14:$O$58,15,FALSE)</f>
        <v>0.20554545454545453</v>
      </c>
      <c r="N12" s="29"/>
      <c r="O12" s="30">
        <f t="shared" si="0"/>
        <v>-3.5454545454545461E-2</v>
      </c>
    </row>
    <row r="13" spans="1:15" ht="15.75" x14ac:dyDescent="0.25">
      <c r="A13" s="32">
        <v>210005</v>
      </c>
      <c r="B13" s="27" t="s">
        <v>42</v>
      </c>
      <c r="C13" s="28">
        <f>VLOOKUP($A13,'M1 - FINAL SCORES'!$A$13:$L$57,5,FALSE)</f>
        <v>0.24</v>
      </c>
      <c r="D13" s="28">
        <f>VLOOKUP($A13,'M2 - FINAL SCORES'!$A$14:$O$58,5,FALSE)</f>
        <v>0.2</v>
      </c>
      <c r="E13" s="29"/>
      <c r="F13" s="28">
        <f>VLOOKUP($A13,'M1 - FINAL SCORES'!$A$13:$L$57,8,FALSE)</f>
        <v>1</v>
      </c>
      <c r="G13" s="28">
        <f>VLOOKUP($A13,'M2 - FINAL SCORES'!$A$14:$P$58,16,FALSE)</f>
        <v>0.70000000000000007</v>
      </c>
      <c r="H13" s="29"/>
      <c r="I13" s="28">
        <f>VLOOKUP($A13,'M1 - FINAL SCORES'!$A$13:$L$57,11,FALSE)</f>
        <v>0.06</v>
      </c>
      <c r="J13" s="28">
        <f>VLOOKUP($A13,'M1 - FINAL SCORES'!$A$13:$L$57,11,FALSE)</f>
        <v>0.06</v>
      </c>
      <c r="K13" s="29"/>
      <c r="L13" s="30">
        <f>VLOOKUP($A13,'M1 - FINAL SCORES'!$A$13:$L$57,12,FALSE)</f>
        <v>0.29099999999999998</v>
      </c>
      <c r="M13" s="30">
        <f>VLOOKUP($A13,'M2 - FINAL SCORES'!$A$14:$O$58,15,FALSE)</f>
        <v>0.22600000000000001</v>
      </c>
      <c r="N13" s="29"/>
      <c r="O13" s="30">
        <f t="shared" si="0"/>
        <v>-6.4999999999999974E-2</v>
      </c>
    </row>
    <row r="14" spans="1:15" ht="15.75" x14ac:dyDescent="0.25">
      <c r="A14" s="32">
        <v>210006</v>
      </c>
      <c r="B14" s="27" t="s">
        <v>43</v>
      </c>
      <c r="C14" s="28">
        <f>VLOOKUP($A14,'M1 - FINAL SCORES'!$A$13:$L$57,5,FALSE)</f>
        <v>0.27272730000000001</v>
      </c>
      <c r="D14" s="28">
        <f>VLOOKUP($A14,'M2 - FINAL SCORES'!$A$14:$O$58,5,FALSE)</f>
        <v>0.3</v>
      </c>
      <c r="E14" s="29"/>
      <c r="F14" s="28">
        <f>VLOOKUP($A14,'M1 - FINAL SCORES'!$A$13:$L$57,8,FALSE)</f>
        <v>0.2</v>
      </c>
      <c r="G14" s="28">
        <f>VLOOKUP($A14,'M2 - FINAL SCORES'!$A$14:$P$58,16,FALSE)</f>
        <v>0.46666666666666662</v>
      </c>
      <c r="H14" s="29"/>
      <c r="I14" s="28">
        <f>VLOOKUP($A14,'M1 - FINAL SCORES'!$A$13:$L$57,11,FALSE)</f>
        <v>0.4</v>
      </c>
      <c r="J14" s="28">
        <f>VLOOKUP($A14,'M1 - FINAL SCORES'!$A$13:$L$57,11,FALSE)</f>
        <v>0.4</v>
      </c>
      <c r="K14" s="29"/>
      <c r="L14" s="30">
        <f>VLOOKUP($A14,'M1 - FINAL SCORES'!$A$13:$L$57,12,FALSE)</f>
        <v>0.30640000000000001</v>
      </c>
      <c r="M14" s="30">
        <f>VLOOKUP($A14,'M2 - FINAL SCORES'!$A$14:$O$58,15,FALSE)</f>
        <v>0.36</v>
      </c>
      <c r="N14" s="29"/>
      <c r="O14" s="30">
        <f t="shared" si="0"/>
        <v>5.3599999999999981E-2</v>
      </c>
    </row>
    <row r="15" spans="1:15" ht="15.75" x14ac:dyDescent="0.25">
      <c r="A15" s="32">
        <v>210008</v>
      </c>
      <c r="B15" s="27" t="s">
        <v>44</v>
      </c>
      <c r="C15" s="28">
        <f>VLOOKUP($A15,'M1 - FINAL SCORES'!$A$13:$L$57,5,FALSE)</f>
        <v>0.54545449999999995</v>
      </c>
      <c r="D15" s="28">
        <f>VLOOKUP($A15,'M2 - FINAL SCORES'!$A$14:$O$58,5,FALSE)</f>
        <v>0.58333330000000005</v>
      </c>
      <c r="E15" s="29"/>
      <c r="F15" s="28">
        <f>VLOOKUP($A15,'M1 - FINAL SCORES'!$A$13:$L$57,8,FALSE)</f>
        <v>0.5</v>
      </c>
      <c r="G15" s="28">
        <f>VLOOKUP($A15,'M2 - FINAL SCORES'!$A$14:$P$58,16,FALSE)</f>
        <v>0.66666666666666663</v>
      </c>
      <c r="H15" s="29"/>
      <c r="I15" s="28">
        <f>VLOOKUP($A15,'M1 - FINAL SCORES'!$A$13:$L$57,11,FALSE)</f>
        <v>0.28000000000000003</v>
      </c>
      <c r="J15" s="28">
        <f>VLOOKUP($A15,'M1 - FINAL SCORES'!$A$13:$L$57,11,FALSE)</f>
        <v>0.28000000000000003</v>
      </c>
      <c r="K15" s="29"/>
      <c r="L15" s="30">
        <f>VLOOKUP($A15,'M1 - FINAL SCORES'!$A$13:$L$57,12,FALSE)</f>
        <v>0.44569999999999999</v>
      </c>
      <c r="M15" s="30">
        <f>VLOOKUP($A15,'M2 - FINAL SCORES'!$A$14:$O$58,15,FALSE)</f>
        <v>0.48970000000000002</v>
      </c>
      <c r="N15" s="29"/>
      <c r="O15" s="30">
        <f t="shared" si="0"/>
        <v>4.4000000000000039E-2</v>
      </c>
    </row>
    <row r="16" spans="1:15" ht="15.75" x14ac:dyDescent="0.25">
      <c r="A16" s="32">
        <v>210009</v>
      </c>
      <c r="B16" s="27" t="s">
        <v>45</v>
      </c>
      <c r="C16" s="28">
        <f>VLOOKUP($A16,'M1 - FINAL SCORES'!$A$13:$L$57,5,FALSE)</f>
        <v>0.38</v>
      </c>
      <c r="D16" s="28">
        <f>VLOOKUP($A16,'M2 - FINAL SCORES'!$A$14:$O$58,5,FALSE)</f>
        <v>0.31666670000000002</v>
      </c>
      <c r="E16" s="29"/>
      <c r="F16" s="28">
        <f>VLOOKUP($A16,'M1 - FINAL SCORES'!$A$13:$L$57,8,FALSE)</f>
        <v>0.2</v>
      </c>
      <c r="G16" s="28">
        <f>VLOOKUP($A16,'M2 - FINAL SCORES'!$A$14:$P$58,16,FALSE)</f>
        <v>0.2</v>
      </c>
      <c r="H16" s="29"/>
      <c r="I16" s="28">
        <f>VLOOKUP($A16,'M1 - FINAL SCORES'!$A$13:$L$57,11,FALSE)</f>
        <v>0.24</v>
      </c>
      <c r="J16" s="28">
        <f>VLOOKUP($A16,'M1 - FINAL SCORES'!$A$13:$L$57,11,FALSE)</f>
        <v>0.24</v>
      </c>
      <c r="K16" s="29"/>
      <c r="L16" s="30">
        <f>VLOOKUP($A16,'M1 - FINAL SCORES'!$A$13:$L$57,12,FALSE)</f>
        <v>0.30399999999999999</v>
      </c>
      <c r="M16" s="30">
        <f>VLOOKUP($A16,'M2 - FINAL SCORES'!$A$14:$O$58,15,FALSE)</f>
        <v>0.27229999999999999</v>
      </c>
      <c r="N16" s="29"/>
      <c r="O16" s="30">
        <f t="shared" si="0"/>
        <v>-3.1700000000000006E-2</v>
      </c>
    </row>
    <row r="17" spans="1:15" ht="15.75" x14ac:dyDescent="0.25">
      <c r="A17" s="32">
        <v>210010</v>
      </c>
      <c r="B17" s="27" t="s">
        <v>46</v>
      </c>
      <c r="C17" s="28">
        <f>VLOOKUP($A17,'M1 - FINAL SCORES'!$A$13:$L$57,5,FALSE)</f>
        <v>0.33</v>
      </c>
      <c r="D17" s="28">
        <f>VLOOKUP($A17,'M2 - FINAL SCORES'!$A$14:$O$58,5,FALSE)</f>
        <v>0.3</v>
      </c>
      <c r="E17" s="29"/>
      <c r="F17" s="28">
        <f>VLOOKUP($A17,'M1 - FINAL SCORES'!$A$13:$L$57,8,FALSE)</f>
        <v>0.6</v>
      </c>
      <c r="G17" s="28">
        <f>VLOOKUP($A17,'M2 - FINAL SCORES'!$A$14:$P$58,16,FALSE)</f>
        <v>0.6333333333333333</v>
      </c>
      <c r="H17" s="29"/>
      <c r="I17" s="28">
        <f>VLOOKUP($A17,'M1 - FINAL SCORES'!$A$13:$L$57,11,FALSE)</f>
        <v>0.28000000000000003</v>
      </c>
      <c r="J17" s="28">
        <f>VLOOKUP($A17,'M1 - FINAL SCORES'!$A$13:$L$57,11,FALSE)</f>
        <v>0.28000000000000003</v>
      </c>
      <c r="K17" s="29"/>
      <c r="L17" s="30">
        <f>VLOOKUP($A17,'M1 - FINAL SCORES'!$A$13:$L$57,12,FALSE)</f>
        <v>0.35299999999999998</v>
      </c>
      <c r="M17" s="30">
        <f>VLOOKUP($A17,'M2 - FINAL SCORES'!$A$14:$O$58,15,FALSE)</f>
        <v>0.34300000000000003</v>
      </c>
      <c r="N17" s="29"/>
      <c r="O17" s="30">
        <f t="shared" si="0"/>
        <v>-9.9999999999999534E-3</v>
      </c>
    </row>
    <row r="18" spans="1:15" ht="15.75" x14ac:dyDescent="0.25">
      <c r="A18" s="32">
        <v>210011</v>
      </c>
      <c r="B18" s="27" t="s">
        <v>47</v>
      </c>
      <c r="C18" s="28">
        <f>VLOOKUP($A18,'M1 - FINAL SCORES'!$A$13:$L$57,5,FALSE)</f>
        <v>0.17</v>
      </c>
      <c r="D18" s="28">
        <f>VLOOKUP($A18,'M2 - FINAL SCORES'!$A$14:$O$58,5,FALSE)</f>
        <v>0.1545455</v>
      </c>
      <c r="E18" s="29"/>
      <c r="F18" s="28">
        <f>VLOOKUP($A18,'M1 - FINAL SCORES'!$A$13:$L$57,8,FALSE)</f>
        <v>0.2</v>
      </c>
      <c r="G18" s="28">
        <f>VLOOKUP($A18,'M2 - FINAL SCORES'!$A$14:$P$58,16,FALSE)</f>
        <v>0.40000000000000008</v>
      </c>
      <c r="H18" s="29"/>
      <c r="I18" s="28">
        <f>VLOOKUP($A18,'M1 - FINAL SCORES'!$A$13:$L$57,11,FALSE)</f>
        <v>0</v>
      </c>
      <c r="J18" s="28">
        <f>VLOOKUP($A18,'M1 - FINAL SCORES'!$A$13:$L$57,11,FALSE)</f>
        <v>0</v>
      </c>
      <c r="K18" s="29"/>
      <c r="L18" s="30">
        <f>VLOOKUP($A18,'M1 - FINAL SCORES'!$A$13:$L$57,12,FALSE)</f>
        <v>0.115</v>
      </c>
      <c r="M18" s="30">
        <f>VLOOKUP($A18,'M2 - FINAL SCORES'!$A$14:$O$58,15,FALSE)</f>
        <v>0.13730000000000001</v>
      </c>
      <c r="N18" s="29"/>
      <c r="O18" s="30">
        <f t="shared" si="0"/>
        <v>2.23E-2</v>
      </c>
    </row>
    <row r="19" spans="1:15" ht="15.75" x14ac:dyDescent="0.25">
      <c r="A19" s="32">
        <v>210012</v>
      </c>
      <c r="B19" s="27" t="s">
        <v>48</v>
      </c>
      <c r="C19" s="28">
        <f>VLOOKUP($A19,'M1 - FINAL SCORES'!$A$13:$L$57,5,FALSE)</f>
        <v>0.22</v>
      </c>
      <c r="D19" s="28">
        <f>VLOOKUP($A19,'M2 - FINAL SCORES'!$A$14:$O$58,5,FALSE)</f>
        <v>0.22</v>
      </c>
      <c r="E19" s="29"/>
      <c r="F19" s="28">
        <f>VLOOKUP($A19,'M1 - FINAL SCORES'!$A$13:$L$57,8,FALSE)</f>
        <v>0.4</v>
      </c>
      <c r="G19" s="28">
        <f>VLOOKUP($A19,'M2 - FINAL SCORES'!$A$14:$P$58,16,FALSE)</f>
        <v>0.6</v>
      </c>
      <c r="H19" s="29"/>
      <c r="I19" s="28">
        <f>VLOOKUP($A19,'M1 - FINAL SCORES'!$A$13:$L$57,11,FALSE)</f>
        <v>0.28000000000000003</v>
      </c>
      <c r="J19" s="28">
        <f>VLOOKUP($A19,'M1 - FINAL SCORES'!$A$13:$L$57,11,FALSE)</f>
        <v>0.28000000000000003</v>
      </c>
      <c r="K19" s="29"/>
      <c r="L19" s="30">
        <f>VLOOKUP($A19,'M1 - FINAL SCORES'!$A$13:$L$57,12,FALSE)</f>
        <v>0.26800000000000002</v>
      </c>
      <c r="M19" s="30">
        <f>VLOOKUP($A19,'M2 - FINAL SCORES'!$A$14:$O$58,15,FALSE)</f>
        <v>0.29799999999999999</v>
      </c>
      <c r="N19" s="29"/>
      <c r="O19" s="30">
        <f t="shared" si="0"/>
        <v>2.9999999999999971E-2</v>
      </c>
    </row>
    <row r="20" spans="1:15" ht="15.75" x14ac:dyDescent="0.25">
      <c r="A20" s="32">
        <v>210013</v>
      </c>
      <c r="B20" s="27" t="s">
        <v>49</v>
      </c>
      <c r="C20" s="28">
        <f>VLOOKUP($A20,'M1 - FINAL SCORES'!$A$13:$L$57,5,FALSE)</f>
        <v>0.35</v>
      </c>
      <c r="D20" s="28">
        <f>VLOOKUP($A20,'M2 - FINAL SCORES'!$A$14:$O$58,5,FALSE)</f>
        <v>0.40909089999999998</v>
      </c>
      <c r="E20" s="29"/>
      <c r="F20" s="28">
        <f>VLOOKUP($A20,'M1 - FINAL SCORES'!$A$13:$L$57,8,FALSE)</f>
        <v>0.6</v>
      </c>
      <c r="G20" s="28">
        <f>VLOOKUP($A20,'M2 - FINAL SCORES'!$A$14:$P$58,16,FALSE)</f>
        <v>0.6</v>
      </c>
      <c r="H20" s="29"/>
      <c r="I20" s="28">
        <f>VLOOKUP($A20,'M1 - FINAL SCORES'!$A$13:$L$57,11,FALSE)</f>
        <v>0.4</v>
      </c>
      <c r="J20" s="28">
        <f>VLOOKUP($A20,'M1 - FINAL SCORES'!$A$13:$L$57,11,FALSE)</f>
        <v>0.4</v>
      </c>
      <c r="K20" s="29"/>
      <c r="L20" s="30">
        <f>VLOOKUP($A20,'M1 - FINAL SCORES'!$A$13:$L$57,12,FALSE)</f>
        <v>0.40500000000000003</v>
      </c>
      <c r="M20" s="30">
        <f>VLOOKUP($A20,'M2 - FINAL SCORES'!$A$14:$O$58,15,FALSE)</f>
        <v>0.4345</v>
      </c>
      <c r="N20" s="29"/>
      <c r="O20" s="30">
        <f t="shared" si="0"/>
        <v>2.9499999999999971E-2</v>
      </c>
    </row>
    <row r="21" spans="1:15" ht="15.75" x14ac:dyDescent="0.25">
      <c r="A21" s="32">
        <v>210015</v>
      </c>
      <c r="B21" s="27" t="s">
        <v>50</v>
      </c>
      <c r="C21" s="28">
        <f>VLOOKUP($A21,'M1 - FINAL SCORES'!$A$13:$L$57,5,FALSE)</f>
        <v>0.22727269999999999</v>
      </c>
      <c r="D21" s="28">
        <f>VLOOKUP($A21,'M2 - FINAL SCORES'!$A$14:$O$58,5,FALSE)</f>
        <v>0.2083333</v>
      </c>
      <c r="E21" s="29"/>
      <c r="F21" s="28">
        <f>VLOOKUP($A21,'M1 - FINAL SCORES'!$A$13:$L$57,8,FALSE)</f>
        <v>0.8</v>
      </c>
      <c r="G21" s="28">
        <f>VLOOKUP($A21,'M2 - FINAL SCORES'!$A$14:$P$58,16,FALSE)</f>
        <v>0.8666666666666667</v>
      </c>
      <c r="H21" s="29"/>
      <c r="I21" s="28">
        <f>VLOOKUP($A21,'M1 - FINAL SCORES'!$A$13:$L$57,11,FALSE)</f>
        <v>0.32</v>
      </c>
      <c r="J21" s="28">
        <f>VLOOKUP($A21,'M1 - FINAL SCORES'!$A$13:$L$57,11,FALSE)</f>
        <v>0.32</v>
      </c>
      <c r="K21" s="29"/>
      <c r="L21" s="30">
        <f>VLOOKUP($A21,'M1 - FINAL SCORES'!$A$13:$L$57,12,FALSE)</f>
        <v>0.34560000000000002</v>
      </c>
      <c r="M21" s="30">
        <f>VLOOKUP($A21,'M2 - FINAL SCORES'!$A$14:$O$58,15,FALSE)</f>
        <v>0.34620000000000001</v>
      </c>
      <c r="N21" s="29"/>
      <c r="O21" s="30">
        <f t="shared" si="0"/>
        <v>5.9999999999998943E-4</v>
      </c>
    </row>
    <row r="22" spans="1:15" ht="15.75" x14ac:dyDescent="0.25">
      <c r="A22" s="32">
        <v>210016</v>
      </c>
      <c r="B22" s="27" t="s">
        <v>51</v>
      </c>
      <c r="C22" s="28">
        <f>VLOOKUP($A22,'M1 - FINAL SCORES'!$A$13:$L$57,5,FALSE)</f>
        <v>0.15</v>
      </c>
      <c r="D22" s="28">
        <f>VLOOKUP($A22,'M2 - FINAL SCORES'!$A$14:$O$58,5,FALSE)</f>
        <v>0.1363636</v>
      </c>
      <c r="E22" s="29"/>
      <c r="F22" s="28">
        <f>VLOOKUP($A22,'M1 - FINAL SCORES'!$A$13:$L$57,8,FALSE)</f>
        <v>0.5</v>
      </c>
      <c r="G22" s="28">
        <f>VLOOKUP($A22,'M2 - FINAL SCORES'!$A$14:$P$58,16,FALSE)</f>
        <v>0.6</v>
      </c>
      <c r="H22" s="29"/>
      <c r="I22" s="28">
        <f>VLOOKUP($A22,'M1 - FINAL SCORES'!$A$13:$L$57,11,FALSE)</f>
        <v>0.28000000000000003</v>
      </c>
      <c r="J22" s="28">
        <f>VLOOKUP($A22,'M1 - FINAL SCORES'!$A$13:$L$57,11,FALSE)</f>
        <v>0.28000000000000003</v>
      </c>
      <c r="K22" s="29"/>
      <c r="L22" s="30">
        <f>VLOOKUP($A22,'M1 - FINAL SCORES'!$A$13:$L$57,12,FALSE)</f>
        <v>0.248</v>
      </c>
      <c r="M22" s="30">
        <f>VLOOKUP($A22,'M2 - FINAL SCORES'!$A$14:$O$58,15,FALSE)</f>
        <v>0.25619999999999998</v>
      </c>
      <c r="N22" s="29"/>
      <c r="O22" s="30">
        <f t="shared" si="0"/>
        <v>8.1999999999999851E-3</v>
      </c>
    </row>
    <row r="23" spans="1:15" ht="15.75" x14ac:dyDescent="0.25">
      <c r="A23" s="32">
        <v>210017</v>
      </c>
      <c r="B23" s="27" t="s">
        <v>52</v>
      </c>
      <c r="C23" s="28">
        <f>VLOOKUP($A23,'M1 - FINAL SCORES'!$A$13:$L$57,5,FALSE)</f>
        <v>0.37</v>
      </c>
      <c r="D23" s="28">
        <f>VLOOKUP($A23,'M2 - FINAL SCORES'!$A$14:$O$58,5,FALSE)</f>
        <v>0.30833329999999998</v>
      </c>
      <c r="E23" s="29"/>
      <c r="F23" s="28">
        <f>VLOOKUP($A23,'M1 - FINAL SCORES'!$A$13:$L$57,8,FALSE)</f>
        <v>0.1</v>
      </c>
      <c r="G23" s="28">
        <f>VLOOKUP($A23,'M2 - FINAL SCORES'!$A$14:$P$58,16,FALSE)</f>
        <v>0.26666666666666666</v>
      </c>
      <c r="H23" s="29"/>
      <c r="I23" s="28" t="str">
        <f>VLOOKUP($A23,'M1 - FINAL SCORES'!$A$13:$L$57,11,FALSE)</f>
        <v xml:space="preserve"> </v>
      </c>
      <c r="J23" s="28" t="str">
        <f>VLOOKUP($A23,'M1 - FINAL SCORES'!$A$13:$L$57,11,FALSE)</f>
        <v xml:space="preserve"> </v>
      </c>
      <c r="K23" s="29"/>
      <c r="L23" s="30">
        <f>VLOOKUP($A23,'M1 - FINAL SCORES'!$A$13:$L$57,12,FALSE)</f>
        <v>0.30790000000000001</v>
      </c>
      <c r="M23" s="30">
        <f>VLOOKUP($A23,'M2 - FINAL SCORES'!$A$14:$O$58,15,FALSE)</f>
        <v>0.3004</v>
      </c>
      <c r="N23" s="29"/>
      <c r="O23" s="30">
        <f t="shared" si="0"/>
        <v>-7.5000000000000067E-3</v>
      </c>
    </row>
    <row r="24" spans="1:15" ht="15.75" x14ac:dyDescent="0.25">
      <c r="A24" s="32">
        <v>210018</v>
      </c>
      <c r="B24" s="27" t="s">
        <v>53</v>
      </c>
      <c r="C24" s="28">
        <f>VLOOKUP($A24,'M1 - FINAL SCORES'!$A$13:$L$57,5,FALSE)</f>
        <v>0.12</v>
      </c>
      <c r="D24" s="28">
        <f>VLOOKUP($A24,'M2 - FINAL SCORES'!$A$14:$O$58,5,FALSE)</f>
        <v>0.1</v>
      </c>
      <c r="E24" s="29"/>
      <c r="F24" s="28">
        <f>VLOOKUP($A24,'M1 - FINAL SCORES'!$A$13:$L$57,8,FALSE)</f>
        <v>0.1</v>
      </c>
      <c r="G24" s="28">
        <f>VLOOKUP($A24,'M2 - FINAL SCORES'!$A$14:$P$58,16,FALSE)</f>
        <v>0.33333333333333331</v>
      </c>
      <c r="H24" s="29"/>
      <c r="I24" s="28">
        <f>VLOOKUP($A24,'M1 - FINAL SCORES'!$A$13:$L$57,11,FALSE)</f>
        <v>0.14000000000000001</v>
      </c>
      <c r="J24" s="28">
        <f>VLOOKUP($A24,'M1 - FINAL SCORES'!$A$13:$L$57,11,FALSE)</f>
        <v>0.14000000000000001</v>
      </c>
      <c r="K24" s="29"/>
      <c r="L24" s="30">
        <f>VLOOKUP($A24,'M1 - FINAL SCORES'!$A$13:$L$57,12,FALSE)</f>
        <v>0.124</v>
      </c>
      <c r="M24" s="30">
        <f>VLOOKUP($A24,'M2 - FINAL SCORES'!$A$14:$O$58,15,FALSE)</f>
        <v>0.14899999999999999</v>
      </c>
      <c r="N24" s="29"/>
      <c r="O24" s="30">
        <f t="shared" si="0"/>
        <v>2.4999999999999994E-2</v>
      </c>
    </row>
    <row r="25" spans="1:15" ht="15.75" x14ac:dyDescent="0.25">
      <c r="A25" s="32">
        <v>210019</v>
      </c>
      <c r="B25" s="27" t="s">
        <v>54</v>
      </c>
      <c r="C25" s="28">
        <f>VLOOKUP($A25,'M1 - FINAL SCORES'!$A$13:$L$57,5,FALSE)</f>
        <v>0.23</v>
      </c>
      <c r="D25" s="28">
        <f>VLOOKUP($A25,'M2 - FINAL SCORES'!$A$14:$O$58,5,FALSE)</f>
        <v>0.27500000000000002</v>
      </c>
      <c r="E25" s="29"/>
      <c r="F25" s="28">
        <f>VLOOKUP($A25,'M1 - FINAL SCORES'!$A$13:$L$57,8,FALSE)</f>
        <v>1</v>
      </c>
      <c r="G25" s="28">
        <f>VLOOKUP($A25,'M2 - FINAL SCORES'!$A$14:$P$58,16,FALSE)</f>
        <v>1</v>
      </c>
      <c r="H25" s="29"/>
      <c r="I25" s="28">
        <f>VLOOKUP($A25,'M1 - FINAL SCORES'!$A$13:$L$57,11,FALSE)</f>
        <v>0.36</v>
      </c>
      <c r="J25" s="28">
        <f>VLOOKUP($A25,'M1 - FINAL SCORES'!$A$13:$L$57,11,FALSE)</f>
        <v>0.36</v>
      </c>
      <c r="K25" s="29"/>
      <c r="L25" s="30">
        <f>VLOOKUP($A25,'M1 - FINAL SCORES'!$A$13:$L$57,12,FALSE)</f>
        <v>0.39100000000000001</v>
      </c>
      <c r="M25" s="30">
        <f>VLOOKUP($A25,'M2 - FINAL SCORES'!$A$14:$O$58,15,FALSE)</f>
        <v>0.41349999999999998</v>
      </c>
      <c r="N25" s="29"/>
      <c r="O25" s="30">
        <f t="shared" si="0"/>
        <v>2.2499999999999964E-2</v>
      </c>
    </row>
    <row r="26" spans="1:15" ht="15.75" x14ac:dyDescent="0.25">
      <c r="A26" s="32">
        <v>210022</v>
      </c>
      <c r="B26" s="27" t="s">
        <v>55</v>
      </c>
      <c r="C26" s="28">
        <f>VLOOKUP($A26,'M1 - FINAL SCORES'!$A$13:$L$57,5,FALSE)</f>
        <v>0.17</v>
      </c>
      <c r="D26" s="28">
        <f>VLOOKUP($A26,'M2 - FINAL SCORES'!$A$14:$O$58,5,FALSE)</f>
        <v>0.14166670000000001</v>
      </c>
      <c r="E26" s="29"/>
      <c r="F26" s="28">
        <f>VLOOKUP($A26,'M1 - FINAL SCORES'!$A$13:$L$57,8,FALSE)</f>
        <v>0.3</v>
      </c>
      <c r="G26" s="28">
        <f>VLOOKUP($A26,'M2 - FINAL SCORES'!$A$14:$P$58,16,FALSE)</f>
        <v>0.53333333333333333</v>
      </c>
      <c r="H26" s="29"/>
      <c r="I26" s="28">
        <f>VLOOKUP($A26,'M1 - FINAL SCORES'!$A$13:$L$57,11,FALSE)</f>
        <v>0.18</v>
      </c>
      <c r="J26" s="28">
        <f>VLOOKUP($A26,'M1 - FINAL SCORES'!$A$13:$L$57,11,FALSE)</f>
        <v>0.18</v>
      </c>
      <c r="K26" s="29"/>
      <c r="L26" s="30">
        <f>VLOOKUP($A26,'M1 - FINAL SCORES'!$A$13:$L$57,12,FALSE)</f>
        <v>0.193</v>
      </c>
      <c r="M26" s="30">
        <f>VLOOKUP($A26,'M2 - FINAL SCORES'!$A$14:$O$58,15,FALSE)</f>
        <v>0.21379999999999999</v>
      </c>
      <c r="N26" s="29"/>
      <c r="O26" s="30">
        <f t="shared" si="0"/>
        <v>2.0799999999999985E-2</v>
      </c>
    </row>
    <row r="27" spans="1:15" ht="15.75" x14ac:dyDescent="0.25">
      <c r="A27" s="32">
        <v>210023</v>
      </c>
      <c r="B27" s="27" t="s">
        <v>56</v>
      </c>
      <c r="C27" s="28">
        <f>VLOOKUP($A27,'M1 - FINAL SCORES'!$A$13:$L$57,5,FALSE)</f>
        <v>0.33636359999999998</v>
      </c>
      <c r="D27" s="28">
        <f>VLOOKUP($A27,'M2 - FINAL SCORES'!$A$14:$O$58,5,FALSE)</f>
        <v>0.33636359999999998</v>
      </c>
      <c r="E27" s="29"/>
      <c r="F27" s="28">
        <f>VLOOKUP($A27,'M1 - FINAL SCORES'!$A$13:$L$57,8,FALSE)</f>
        <v>0.4</v>
      </c>
      <c r="G27" s="28">
        <f>VLOOKUP($A27,'M2 - FINAL SCORES'!$A$14:$P$58,16,FALSE)</f>
        <v>0.6</v>
      </c>
      <c r="H27" s="29"/>
      <c r="I27" s="28">
        <f>VLOOKUP($A27,'M1 - FINAL SCORES'!$A$13:$L$57,11,FALSE)</f>
        <v>0.1</v>
      </c>
      <c r="J27" s="28">
        <f>VLOOKUP($A27,'M1 - FINAL SCORES'!$A$13:$L$57,11,FALSE)</f>
        <v>0.1</v>
      </c>
      <c r="K27" s="29"/>
      <c r="L27" s="30">
        <f>VLOOKUP($A27,'M1 - FINAL SCORES'!$A$13:$L$57,12,FALSE)</f>
        <v>0.26319999999999999</v>
      </c>
      <c r="M27" s="30">
        <f>VLOOKUP($A27,'M2 - FINAL SCORES'!$A$14:$O$58,15,FALSE)</f>
        <v>0.29320000000000002</v>
      </c>
      <c r="N27" s="29"/>
      <c r="O27" s="30">
        <f t="shared" si="0"/>
        <v>3.0000000000000027E-2</v>
      </c>
    </row>
    <row r="28" spans="1:15" ht="15.75" x14ac:dyDescent="0.25">
      <c r="A28" s="32">
        <v>210024</v>
      </c>
      <c r="B28" s="27" t="s">
        <v>57</v>
      </c>
      <c r="C28" s="28">
        <f>VLOOKUP($A28,'M1 - FINAL SCORES'!$A$13:$L$57,5,FALSE)</f>
        <v>0.28000000000000003</v>
      </c>
      <c r="D28" s="28">
        <f>VLOOKUP($A28,'M2 - FINAL SCORES'!$A$14:$O$58,5,FALSE)</f>
        <v>0.31666670000000002</v>
      </c>
      <c r="E28" s="29"/>
      <c r="F28" s="28">
        <f>VLOOKUP($A28,'M1 - FINAL SCORES'!$A$13:$L$57,8,FALSE)</f>
        <v>0</v>
      </c>
      <c r="G28" s="28">
        <f>VLOOKUP($A28,'M2 - FINAL SCORES'!$A$14:$P$58,16,FALSE)</f>
        <v>0.33333333333333331</v>
      </c>
      <c r="H28" s="29"/>
      <c r="I28" s="28">
        <f>VLOOKUP($A28,'M1 - FINAL SCORES'!$A$13:$L$57,11,FALSE)</f>
        <v>0.28000000000000003</v>
      </c>
      <c r="J28" s="28">
        <f>VLOOKUP($A28,'M1 - FINAL SCORES'!$A$13:$L$57,11,FALSE)</f>
        <v>0.28000000000000003</v>
      </c>
      <c r="K28" s="29"/>
      <c r="L28" s="30">
        <f>VLOOKUP($A28,'M1 - FINAL SCORES'!$A$13:$L$57,12,FALSE)</f>
        <v>0.23799999999999999</v>
      </c>
      <c r="M28" s="30">
        <f>VLOOKUP($A28,'M2 - FINAL SCORES'!$A$14:$O$58,15,FALSE)</f>
        <v>0.30630000000000002</v>
      </c>
      <c r="N28" s="29"/>
      <c r="O28" s="30">
        <f t="shared" si="0"/>
        <v>6.8300000000000027E-2</v>
      </c>
    </row>
    <row r="29" spans="1:15" ht="15.75" x14ac:dyDescent="0.25">
      <c r="A29" s="32">
        <v>210027</v>
      </c>
      <c r="B29" s="27" t="s">
        <v>58</v>
      </c>
      <c r="C29" s="28">
        <f>VLOOKUP($A29,'M1 - FINAL SCORES'!$A$13:$L$57,5,FALSE)</f>
        <v>0.41818179999999999</v>
      </c>
      <c r="D29" s="28">
        <f>VLOOKUP($A29,'M2 - FINAL SCORES'!$A$14:$O$58,5,FALSE)</f>
        <v>0.4583333</v>
      </c>
      <c r="E29" s="29"/>
      <c r="F29" s="28">
        <f>VLOOKUP($A29,'M1 - FINAL SCORES'!$A$13:$L$57,8,FALSE)</f>
        <v>0.2</v>
      </c>
      <c r="G29" s="28">
        <f>VLOOKUP($A29,'M2 - FINAL SCORES'!$A$14:$P$58,16,FALSE)</f>
        <v>0.46666666666666662</v>
      </c>
      <c r="H29" s="29"/>
      <c r="I29" s="28">
        <f>VLOOKUP($A29,'M1 - FINAL SCORES'!$A$13:$L$57,11,FALSE)</f>
        <v>0.36</v>
      </c>
      <c r="J29" s="28">
        <f>VLOOKUP($A29,'M1 - FINAL SCORES'!$A$13:$L$57,11,FALSE)</f>
        <v>0.36</v>
      </c>
      <c r="K29" s="29"/>
      <c r="L29" s="30">
        <f>VLOOKUP($A29,'M1 - FINAL SCORES'!$A$13:$L$57,12,FALSE)</f>
        <v>0.36509999999999998</v>
      </c>
      <c r="M29" s="30">
        <f>VLOOKUP($A29,'M2 - FINAL SCORES'!$A$14:$O$58,15,FALSE)</f>
        <v>0.42520000000000002</v>
      </c>
      <c r="N29" s="29"/>
      <c r="O29" s="30">
        <f t="shared" si="0"/>
        <v>6.0100000000000042E-2</v>
      </c>
    </row>
    <row r="30" spans="1:15" ht="15.75" x14ac:dyDescent="0.25">
      <c r="A30" s="32">
        <v>210028</v>
      </c>
      <c r="B30" s="27" t="s">
        <v>59</v>
      </c>
      <c r="C30" s="28">
        <f>VLOOKUP($A30,'M1 - FINAL SCORES'!$A$13:$L$57,5,FALSE)</f>
        <v>0.25454549999999998</v>
      </c>
      <c r="D30" s="28">
        <f>VLOOKUP($A30,'M2 - FINAL SCORES'!$A$14:$O$58,5,FALSE)</f>
        <v>0.23333329999999999</v>
      </c>
      <c r="E30" s="29"/>
      <c r="F30" s="28">
        <f>VLOOKUP($A30,'M1 - FINAL SCORES'!$A$13:$L$57,8,FALSE)</f>
        <v>0.8</v>
      </c>
      <c r="G30" s="28">
        <f>VLOOKUP($A30,'M2 - FINAL SCORES'!$A$14:$P$58,16,FALSE)</f>
        <v>0.8666666666666667</v>
      </c>
      <c r="H30" s="29"/>
      <c r="I30" s="28">
        <f>VLOOKUP($A30,'M1 - FINAL SCORES'!$A$13:$L$57,11,FALSE)</f>
        <v>0.32</v>
      </c>
      <c r="J30" s="28">
        <f>VLOOKUP($A30,'M1 - FINAL SCORES'!$A$13:$L$57,11,FALSE)</f>
        <v>0.32</v>
      </c>
      <c r="K30" s="29"/>
      <c r="L30" s="30">
        <f>VLOOKUP($A30,'M1 - FINAL SCORES'!$A$13:$L$57,12,FALSE)</f>
        <v>0.35930000000000001</v>
      </c>
      <c r="M30" s="30">
        <f>VLOOKUP($A30,'M2 - FINAL SCORES'!$A$14:$O$58,15,FALSE)</f>
        <v>0.35870000000000002</v>
      </c>
      <c r="N30" s="29"/>
      <c r="O30" s="30">
        <f t="shared" si="0"/>
        <v>-5.9999999999998943E-4</v>
      </c>
    </row>
    <row r="31" spans="1:15" ht="15.75" x14ac:dyDescent="0.25">
      <c r="A31" s="32">
        <v>210029</v>
      </c>
      <c r="B31" s="27" t="s">
        <v>60</v>
      </c>
      <c r="C31" s="28">
        <f>VLOOKUP($A31,'M1 - FINAL SCORES'!$A$13:$L$57,5,FALSE)</f>
        <v>0.17</v>
      </c>
      <c r="D31" s="28">
        <f>VLOOKUP($A31,'M2 - FINAL SCORES'!$A$14:$O$58,5,FALSE)</f>
        <v>0.14166670000000001</v>
      </c>
      <c r="E31" s="29"/>
      <c r="F31" s="28">
        <f>VLOOKUP($A31,'M1 - FINAL SCORES'!$A$13:$L$57,8,FALSE)</f>
        <v>0.4</v>
      </c>
      <c r="G31" s="28">
        <f>VLOOKUP($A31,'M2 - FINAL SCORES'!$A$14:$P$58,16,FALSE)</f>
        <v>0.6</v>
      </c>
      <c r="H31" s="29"/>
      <c r="I31" s="28">
        <f>VLOOKUP($A31,'M1 - FINAL SCORES'!$A$13:$L$57,11,FALSE)</f>
        <v>0.3</v>
      </c>
      <c r="J31" s="28">
        <f>VLOOKUP($A31,'M1 - FINAL SCORES'!$A$13:$L$57,11,FALSE)</f>
        <v>0.3</v>
      </c>
      <c r="K31" s="29"/>
      <c r="L31" s="30">
        <f>VLOOKUP($A31,'M1 - FINAL SCORES'!$A$13:$L$57,12,FALSE)</f>
        <v>0.25</v>
      </c>
      <c r="M31" s="30">
        <f>VLOOKUP($A31,'M2 - FINAL SCORES'!$A$14:$O$58,15,FALSE)</f>
        <v>0.26579999999999998</v>
      </c>
      <c r="N31" s="29"/>
      <c r="O31" s="30">
        <f t="shared" si="0"/>
        <v>1.5799999999999981E-2</v>
      </c>
    </row>
    <row r="32" spans="1:15" ht="15.75" x14ac:dyDescent="0.25">
      <c r="A32" s="32">
        <v>210030</v>
      </c>
      <c r="B32" s="27" t="s">
        <v>61</v>
      </c>
      <c r="C32" s="28">
        <f>VLOOKUP($A32,'M1 - FINAL SCORES'!$A$13:$L$57,5,FALSE)</f>
        <v>0.3</v>
      </c>
      <c r="D32" s="28">
        <f>VLOOKUP($A32,'M2 - FINAL SCORES'!$A$14:$O$58,5,FALSE)</f>
        <v>0.27272730000000001</v>
      </c>
      <c r="E32" s="29"/>
      <c r="F32" s="28">
        <f>VLOOKUP($A32,'M1 - FINAL SCORES'!$A$13:$L$57,8,FALSE)</f>
        <v>1</v>
      </c>
      <c r="G32" s="28">
        <f>VLOOKUP($A32,'M2 - FINAL SCORES'!$A$14:$P$58,16,FALSE)</f>
        <v>1</v>
      </c>
      <c r="H32" s="29"/>
      <c r="I32" s="28" t="str">
        <f>VLOOKUP($A32,'M1 - FINAL SCORES'!$A$13:$L$57,11,FALSE)</f>
        <v xml:space="preserve"> </v>
      </c>
      <c r="J32" s="28" t="str">
        <f>VLOOKUP($A32,'M1 - FINAL SCORES'!$A$13:$L$57,11,FALSE)</f>
        <v xml:space="preserve"> </v>
      </c>
      <c r="K32" s="29"/>
      <c r="L32" s="30">
        <f>VLOOKUP($A32,'M1 - FINAL SCORES'!$A$13:$L$57,12,FALSE)</f>
        <v>0.46100000000000002</v>
      </c>
      <c r="M32" s="30">
        <f>VLOOKUP($A32,'M2 - FINAL SCORES'!$A$14:$O$58,15,FALSE)</f>
        <v>0.44</v>
      </c>
      <c r="N32" s="29"/>
      <c r="O32" s="30">
        <f t="shared" si="0"/>
        <v>-2.1000000000000019E-2</v>
      </c>
    </row>
    <row r="33" spans="1:15" ht="15.75" x14ac:dyDescent="0.25">
      <c r="A33" s="32">
        <v>210032</v>
      </c>
      <c r="B33" s="27" t="s">
        <v>62</v>
      </c>
      <c r="C33" s="28">
        <f>VLOOKUP($A33,'M1 - FINAL SCORES'!$A$13:$L$57,5,FALSE)</f>
        <v>0.17</v>
      </c>
      <c r="D33" s="28">
        <f>VLOOKUP($A33,'M2 - FINAL SCORES'!$A$14:$O$58,5,FALSE)</f>
        <v>0.1545455</v>
      </c>
      <c r="E33" s="29"/>
      <c r="F33" s="28">
        <f>VLOOKUP($A33,'M1 - FINAL SCORES'!$A$13:$L$57,8,FALSE)</f>
        <v>0.1</v>
      </c>
      <c r="G33" s="28">
        <f>VLOOKUP($A33,'M2 - FINAL SCORES'!$A$14:$P$58,16,FALSE)</f>
        <v>0.33333333333333331</v>
      </c>
      <c r="H33" s="29"/>
      <c r="I33" s="28">
        <f>VLOOKUP($A33,'M1 - FINAL SCORES'!$A$13:$L$57,11,FALSE)</f>
        <v>0.5</v>
      </c>
      <c r="J33" s="28">
        <f>VLOOKUP($A33,'M1 - FINAL SCORES'!$A$13:$L$57,11,FALSE)</f>
        <v>0.5</v>
      </c>
      <c r="K33" s="29"/>
      <c r="L33" s="30">
        <f>VLOOKUP($A33,'M1 - FINAL SCORES'!$A$13:$L$57,12,FALSE)</f>
        <v>0.27500000000000002</v>
      </c>
      <c r="M33" s="30">
        <f>VLOOKUP($A33,'M2 - FINAL SCORES'!$A$14:$O$58,15,FALSE)</f>
        <v>0.30230000000000001</v>
      </c>
      <c r="N33" s="29"/>
      <c r="O33" s="30">
        <f t="shared" si="0"/>
        <v>2.7299999999999991E-2</v>
      </c>
    </row>
    <row r="34" spans="1:15" ht="15.75" x14ac:dyDescent="0.25">
      <c r="A34" s="32">
        <v>210033</v>
      </c>
      <c r="B34" s="27" t="s">
        <v>63</v>
      </c>
      <c r="C34" s="28">
        <f>VLOOKUP($A34,'M1 - FINAL SCORES'!$A$13:$L$57,5,FALSE)</f>
        <v>0.22</v>
      </c>
      <c r="D34" s="28">
        <f>VLOOKUP($A34,'M2 - FINAL SCORES'!$A$14:$O$58,5,FALSE)</f>
        <v>0.1833333</v>
      </c>
      <c r="E34" s="29"/>
      <c r="F34" s="28">
        <f>VLOOKUP($A34,'M1 - FINAL SCORES'!$A$13:$L$57,8,FALSE)</f>
        <v>0.9</v>
      </c>
      <c r="G34" s="28">
        <f>VLOOKUP($A34,'M2 - FINAL SCORES'!$A$14:$P$58,16,FALSE)</f>
        <v>0.93333333333333324</v>
      </c>
      <c r="H34" s="29"/>
      <c r="I34" s="28">
        <f>VLOOKUP($A34,'M1 - FINAL SCORES'!$A$13:$L$57,11,FALSE)</f>
        <v>0.32</v>
      </c>
      <c r="J34" s="28">
        <f>VLOOKUP($A34,'M1 - FINAL SCORES'!$A$13:$L$57,11,FALSE)</f>
        <v>0.32</v>
      </c>
      <c r="K34" s="29"/>
      <c r="L34" s="30">
        <f>VLOOKUP($A34,'M1 - FINAL SCORES'!$A$13:$L$57,12,FALSE)</f>
        <v>0.35699999999999998</v>
      </c>
      <c r="M34" s="30">
        <f>VLOOKUP($A34,'M2 - FINAL SCORES'!$A$14:$O$58,15,FALSE)</f>
        <v>0.34370000000000001</v>
      </c>
      <c r="N34" s="29"/>
      <c r="O34" s="30">
        <f t="shared" si="0"/>
        <v>-1.3299999999999979E-2</v>
      </c>
    </row>
    <row r="35" spans="1:15" ht="15.75" x14ac:dyDescent="0.25">
      <c r="A35" s="32">
        <v>210034</v>
      </c>
      <c r="B35" s="27" t="s">
        <v>64</v>
      </c>
      <c r="C35" s="28">
        <f>VLOOKUP($A35,'M1 - FINAL SCORES'!$A$13:$L$57,5,FALSE)</f>
        <v>0.2</v>
      </c>
      <c r="D35" s="28">
        <f>VLOOKUP($A35,'M2 - FINAL SCORES'!$A$14:$O$58,5,FALSE)</f>
        <v>0.25</v>
      </c>
      <c r="E35" s="29"/>
      <c r="F35" s="28">
        <f>VLOOKUP($A35,'M1 - FINAL SCORES'!$A$13:$L$57,8,FALSE)</f>
        <v>0.9</v>
      </c>
      <c r="G35" s="28">
        <f>VLOOKUP($A35,'M2 - FINAL SCORES'!$A$14:$P$58,16,FALSE)</f>
        <v>0.70000000000000007</v>
      </c>
      <c r="H35" s="29"/>
      <c r="I35" s="28">
        <f>VLOOKUP($A35,'M1 - FINAL SCORES'!$A$13:$L$57,11,FALSE)</f>
        <v>0.3</v>
      </c>
      <c r="J35" s="28">
        <f>VLOOKUP($A35,'M1 - FINAL SCORES'!$A$13:$L$57,11,FALSE)</f>
        <v>0.3</v>
      </c>
      <c r="K35" s="29"/>
      <c r="L35" s="30">
        <f>VLOOKUP($A35,'M1 - FINAL SCORES'!$A$13:$L$57,12,FALSE)</f>
        <v>0.34</v>
      </c>
      <c r="M35" s="30">
        <f>VLOOKUP($A35,'M2 - FINAL SCORES'!$A$14:$O$58,15,FALSE)</f>
        <v>0.33500000000000002</v>
      </c>
      <c r="N35" s="29"/>
      <c r="O35" s="30">
        <f t="shared" si="0"/>
        <v>-5.0000000000000044E-3</v>
      </c>
    </row>
    <row r="36" spans="1:15" ht="15.75" x14ac:dyDescent="0.25">
      <c r="A36" s="32">
        <v>210035</v>
      </c>
      <c r="B36" s="27" t="s">
        <v>65</v>
      </c>
      <c r="C36" s="28">
        <f>VLOOKUP($A36,'M1 - FINAL SCORES'!$A$13:$L$57,5,FALSE)</f>
        <v>0.35454550000000001</v>
      </c>
      <c r="D36" s="28">
        <f>VLOOKUP($A36,'M2 - FINAL SCORES'!$A$14:$O$58,5,FALSE)</f>
        <v>0.35454550000000001</v>
      </c>
      <c r="E36" s="29"/>
      <c r="F36" s="28">
        <f>VLOOKUP($A36,'M1 - FINAL SCORES'!$A$13:$L$57,8,FALSE)</f>
        <v>0.7</v>
      </c>
      <c r="G36" s="28">
        <f>VLOOKUP($A36,'M2 - FINAL SCORES'!$A$14:$P$58,16,FALSE)</f>
        <v>0.76666666666666661</v>
      </c>
      <c r="H36" s="29"/>
      <c r="I36" s="28">
        <f>VLOOKUP($A36,'M1 - FINAL SCORES'!$A$13:$L$57,11,FALSE)</f>
        <v>0.25</v>
      </c>
      <c r="J36" s="28">
        <f>VLOOKUP($A36,'M1 - FINAL SCORES'!$A$13:$L$57,11,FALSE)</f>
        <v>0.25</v>
      </c>
      <c r="K36" s="29"/>
      <c r="L36" s="30">
        <f>VLOOKUP($A36,'M1 - FINAL SCORES'!$A$13:$L$57,12,FALSE)</f>
        <v>0.36980000000000002</v>
      </c>
      <c r="M36" s="30">
        <f>VLOOKUP($A36,'M2 - FINAL SCORES'!$A$14:$O$58,15,FALSE)</f>
        <v>0.37980000000000003</v>
      </c>
      <c r="N36" s="29"/>
      <c r="O36" s="30">
        <f t="shared" si="0"/>
        <v>1.0000000000000009E-2</v>
      </c>
    </row>
    <row r="37" spans="1:15" ht="15.75" x14ac:dyDescent="0.25">
      <c r="A37" s="32">
        <v>210037</v>
      </c>
      <c r="B37" s="27" t="s">
        <v>66</v>
      </c>
      <c r="C37" s="28">
        <f>VLOOKUP($A37,'M1 - FINAL SCORES'!$A$13:$L$57,5,FALSE)</f>
        <v>0.33</v>
      </c>
      <c r="D37" s="28">
        <f>VLOOKUP($A37,'M2 - FINAL SCORES'!$A$14:$O$58,5,FALSE)</f>
        <v>0.3</v>
      </c>
      <c r="E37" s="29"/>
      <c r="F37" s="28">
        <f>VLOOKUP($A37,'M1 - FINAL SCORES'!$A$13:$L$57,8,FALSE)</f>
        <v>0.5</v>
      </c>
      <c r="G37" s="28">
        <f>VLOOKUP($A37,'M2 - FINAL SCORES'!$A$14:$P$58,16,FALSE)</f>
        <v>0.56666666666666665</v>
      </c>
      <c r="H37" s="29"/>
      <c r="I37" s="28">
        <f>VLOOKUP($A37,'M1 - FINAL SCORES'!$A$13:$L$57,11,FALSE)</f>
        <v>0.28000000000000003</v>
      </c>
      <c r="J37" s="28">
        <f>VLOOKUP($A37,'M1 - FINAL SCORES'!$A$13:$L$57,11,FALSE)</f>
        <v>0.28000000000000003</v>
      </c>
      <c r="K37" s="29"/>
      <c r="L37" s="30">
        <f>VLOOKUP($A37,'M1 - FINAL SCORES'!$A$13:$L$57,12,FALSE)</f>
        <v>0.33800000000000002</v>
      </c>
      <c r="M37" s="30">
        <f>VLOOKUP($A37,'M2 - FINAL SCORES'!$A$14:$O$58,15,FALSE)</f>
        <v>0.33300000000000002</v>
      </c>
      <c r="N37" s="29"/>
      <c r="O37" s="30">
        <f t="shared" si="0"/>
        <v>-5.0000000000000044E-3</v>
      </c>
    </row>
    <row r="38" spans="1:15" ht="15.75" x14ac:dyDescent="0.25">
      <c r="A38" s="32">
        <v>210038</v>
      </c>
      <c r="B38" s="27" t="s">
        <v>67</v>
      </c>
      <c r="C38" s="28">
        <f>VLOOKUP($A38,'M1 - FINAL SCORES'!$A$13:$L$57,5,FALSE)</f>
        <v>0.24</v>
      </c>
      <c r="D38" s="28">
        <f>VLOOKUP($A38,'M2 - FINAL SCORES'!$A$14:$O$58,5,FALSE)</f>
        <v>0.21818180000000001</v>
      </c>
      <c r="E38" s="29"/>
      <c r="F38" s="28">
        <f>VLOOKUP($A38,'M1 - FINAL SCORES'!$A$13:$L$57,8,FALSE)</f>
        <v>1</v>
      </c>
      <c r="G38" s="28">
        <f>VLOOKUP($A38,'M2 - FINAL SCORES'!$A$14:$P$58,16,FALSE)</f>
        <v>0.9</v>
      </c>
      <c r="H38" s="29"/>
      <c r="I38" s="28">
        <f>VLOOKUP($A38,'M1 - FINAL SCORES'!$A$13:$L$57,11,FALSE)</f>
        <v>0.1</v>
      </c>
      <c r="J38" s="28">
        <f>VLOOKUP($A38,'M1 - FINAL SCORES'!$A$13:$L$57,11,FALSE)</f>
        <v>0.1</v>
      </c>
      <c r="K38" s="29"/>
      <c r="L38" s="30">
        <f>VLOOKUP($A38,'M1 - FINAL SCORES'!$A$13:$L$57,12,FALSE)</f>
        <v>0.30499999999999999</v>
      </c>
      <c r="M38" s="30">
        <f>VLOOKUP($A38,'M2 - FINAL SCORES'!$A$14:$O$58,15,FALSE)</f>
        <v>0.27910000000000001</v>
      </c>
      <c r="N38" s="29"/>
      <c r="O38" s="30">
        <f t="shared" si="0"/>
        <v>-2.5899999999999979E-2</v>
      </c>
    </row>
    <row r="39" spans="1:15" ht="15.75" x14ac:dyDescent="0.25">
      <c r="A39" s="32">
        <v>210039</v>
      </c>
      <c r="B39" s="27" t="s">
        <v>68</v>
      </c>
      <c r="C39" s="28">
        <f>VLOOKUP($A39,'M1 - FINAL SCORES'!$A$13:$L$57,5,FALSE)</f>
        <v>0.26363639999999999</v>
      </c>
      <c r="D39" s="28">
        <f>VLOOKUP($A39,'M2 - FINAL SCORES'!$A$14:$O$58,5,FALSE)</f>
        <v>0.24166670000000001</v>
      </c>
      <c r="E39" s="29"/>
      <c r="F39" s="28">
        <f>VLOOKUP($A39,'M1 - FINAL SCORES'!$A$13:$L$57,8,FALSE)</f>
        <v>1</v>
      </c>
      <c r="G39" s="28">
        <f>VLOOKUP($A39,'M2 - FINAL SCORES'!$A$14:$P$58,16,FALSE)</f>
        <v>0.93333333333333324</v>
      </c>
      <c r="H39" s="29"/>
      <c r="I39" s="28">
        <f>VLOOKUP($A39,'M1 - FINAL SCORES'!$A$13:$L$57,11,FALSE)</f>
        <v>0.66669999999999996</v>
      </c>
      <c r="J39" s="28">
        <f>VLOOKUP($A39,'M1 - FINAL SCORES'!$A$13:$L$57,11,FALSE)</f>
        <v>0.66669999999999996</v>
      </c>
      <c r="K39" s="29"/>
      <c r="L39" s="30">
        <f>VLOOKUP($A39,'M1 - FINAL SCORES'!$A$13:$L$57,12,FALSE)</f>
        <v>0.51519999999999999</v>
      </c>
      <c r="M39" s="30">
        <f>VLOOKUP($A39,'M2 - FINAL SCORES'!$A$14:$O$58,15,FALSE)</f>
        <v>0.49419999999999997</v>
      </c>
      <c r="N39" s="29"/>
      <c r="O39" s="30">
        <f t="shared" si="0"/>
        <v>-2.1000000000000019E-2</v>
      </c>
    </row>
    <row r="40" spans="1:15" ht="15.75" x14ac:dyDescent="0.25">
      <c r="A40" s="32">
        <v>210040</v>
      </c>
      <c r="B40" s="27" t="s">
        <v>69</v>
      </c>
      <c r="C40" s="28">
        <f>VLOOKUP($A40,'M1 - FINAL SCORES'!$A$13:$L$57,5,FALSE)</f>
        <v>0.28181820000000002</v>
      </c>
      <c r="D40" s="28">
        <f>VLOOKUP($A40,'M2 - FINAL SCORES'!$A$14:$O$58,5,FALSE)</f>
        <v>0.25833329999999999</v>
      </c>
      <c r="E40" s="29"/>
      <c r="F40" s="28">
        <f>VLOOKUP($A40,'M1 - FINAL SCORES'!$A$13:$L$57,8,FALSE)</f>
        <v>1</v>
      </c>
      <c r="G40" s="28">
        <f>VLOOKUP($A40,'M2 - FINAL SCORES'!$A$14:$P$58,16,FALSE)</f>
        <v>0.93333333333333324</v>
      </c>
      <c r="H40" s="29"/>
      <c r="I40" s="28">
        <f>VLOOKUP($A40,'M1 - FINAL SCORES'!$A$13:$L$57,11,FALSE)</f>
        <v>0.48</v>
      </c>
      <c r="J40" s="28">
        <f>VLOOKUP($A40,'M1 - FINAL SCORES'!$A$13:$L$57,11,FALSE)</f>
        <v>0.48</v>
      </c>
      <c r="K40" s="29"/>
      <c r="L40" s="30">
        <f>VLOOKUP($A40,'M1 - FINAL SCORES'!$A$13:$L$57,12,FALSE)</f>
        <v>0.45889999999999997</v>
      </c>
      <c r="M40" s="30">
        <f>VLOOKUP($A40,'M2 - FINAL SCORES'!$A$14:$O$58,15,FALSE)</f>
        <v>0.43719999999999998</v>
      </c>
      <c r="N40" s="29"/>
      <c r="O40" s="30">
        <f t="shared" si="0"/>
        <v>-2.1699999999999997E-2</v>
      </c>
    </row>
    <row r="41" spans="1:15" ht="15.75" x14ac:dyDescent="0.25">
      <c r="A41" s="32">
        <v>210043</v>
      </c>
      <c r="B41" s="27" t="s">
        <v>70</v>
      </c>
      <c r="C41" s="28">
        <f>VLOOKUP($A41,'M1 - FINAL SCORES'!$A$13:$L$57,5,FALSE)</f>
        <v>0.13</v>
      </c>
      <c r="D41" s="28">
        <f>VLOOKUP($A41,'M2 - FINAL SCORES'!$A$14:$O$58,5,FALSE)</f>
        <v>0.13</v>
      </c>
      <c r="E41" s="29"/>
      <c r="F41" s="28">
        <f>VLOOKUP($A41,'M1 - FINAL SCORES'!$A$13:$L$57,8,FALSE)</f>
        <v>0.9</v>
      </c>
      <c r="G41" s="28">
        <f>VLOOKUP($A41,'M2 - FINAL SCORES'!$A$14:$P$58,16,FALSE)</f>
        <v>0.76666666666666661</v>
      </c>
      <c r="H41" s="29"/>
      <c r="I41" s="28">
        <f>VLOOKUP($A41,'M1 - FINAL SCORES'!$A$13:$L$57,11,FALSE)</f>
        <v>0.24</v>
      </c>
      <c r="J41" s="28">
        <f>VLOOKUP($A41,'M1 - FINAL SCORES'!$A$13:$L$57,11,FALSE)</f>
        <v>0.24</v>
      </c>
      <c r="K41" s="29"/>
      <c r="L41" s="30">
        <f>VLOOKUP($A41,'M1 - FINAL SCORES'!$A$13:$L$57,12,FALSE)</f>
        <v>0.28399999999999997</v>
      </c>
      <c r="M41" s="30">
        <f>VLOOKUP($A41,'M2 - FINAL SCORES'!$A$14:$O$58,15,FALSE)</f>
        <v>0.26400000000000001</v>
      </c>
      <c r="N41" s="29"/>
      <c r="O41" s="30">
        <f t="shared" si="0"/>
        <v>-1.9999999999999962E-2</v>
      </c>
    </row>
    <row r="42" spans="1:15" ht="15.75" x14ac:dyDescent="0.25">
      <c r="A42" s="32">
        <v>210044</v>
      </c>
      <c r="B42" s="27" t="s">
        <v>71</v>
      </c>
      <c r="C42" s="28">
        <f>VLOOKUP($A42,'M1 - FINAL SCORES'!$A$13:$L$57,5,FALSE)</f>
        <v>0.24</v>
      </c>
      <c r="D42" s="28">
        <f>VLOOKUP($A42,'M2 - FINAL SCORES'!$A$14:$O$58,5,FALSE)</f>
        <v>0.21818180000000001</v>
      </c>
      <c r="E42" s="29"/>
      <c r="F42" s="28">
        <f>VLOOKUP($A42,'M1 - FINAL SCORES'!$A$13:$L$57,8,FALSE)</f>
        <v>0.9</v>
      </c>
      <c r="G42" s="28">
        <f>VLOOKUP($A42,'M2 - FINAL SCORES'!$A$14:$P$58,16,FALSE)</f>
        <v>0.76666666666666661</v>
      </c>
      <c r="H42" s="29"/>
      <c r="I42" s="28">
        <f>VLOOKUP($A42,'M1 - FINAL SCORES'!$A$13:$L$57,11,FALSE)</f>
        <v>0.57999999999999996</v>
      </c>
      <c r="J42" s="28">
        <f>VLOOKUP($A42,'M1 - FINAL SCORES'!$A$13:$L$57,11,FALSE)</f>
        <v>0.57999999999999996</v>
      </c>
      <c r="K42" s="29"/>
      <c r="L42" s="30">
        <f>VLOOKUP($A42,'M1 - FINAL SCORES'!$A$13:$L$57,12,FALSE)</f>
        <v>0.45800000000000002</v>
      </c>
      <c r="M42" s="30">
        <f>VLOOKUP($A42,'M2 - FINAL SCORES'!$A$14:$O$58,15,FALSE)</f>
        <v>0.42709999999999998</v>
      </c>
      <c r="N42" s="29"/>
      <c r="O42" s="30">
        <f t="shared" si="0"/>
        <v>-3.0900000000000039E-2</v>
      </c>
    </row>
    <row r="43" spans="1:15" ht="15.75" x14ac:dyDescent="0.25">
      <c r="A43" s="32">
        <v>210048</v>
      </c>
      <c r="B43" s="27" t="s">
        <v>72</v>
      </c>
      <c r="C43" s="28">
        <f>VLOOKUP($A43,'M1 - FINAL SCORES'!$A$13:$L$57,5,FALSE)</f>
        <v>0.1727273</v>
      </c>
      <c r="D43" s="28">
        <f>VLOOKUP($A43,'M2 - FINAL SCORES'!$A$14:$O$58,5,FALSE)</f>
        <v>0.15833330000000001</v>
      </c>
      <c r="E43" s="29"/>
      <c r="F43" s="28">
        <f>VLOOKUP($A43,'M1 - FINAL SCORES'!$A$13:$L$57,8,FALSE)</f>
        <v>0.4</v>
      </c>
      <c r="G43" s="28">
        <f>VLOOKUP($A43,'M2 - FINAL SCORES'!$A$14:$P$58,16,FALSE)</f>
        <v>0.3</v>
      </c>
      <c r="H43" s="29"/>
      <c r="I43" s="28">
        <f>VLOOKUP($A43,'M1 - FINAL SCORES'!$A$13:$L$57,11,FALSE)</f>
        <v>0.36</v>
      </c>
      <c r="J43" s="28">
        <f>VLOOKUP($A43,'M1 - FINAL SCORES'!$A$13:$L$57,11,FALSE)</f>
        <v>0.36</v>
      </c>
      <c r="K43" s="29"/>
      <c r="L43" s="30">
        <f>VLOOKUP($A43,'M1 - FINAL SCORES'!$A$13:$L$57,12,FALSE)</f>
        <v>0.27239999999999998</v>
      </c>
      <c r="M43" s="30">
        <f>VLOOKUP($A43,'M2 - FINAL SCORES'!$A$14:$O$58,15,FALSE)</f>
        <v>0.25019999999999998</v>
      </c>
      <c r="N43" s="29"/>
      <c r="O43" s="30">
        <f t="shared" si="0"/>
        <v>-2.2199999999999998E-2</v>
      </c>
    </row>
    <row r="44" spans="1:15" ht="15.75" x14ac:dyDescent="0.25">
      <c r="A44" s="32">
        <v>210049</v>
      </c>
      <c r="B44" s="27" t="s">
        <v>73</v>
      </c>
      <c r="C44" s="28">
        <f>VLOOKUP($A44,'M1 - FINAL SCORES'!$A$13:$L$57,5,FALSE)</f>
        <v>0.35454550000000001</v>
      </c>
      <c r="D44" s="28">
        <f>VLOOKUP($A44,'M2 - FINAL SCORES'!$A$14:$O$58,5,FALSE)</f>
        <v>0.32500000000000001</v>
      </c>
      <c r="E44" s="29"/>
      <c r="F44" s="28">
        <f>VLOOKUP($A44,'M1 - FINAL SCORES'!$A$13:$L$57,8,FALSE)</f>
        <v>0.6</v>
      </c>
      <c r="G44" s="28">
        <f>VLOOKUP($A44,'M2 - FINAL SCORES'!$A$14:$P$58,16,FALSE)</f>
        <v>0.73333333333333339</v>
      </c>
      <c r="H44" s="29"/>
      <c r="I44" s="28">
        <f>VLOOKUP($A44,'M1 - FINAL SCORES'!$A$13:$L$57,11,FALSE)</f>
        <v>0.28000000000000003</v>
      </c>
      <c r="J44" s="28">
        <f>VLOOKUP($A44,'M1 - FINAL SCORES'!$A$13:$L$57,11,FALSE)</f>
        <v>0.28000000000000003</v>
      </c>
      <c r="K44" s="29"/>
      <c r="L44" s="30">
        <f>VLOOKUP($A44,'M1 - FINAL SCORES'!$A$13:$L$57,12,FALSE)</f>
        <v>0.36530000000000001</v>
      </c>
      <c r="M44" s="30">
        <f>VLOOKUP($A44,'M2 - FINAL SCORES'!$A$14:$O$58,15,FALSE)</f>
        <v>0.3705</v>
      </c>
      <c r="N44" s="29"/>
      <c r="O44" s="30">
        <f t="shared" si="0"/>
        <v>5.1999999999999824E-3</v>
      </c>
    </row>
    <row r="45" spans="1:15" ht="15.75" x14ac:dyDescent="0.25">
      <c r="A45" s="32">
        <v>210051</v>
      </c>
      <c r="B45" s="27" t="s">
        <v>74</v>
      </c>
      <c r="C45" s="28">
        <f>VLOOKUP($A45,'M1 - FINAL SCORES'!$A$13:$L$57,5,FALSE)</f>
        <v>0.17</v>
      </c>
      <c r="D45" s="28">
        <f>VLOOKUP($A45,'M2 - FINAL SCORES'!$A$14:$O$58,5,FALSE)</f>
        <v>0.1666667</v>
      </c>
      <c r="E45" s="29"/>
      <c r="F45" s="28">
        <f>VLOOKUP($A45,'M1 - FINAL SCORES'!$A$13:$L$57,8,FALSE)</f>
        <v>0.3</v>
      </c>
      <c r="G45" s="28">
        <f>VLOOKUP($A45,'M2 - FINAL SCORES'!$A$14:$P$58,16,FALSE)</f>
        <v>0.46666666666666662</v>
      </c>
      <c r="H45" s="29"/>
      <c r="I45" s="28">
        <f>VLOOKUP($A45,'M1 - FINAL SCORES'!$A$13:$L$57,11,FALSE)</f>
        <v>0.8</v>
      </c>
      <c r="J45" s="28">
        <f>VLOOKUP($A45,'M1 - FINAL SCORES'!$A$13:$L$57,11,FALSE)</f>
        <v>0.8</v>
      </c>
      <c r="K45" s="29"/>
      <c r="L45" s="30">
        <f>VLOOKUP($A45,'M1 - FINAL SCORES'!$A$13:$L$57,12,FALSE)</f>
        <v>0.41</v>
      </c>
      <c r="M45" s="30">
        <f>VLOOKUP($A45,'M2 - FINAL SCORES'!$A$14:$O$58,15,FALSE)</f>
        <v>0.43330000000000002</v>
      </c>
      <c r="N45" s="29"/>
      <c r="O45" s="30">
        <f t="shared" si="0"/>
        <v>2.3300000000000043E-2</v>
      </c>
    </row>
    <row r="46" spans="1:15" ht="15.75" x14ac:dyDescent="0.25">
      <c r="A46" s="32">
        <v>210055</v>
      </c>
      <c r="B46" s="27" t="s">
        <v>75</v>
      </c>
      <c r="C46" s="28">
        <f>VLOOKUP($A46,'M1 - FINAL SCORES'!$A$13:$L$57,5,FALSE)</f>
        <v>0.1</v>
      </c>
      <c r="D46" s="28">
        <f>VLOOKUP($A46,'M2 - FINAL SCORES'!$A$14:$O$58,5,FALSE)</f>
        <v>8.3333299999999999E-2</v>
      </c>
      <c r="E46" s="29"/>
      <c r="F46" s="28">
        <f>VLOOKUP($A46,'M1 - FINAL SCORES'!$A$13:$L$57,8,FALSE)</f>
        <v>0.2</v>
      </c>
      <c r="G46" s="28">
        <f>VLOOKUP($A46,'M2 - FINAL SCORES'!$A$14:$P$58,16,FALSE)</f>
        <v>0.46666666666666662</v>
      </c>
      <c r="H46" s="29"/>
      <c r="I46" s="28">
        <f>VLOOKUP($A46,'M1 - FINAL SCORES'!$A$13:$L$57,11,FALSE)</f>
        <v>0.1333</v>
      </c>
      <c r="J46" s="28">
        <f>VLOOKUP($A46,'M1 - FINAL SCORES'!$A$13:$L$57,11,FALSE)</f>
        <v>0.1333</v>
      </c>
      <c r="K46" s="29"/>
      <c r="L46" s="30">
        <f>VLOOKUP($A46,'M1 - FINAL SCORES'!$A$13:$L$57,12,FALSE)</f>
        <v>0.12670000000000001</v>
      </c>
      <c r="M46" s="30">
        <f>VLOOKUP($A46,'M2 - FINAL SCORES'!$A$14:$O$58,15,FALSE)</f>
        <v>0.1583</v>
      </c>
      <c r="N46" s="29"/>
      <c r="O46" s="30">
        <f t="shared" si="0"/>
        <v>3.1599999999999989E-2</v>
      </c>
    </row>
    <row r="47" spans="1:15" ht="15.75" x14ac:dyDescent="0.25">
      <c r="A47" s="32">
        <v>210056</v>
      </c>
      <c r="B47" s="27" t="s">
        <v>76</v>
      </c>
      <c r="C47" s="28">
        <f>VLOOKUP($A47,'M1 - FINAL SCORES'!$A$13:$L$57,5,FALSE)</f>
        <v>0.34</v>
      </c>
      <c r="D47" s="28">
        <f>VLOOKUP($A47,'M2 - FINAL SCORES'!$A$14:$O$58,5,FALSE)</f>
        <v>0.28333330000000001</v>
      </c>
      <c r="E47" s="29"/>
      <c r="F47" s="28">
        <f>VLOOKUP($A47,'M1 - FINAL SCORES'!$A$13:$L$57,8,FALSE)</f>
        <v>0.6</v>
      </c>
      <c r="G47" s="28">
        <f>VLOOKUP($A47,'M2 - FINAL SCORES'!$A$14:$P$58,16,FALSE)</f>
        <v>0.6</v>
      </c>
      <c r="H47" s="29"/>
      <c r="I47" s="28">
        <f>VLOOKUP($A47,'M1 - FINAL SCORES'!$A$13:$L$57,11,FALSE)</f>
        <v>0.16</v>
      </c>
      <c r="J47" s="28">
        <f>VLOOKUP($A47,'M1 - FINAL SCORES'!$A$13:$L$57,11,FALSE)</f>
        <v>0.16</v>
      </c>
      <c r="K47" s="29"/>
      <c r="L47" s="30">
        <f>VLOOKUP($A47,'M1 - FINAL SCORES'!$A$13:$L$57,12,FALSE)</f>
        <v>0.316</v>
      </c>
      <c r="M47" s="30">
        <f>VLOOKUP($A47,'M2 - FINAL SCORES'!$A$14:$O$58,15,FALSE)</f>
        <v>0.28770000000000001</v>
      </c>
      <c r="N47" s="29"/>
      <c r="O47" s="30">
        <f t="shared" si="0"/>
        <v>-2.8299999999999992E-2</v>
      </c>
    </row>
    <row r="48" spans="1:15" ht="15.75" x14ac:dyDescent="0.25">
      <c r="A48" s="32">
        <v>210057</v>
      </c>
      <c r="B48" s="27" t="s">
        <v>77</v>
      </c>
      <c r="C48" s="28">
        <f>VLOOKUP($A48,'M1 - FINAL SCORES'!$A$13:$L$57,5,FALSE)</f>
        <v>0.3090909</v>
      </c>
      <c r="D48" s="28">
        <f>VLOOKUP($A48,'M2 - FINAL SCORES'!$A$14:$O$58,5,FALSE)</f>
        <v>0.36666670000000001</v>
      </c>
      <c r="E48" s="29"/>
      <c r="F48" s="28">
        <f>VLOOKUP($A48,'M1 - FINAL SCORES'!$A$13:$L$57,8,FALSE)</f>
        <v>0</v>
      </c>
      <c r="G48" s="28">
        <f>VLOOKUP($A48,'M2 - FINAL SCORES'!$A$14:$P$58,16,FALSE)</f>
        <v>0</v>
      </c>
      <c r="H48" s="29"/>
      <c r="I48" s="28">
        <f>VLOOKUP($A48,'M1 - FINAL SCORES'!$A$13:$L$57,11,FALSE)</f>
        <v>0.34</v>
      </c>
      <c r="J48" s="28">
        <f>VLOOKUP($A48,'M1 - FINAL SCORES'!$A$13:$L$57,11,FALSE)</f>
        <v>0.34</v>
      </c>
      <c r="K48" s="29"/>
      <c r="L48" s="30">
        <f>VLOOKUP($A48,'M1 - FINAL SCORES'!$A$13:$L$57,12,FALSE)</f>
        <v>0.27350000000000002</v>
      </c>
      <c r="M48" s="30">
        <f>VLOOKUP($A48,'M2 - FINAL SCORES'!$A$14:$O$58,15,FALSE)</f>
        <v>0.30230000000000001</v>
      </c>
      <c r="N48" s="29"/>
      <c r="O48" s="30">
        <f t="shared" si="0"/>
        <v>2.8799999999999992E-2</v>
      </c>
    </row>
    <row r="49" spans="1:15" ht="15.75" x14ac:dyDescent="0.25">
      <c r="A49" s="32">
        <v>210060</v>
      </c>
      <c r="B49" s="27" t="s">
        <v>78</v>
      </c>
      <c r="C49" s="28">
        <f>VLOOKUP($A49,'M1 - FINAL SCORES'!$A$13:$L$57,5,FALSE)</f>
        <v>0.23636360000000001</v>
      </c>
      <c r="D49" s="28">
        <f>VLOOKUP($A49,'M2 - FINAL SCORES'!$A$14:$O$58,5,FALSE)</f>
        <v>0.3</v>
      </c>
      <c r="E49" s="29"/>
      <c r="F49" s="28">
        <f>VLOOKUP($A49,'M1 - FINAL SCORES'!$A$13:$L$57,8,FALSE)</f>
        <v>0</v>
      </c>
      <c r="G49" s="28">
        <f>VLOOKUP($A49,'M2 - FINAL SCORES'!$A$14:$P$58,16,FALSE)</f>
        <v>0.26666666666666666</v>
      </c>
      <c r="H49" s="29"/>
      <c r="I49" s="28" t="str">
        <f>VLOOKUP($A49,'M1 - FINAL SCORES'!$A$13:$L$57,11,FALSE)</f>
        <v xml:space="preserve"> </v>
      </c>
      <c r="J49" s="28" t="str">
        <f>VLOOKUP($A49,'M1 - FINAL SCORES'!$A$13:$L$57,11,FALSE)</f>
        <v xml:space="preserve"> </v>
      </c>
      <c r="K49" s="29"/>
      <c r="L49" s="30">
        <f>VLOOKUP($A49,'M1 - FINAL SCORES'!$A$13:$L$57,12,FALSE)</f>
        <v>0.182</v>
      </c>
      <c r="M49" s="30">
        <f>VLOOKUP($A49,'M2 - FINAL SCORES'!$A$14:$O$58,15,FALSE)</f>
        <v>0.29499999999999998</v>
      </c>
      <c r="N49" s="29"/>
      <c r="O49" s="30">
        <f t="shared" si="0"/>
        <v>0.11299999999999999</v>
      </c>
    </row>
    <row r="50" spans="1:15" ht="15.75" x14ac:dyDescent="0.25">
      <c r="A50" s="32">
        <v>210061</v>
      </c>
      <c r="B50" s="27" t="s">
        <v>79</v>
      </c>
      <c r="C50" s="28">
        <f>VLOOKUP($A50,'M1 - FINAL SCORES'!$A$13:$L$57,5,FALSE)</f>
        <v>0.33636359999999998</v>
      </c>
      <c r="D50" s="28">
        <f>VLOOKUP($A50,'M2 - FINAL SCORES'!$A$14:$O$58,5,FALSE)</f>
        <v>0.39166669999999998</v>
      </c>
      <c r="E50" s="29"/>
      <c r="F50" s="28">
        <f>VLOOKUP($A50,'M1 - FINAL SCORES'!$A$13:$L$57,8,FALSE)</f>
        <v>1</v>
      </c>
      <c r="G50" s="28">
        <f>VLOOKUP($A50,'M2 - FINAL SCORES'!$A$14:$P$58,16,FALSE)</f>
        <v>0.83333333333333337</v>
      </c>
      <c r="H50" s="29"/>
      <c r="I50" s="28">
        <f>VLOOKUP($A50,'M1 - FINAL SCORES'!$A$13:$L$57,11,FALSE)</f>
        <v>0</v>
      </c>
      <c r="J50" s="28">
        <f>VLOOKUP($A50,'M1 - FINAL SCORES'!$A$13:$L$57,11,FALSE)</f>
        <v>0</v>
      </c>
      <c r="K50" s="29"/>
      <c r="L50" s="30">
        <f>VLOOKUP($A50,'M1 - FINAL SCORES'!$A$13:$L$57,12,FALSE)</f>
        <v>0.31819999999999998</v>
      </c>
      <c r="M50" s="30">
        <f>VLOOKUP($A50,'M2 - FINAL SCORES'!$A$14:$O$58,15,FALSE)</f>
        <v>0.32079999999999997</v>
      </c>
      <c r="N50" s="29"/>
      <c r="O50" s="30">
        <f t="shared" si="0"/>
        <v>2.5999999999999912E-3</v>
      </c>
    </row>
    <row r="51" spans="1:15" ht="15.75" x14ac:dyDescent="0.25">
      <c r="A51" s="32">
        <v>210062</v>
      </c>
      <c r="B51" s="27" t="s">
        <v>80</v>
      </c>
      <c r="C51" s="28">
        <f>VLOOKUP($A51,'M1 - FINAL SCORES'!$A$13:$L$57,5,FALSE)</f>
        <v>0.13</v>
      </c>
      <c r="D51" s="28">
        <f>VLOOKUP($A51,'M2 - FINAL SCORES'!$A$14:$O$58,5,FALSE)</f>
        <v>0.1181818</v>
      </c>
      <c r="E51" s="29"/>
      <c r="F51" s="28">
        <f>VLOOKUP($A51,'M1 - FINAL SCORES'!$A$13:$L$57,8,FALSE)</f>
        <v>0</v>
      </c>
      <c r="G51" s="28">
        <f>VLOOKUP($A51,'M2 - FINAL SCORES'!$A$14:$P$58,16,FALSE)</f>
        <v>9.9999999999999992E-2</v>
      </c>
      <c r="H51" s="29"/>
      <c r="I51" s="28">
        <f>VLOOKUP($A51,'M1 - FINAL SCORES'!$A$13:$L$57,11,FALSE)</f>
        <v>0.34</v>
      </c>
      <c r="J51" s="28">
        <f>VLOOKUP($A51,'M1 - FINAL SCORES'!$A$13:$L$57,11,FALSE)</f>
        <v>0.34</v>
      </c>
      <c r="K51" s="29"/>
      <c r="L51" s="30">
        <f>VLOOKUP($A51,'M1 - FINAL SCORES'!$A$13:$L$57,12,FALSE)</f>
        <v>0.184</v>
      </c>
      <c r="M51" s="30">
        <f>VLOOKUP($A51,'M2 - FINAL SCORES'!$A$14:$O$58,15,FALSE)</f>
        <v>0.19309999999999999</v>
      </c>
      <c r="N51" s="29"/>
      <c r="O51" s="30">
        <f t="shared" si="0"/>
        <v>9.099999999999997E-3</v>
      </c>
    </row>
    <row r="52" spans="1:15" ht="15.75" x14ac:dyDescent="0.25">
      <c r="A52" s="32">
        <v>210063</v>
      </c>
      <c r="B52" s="27" t="s">
        <v>81</v>
      </c>
      <c r="C52" s="28">
        <f>VLOOKUP($A52,'M1 - FINAL SCORES'!$A$13:$L$57,5,FALSE)</f>
        <v>0.43636360000000002</v>
      </c>
      <c r="D52" s="28">
        <f>VLOOKUP($A52,'M2 - FINAL SCORES'!$A$14:$O$58,5,FALSE)</f>
        <v>0.4</v>
      </c>
      <c r="E52" s="29"/>
      <c r="F52" s="28">
        <f>VLOOKUP($A52,'M1 - FINAL SCORES'!$A$13:$L$57,8,FALSE)</f>
        <v>0.7</v>
      </c>
      <c r="G52" s="28">
        <f>VLOOKUP($A52,'M2 - FINAL SCORES'!$A$14:$P$58,16,FALSE)</f>
        <v>0.79999999999999993</v>
      </c>
      <c r="H52" s="29"/>
      <c r="I52" s="28">
        <f>VLOOKUP($A52,'M1 - FINAL SCORES'!$A$13:$L$57,11,FALSE)</f>
        <v>0.28000000000000003</v>
      </c>
      <c r="J52" s="28">
        <f>VLOOKUP($A52,'M1 - FINAL SCORES'!$A$13:$L$57,11,FALSE)</f>
        <v>0.28000000000000003</v>
      </c>
      <c r="K52" s="29"/>
      <c r="L52" s="30">
        <f>VLOOKUP($A52,'M1 - FINAL SCORES'!$A$13:$L$57,12,FALSE)</f>
        <v>0.42120000000000002</v>
      </c>
      <c r="M52" s="30">
        <f>VLOOKUP($A52,'M2 - FINAL SCORES'!$A$14:$O$58,15,FALSE)</f>
        <v>0.41799999999999998</v>
      </c>
      <c r="N52" s="29"/>
      <c r="O52" s="30">
        <f t="shared" si="0"/>
        <v>-3.2000000000000361E-3</v>
      </c>
    </row>
    <row r="53" spans="1:15" ht="15.75" x14ac:dyDescent="0.25">
      <c r="A53" s="32">
        <v>210065</v>
      </c>
      <c r="B53" s="27" t="s">
        <v>82</v>
      </c>
      <c r="C53" s="28">
        <f>VLOOKUP($A53,'M1 - FINAL SCORES'!$A$13:$L$57,5,FALSE)</f>
        <v>0.14545449999999999</v>
      </c>
      <c r="D53" s="28">
        <f>VLOOKUP($A53,'M2 - FINAL SCORES'!$A$14:$O$58,5,FALSE)</f>
        <v>0.13333329999999999</v>
      </c>
      <c r="E53" s="29"/>
      <c r="F53" s="28">
        <f>VLOOKUP($A53,'M1 - FINAL SCORES'!$A$13:$L$57,8,FALSE)</f>
        <v>0.8</v>
      </c>
      <c r="G53" s="28">
        <f>VLOOKUP($A53,'M2 - FINAL SCORES'!$A$14:$P$58,16,FALSE)</f>
        <v>0.8</v>
      </c>
      <c r="H53" s="29"/>
      <c r="I53" s="28">
        <f>VLOOKUP($A53,'M1 - FINAL SCORES'!$A$13:$L$57,11,FALSE)</f>
        <v>0.5</v>
      </c>
      <c r="J53" s="28">
        <f>VLOOKUP($A53,'M1 - FINAL SCORES'!$A$13:$L$57,11,FALSE)</f>
        <v>0.5</v>
      </c>
      <c r="K53" s="29"/>
      <c r="L53" s="30">
        <f>VLOOKUP($A53,'M1 - FINAL SCORES'!$A$13:$L$57,12,FALSE)</f>
        <v>0.36770000000000003</v>
      </c>
      <c r="M53" s="30">
        <f>VLOOKUP($A53,'M2 - FINAL SCORES'!$A$14:$O$58,15,FALSE)</f>
        <v>0.36170000000000002</v>
      </c>
      <c r="N53" s="29"/>
      <c r="O53" s="30">
        <f t="shared" si="0"/>
        <v>-6.0000000000000053E-3</v>
      </c>
    </row>
    <row r="54" spans="1:15" ht="15.75" x14ac:dyDescent="0.25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</sheetData>
  <autoFilter ref="A8:O8"/>
  <mergeCells count="2">
    <mergeCell ref="B4:M4"/>
    <mergeCell ref="B5:M5"/>
  </mergeCells>
  <pageMargins left="0.25" right="0.25" top="0.75" bottom="0.75" header="0.3" footer="0.3"/>
  <pageSetup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5" x14ac:dyDescent="0.25"/>
  <cols>
    <col min="1" max="1" width="12.5703125" customWidth="1"/>
    <col min="2" max="2" width="52.5703125" customWidth="1"/>
    <col min="3" max="5" width="31.5703125" customWidth="1"/>
  </cols>
  <sheetData>
    <row r="1" spans="1:13" ht="18.75" x14ac:dyDescent="0.3">
      <c r="A1" s="10" t="s">
        <v>104</v>
      </c>
    </row>
    <row r="2" spans="1:13" x14ac:dyDescent="0.25">
      <c r="A2" t="s">
        <v>93</v>
      </c>
      <c r="B2" t="s">
        <v>101</v>
      </c>
    </row>
    <row r="3" spans="1:13" x14ac:dyDescent="0.25">
      <c r="A3" t="s">
        <v>94</v>
      </c>
      <c r="B3" t="s">
        <v>102</v>
      </c>
    </row>
    <row r="4" spans="1:13" x14ac:dyDescent="0.25">
      <c r="A4" s="12" t="s">
        <v>95</v>
      </c>
      <c r="B4" s="62" t="s">
        <v>97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13" t="s">
        <v>96</v>
      </c>
      <c r="B5" s="62" t="s">
        <v>98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21" x14ac:dyDescent="0.35">
      <c r="C6" s="63" t="s">
        <v>152</v>
      </c>
      <c r="D6" s="63"/>
      <c r="E6" s="42" t="s">
        <v>103</v>
      </c>
    </row>
    <row r="7" spans="1:13" ht="15.75" x14ac:dyDescent="0.25">
      <c r="A7" s="34" t="s">
        <v>105</v>
      </c>
      <c r="B7" s="35" t="s">
        <v>106</v>
      </c>
      <c r="C7" s="39" t="s">
        <v>99</v>
      </c>
      <c r="D7" s="39" t="s">
        <v>100</v>
      </c>
      <c r="E7" s="41" t="s">
        <v>159</v>
      </c>
    </row>
    <row r="8" spans="1:13" x14ac:dyDescent="0.25">
      <c r="A8" s="36">
        <v>210001</v>
      </c>
      <c r="B8" s="36" t="s">
        <v>107</v>
      </c>
      <c r="C8" s="40">
        <v>-1.2800000000000001E-2</v>
      </c>
      <c r="D8" s="40">
        <v>-1.15E-2</v>
      </c>
      <c r="E8" s="38">
        <f t="shared" ref="E8:E52" si="0">D8-$C8</f>
        <v>1.3000000000000008E-3</v>
      </c>
    </row>
    <row r="9" spans="1:13" x14ac:dyDescent="0.25">
      <c r="A9" s="36">
        <v>210002</v>
      </c>
      <c r="B9" s="36" t="s">
        <v>108</v>
      </c>
      <c r="C9" s="40">
        <v>-1.43E-2</v>
      </c>
      <c r="D9" s="40">
        <v>-1.2800000000000001E-2</v>
      </c>
      <c r="E9" s="38">
        <f t="shared" si="0"/>
        <v>1.4999999999999996E-3</v>
      </c>
    </row>
    <row r="10" spans="1:13" x14ac:dyDescent="0.25">
      <c r="A10" s="36">
        <v>210003</v>
      </c>
      <c r="B10" s="36" t="s">
        <v>109</v>
      </c>
      <c r="C10" s="40">
        <v>-1.5900000000000001E-2</v>
      </c>
      <c r="D10" s="40">
        <v>-1.6E-2</v>
      </c>
      <c r="E10" s="38">
        <f t="shared" si="0"/>
        <v>-9.9999999999999395E-5</v>
      </c>
    </row>
    <row r="11" spans="1:13" x14ac:dyDescent="0.25">
      <c r="A11" s="36">
        <v>210004</v>
      </c>
      <c r="B11" s="36" t="s">
        <v>110</v>
      </c>
      <c r="C11" s="40">
        <v>-9.2999999999999992E-3</v>
      </c>
      <c r="D11" s="40">
        <v>-1.09E-2</v>
      </c>
      <c r="E11" s="38">
        <f t="shared" si="0"/>
        <v>-1.6000000000000007E-3</v>
      </c>
    </row>
    <row r="12" spans="1:13" x14ac:dyDescent="0.25">
      <c r="A12" s="36">
        <v>210005</v>
      </c>
      <c r="B12" s="36" t="s">
        <v>111</v>
      </c>
      <c r="C12" s="40">
        <v>-7.1000000000000004E-3</v>
      </c>
      <c r="D12" s="40">
        <v>-0.01</v>
      </c>
      <c r="E12" s="38">
        <f t="shared" si="0"/>
        <v>-2.8999999999999998E-3</v>
      </c>
    </row>
    <row r="13" spans="1:13" x14ac:dyDescent="0.25">
      <c r="A13" s="36">
        <v>210006</v>
      </c>
      <c r="B13" s="36" t="s">
        <v>112</v>
      </c>
      <c r="C13" s="40">
        <v>-6.4000000000000003E-3</v>
      </c>
      <c r="D13" s="40">
        <v>-4.0000000000000001E-3</v>
      </c>
      <c r="E13" s="38">
        <f t="shared" si="0"/>
        <v>2.4000000000000002E-3</v>
      </c>
    </row>
    <row r="14" spans="1:13" x14ac:dyDescent="0.25">
      <c r="A14" s="36">
        <v>210008</v>
      </c>
      <c r="B14" s="36" t="s">
        <v>113</v>
      </c>
      <c r="C14" s="40">
        <v>-2.0000000000000001E-4</v>
      </c>
      <c r="D14" s="40">
        <v>2.3E-3</v>
      </c>
      <c r="E14" s="38">
        <f t="shared" si="0"/>
        <v>2.5000000000000001E-3</v>
      </c>
    </row>
    <row r="15" spans="1:13" x14ac:dyDescent="0.25">
      <c r="A15" s="37">
        <v>210009</v>
      </c>
      <c r="B15" s="36" t="s">
        <v>114</v>
      </c>
      <c r="C15" s="40">
        <v>-6.4999999999999997E-3</v>
      </c>
      <c r="D15" s="40">
        <v>-7.9000000000000008E-3</v>
      </c>
      <c r="E15" s="38">
        <f t="shared" si="0"/>
        <v>-1.4000000000000011E-3</v>
      </c>
    </row>
    <row r="16" spans="1:13" x14ac:dyDescent="0.25">
      <c r="A16" s="36">
        <v>210010</v>
      </c>
      <c r="B16" s="36" t="s">
        <v>115</v>
      </c>
      <c r="C16" s="40">
        <v>-4.3E-3</v>
      </c>
      <c r="D16" s="40">
        <v>-4.7999999999999996E-3</v>
      </c>
      <c r="E16" s="38">
        <f t="shared" si="0"/>
        <v>-4.9999999999999958E-4</v>
      </c>
    </row>
    <row r="17" spans="1:5" x14ac:dyDescent="0.25">
      <c r="A17" s="36">
        <v>210011</v>
      </c>
      <c r="B17" s="36" t="s">
        <v>116</v>
      </c>
      <c r="C17" s="40">
        <v>-1.49E-2</v>
      </c>
      <c r="D17" s="40">
        <v>-1.3899999999999999E-2</v>
      </c>
      <c r="E17" s="38">
        <f t="shared" si="0"/>
        <v>1.0000000000000009E-3</v>
      </c>
    </row>
    <row r="18" spans="1:5" x14ac:dyDescent="0.25">
      <c r="A18" s="36">
        <v>210012</v>
      </c>
      <c r="B18" s="36" t="s">
        <v>117</v>
      </c>
      <c r="C18" s="40">
        <v>-8.0999999999999996E-3</v>
      </c>
      <c r="D18" s="40">
        <v>-6.7999999999999996E-3</v>
      </c>
      <c r="E18" s="38">
        <f t="shared" si="0"/>
        <v>1.2999999999999999E-3</v>
      </c>
    </row>
    <row r="19" spans="1:5" x14ac:dyDescent="0.25">
      <c r="A19" s="36">
        <v>210013</v>
      </c>
      <c r="B19" s="36" t="s">
        <v>118</v>
      </c>
      <c r="C19" s="40">
        <v>-2E-3</v>
      </c>
      <c r="D19" s="40">
        <v>-6.9999999999999999E-4</v>
      </c>
      <c r="E19" s="38">
        <f t="shared" si="0"/>
        <v>1.2999999999999999E-3</v>
      </c>
    </row>
    <row r="20" spans="1:5" x14ac:dyDescent="0.25">
      <c r="A20" s="36">
        <v>210015</v>
      </c>
      <c r="B20" s="36" t="s">
        <v>119</v>
      </c>
      <c r="C20" s="40">
        <v>-4.5999999999999999E-3</v>
      </c>
      <c r="D20" s="40">
        <v>-4.5999999999999999E-3</v>
      </c>
      <c r="E20" s="38">
        <f t="shared" si="0"/>
        <v>0</v>
      </c>
    </row>
    <row r="21" spans="1:5" x14ac:dyDescent="0.25">
      <c r="A21" s="36">
        <v>210016</v>
      </c>
      <c r="B21" s="36" t="s">
        <v>120</v>
      </c>
      <c r="C21" s="40">
        <v>-8.9999999999999993E-3</v>
      </c>
      <c r="D21" s="40">
        <v>-8.6E-3</v>
      </c>
      <c r="E21" s="38">
        <f t="shared" si="0"/>
        <v>3.9999999999999931E-4</v>
      </c>
    </row>
    <row r="22" spans="1:5" x14ac:dyDescent="0.25">
      <c r="A22" s="36">
        <v>210017</v>
      </c>
      <c r="B22" s="36" t="s">
        <v>121</v>
      </c>
      <c r="C22" s="40">
        <v>-6.3E-3</v>
      </c>
      <c r="D22" s="40">
        <v>-6.6E-3</v>
      </c>
      <c r="E22" s="38">
        <f t="shared" si="0"/>
        <v>-2.9999999999999992E-4</v>
      </c>
    </row>
    <row r="23" spans="1:5" x14ac:dyDescent="0.25">
      <c r="A23" s="36">
        <v>210018</v>
      </c>
      <c r="B23" s="36" t="s">
        <v>122</v>
      </c>
      <c r="C23" s="40">
        <v>-1.4500000000000001E-2</v>
      </c>
      <c r="D23" s="40">
        <v>-1.34E-2</v>
      </c>
      <c r="E23" s="38">
        <f t="shared" si="0"/>
        <v>1.1000000000000003E-3</v>
      </c>
    </row>
    <row r="24" spans="1:5" x14ac:dyDescent="0.25">
      <c r="A24" s="36">
        <v>210019</v>
      </c>
      <c r="B24" s="36" t="s">
        <v>123</v>
      </c>
      <c r="C24" s="40">
        <v>-2.5999999999999999E-3</v>
      </c>
      <c r="D24" s="40">
        <v>-1.6000000000000001E-3</v>
      </c>
      <c r="E24" s="38">
        <f t="shared" si="0"/>
        <v>9.999999999999998E-4</v>
      </c>
    </row>
    <row r="25" spans="1:5" x14ac:dyDescent="0.25">
      <c r="A25" s="36">
        <v>210022</v>
      </c>
      <c r="B25" s="36" t="s">
        <v>124</v>
      </c>
      <c r="C25" s="40">
        <v>-1.14E-2</v>
      </c>
      <c r="D25" s="40">
        <v>-1.0500000000000001E-2</v>
      </c>
      <c r="E25" s="38">
        <f t="shared" si="0"/>
        <v>8.9999999999999976E-4</v>
      </c>
    </row>
    <row r="26" spans="1:5" x14ac:dyDescent="0.25">
      <c r="A26" s="36">
        <v>210023</v>
      </c>
      <c r="B26" s="36" t="s">
        <v>125</v>
      </c>
      <c r="C26" s="40">
        <v>-8.3000000000000001E-3</v>
      </c>
      <c r="D26" s="40">
        <v>-7.0000000000000001E-3</v>
      </c>
      <c r="E26" s="38">
        <f t="shared" si="0"/>
        <v>1.2999999999999999E-3</v>
      </c>
    </row>
    <row r="27" spans="1:5" x14ac:dyDescent="0.25">
      <c r="A27" s="36">
        <v>210024</v>
      </c>
      <c r="B27" s="36" t="s">
        <v>126</v>
      </c>
      <c r="C27" s="40">
        <v>-9.4000000000000004E-3</v>
      </c>
      <c r="D27" s="40">
        <v>-6.4000000000000003E-3</v>
      </c>
      <c r="E27" s="38">
        <f t="shared" si="0"/>
        <v>3.0000000000000001E-3</v>
      </c>
    </row>
    <row r="28" spans="1:5" x14ac:dyDescent="0.25">
      <c r="A28" s="36">
        <v>210027</v>
      </c>
      <c r="B28" s="36" t="s">
        <v>127</v>
      </c>
      <c r="C28" s="40">
        <v>-3.8E-3</v>
      </c>
      <c r="D28" s="40">
        <v>-1.1000000000000001E-3</v>
      </c>
      <c r="E28" s="38">
        <f t="shared" si="0"/>
        <v>2.7000000000000001E-3</v>
      </c>
    </row>
    <row r="29" spans="1:5" x14ac:dyDescent="0.25">
      <c r="A29" s="36">
        <v>210028</v>
      </c>
      <c r="B29" s="36" t="s">
        <v>128</v>
      </c>
      <c r="C29" s="40">
        <v>-4.0000000000000001E-3</v>
      </c>
      <c r="D29" s="40">
        <v>-4.1000000000000003E-3</v>
      </c>
      <c r="E29" s="38">
        <f t="shared" si="0"/>
        <v>-1.0000000000000026E-4</v>
      </c>
    </row>
    <row r="30" spans="1:5" x14ac:dyDescent="0.25">
      <c r="A30" s="36">
        <v>210029</v>
      </c>
      <c r="B30" s="36" t="s">
        <v>129</v>
      </c>
      <c r="C30" s="40">
        <v>-8.8999999999999999E-3</v>
      </c>
      <c r="D30" s="40">
        <v>-8.2000000000000007E-3</v>
      </c>
      <c r="E30" s="38">
        <f t="shared" si="0"/>
        <v>6.9999999999999923E-4</v>
      </c>
    </row>
    <row r="31" spans="1:5" x14ac:dyDescent="0.25">
      <c r="A31" s="36">
        <v>210030</v>
      </c>
      <c r="B31" s="36" t="s">
        <v>130</v>
      </c>
      <c r="C31" s="40">
        <v>5.9999999999999995E-4</v>
      </c>
      <c r="D31" s="40">
        <v>-4.0000000000000002E-4</v>
      </c>
      <c r="E31" s="38">
        <f t="shared" si="0"/>
        <v>-1E-3</v>
      </c>
    </row>
    <row r="32" spans="1:5" x14ac:dyDescent="0.25">
      <c r="A32" s="36">
        <v>210032</v>
      </c>
      <c r="B32" s="36" t="s">
        <v>131</v>
      </c>
      <c r="C32" s="40">
        <v>-7.7999999999999996E-3</v>
      </c>
      <c r="D32" s="40">
        <v>-6.6E-3</v>
      </c>
      <c r="E32" s="38">
        <f t="shared" si="0"/>
        <v>1.1999999999999997E-3</v>
      </c>
    </row>
    <row r="33" spans="1:5" x14ac:dyDescent="0.25">
      <c r="A33" s="36">
        <v>210033</v>
      </c>
      <c r="B33" s="36" t="s">
        <v>132</v>
      </c>
      <c r="C33" s="40">
        <v>-4.1000000000000003E-3</v>
      </c>
      <c r="D33" s="40">
        <v>-4.7000000000000002E-3</v>
      </c>
      <c r="E33" s="38">
        <f t="shared" si="0"/>
        <v>-5.9999999999999984E-4</v>
      </c>
    </row>
    <row r="34" spans="1:5" x14ac:dyDescent="0.25">
      <c r="A34" s="36">
        <v>210034</v>
      </c>
      <c r="B34" s="36" t="s">
        <v>133</v>
      </c>
      <c r="C34" s="40">
        <v>-4.8999999999999998E-3</v>
      </c>
      <c r="D34" s="40">
        <v>-5.1000000000000004E-3</v>
      </c>
      <c r="E34" s="38">
        <f t="shared" si="0"/>
        <v>-2.0000000000000052E-4</v>
      </c>
    </row>
    <row r="35" spans="1:5" x14ac:dyDescent="0.25">
      <c r="A35" s="36">
        <v>210035</v>
      </c>
      <c r="B35" s="36" t="s">
        <v>134</v>
      </c>
      <c r="C35" s="40">
        <v>-3.5999999999999999E-3</v>
      </c>
      <c r="D35" s="40">
        <v>-3.0999999999999999E-3</v>
      </c>
      <c r="E35" s="38">
        <f t="shared" si="0"/>
        <v>5.0000000000000001E-4</v>
      </c>
    </row>
    <row r="36" spans="1:5" x14ac:dyDescent="0.25">
      <c r="A36" s="36">
        <v>210037</v>
      </c>
      <c r="B36" s="36" t="s">
        <v>135</v>
      </c>
      <c r="C36" s="40">
        <v>-5.0000000000000001E-3</v>
      </c>
      <c r="D36" s="40">
        <v>-5.1999999999999998E-3</v>
      </c>
      <c r="E36" s="38">
        <f t="shared" si="0"/>
        <v>-1.9999999999999966E-4</v>
      </c>
    </row>
    <row r="37" spans="1:5" x14ac:dyDescent="0.25">
      <c r="A37" s="36">
        <v>210038</v>
      </c>
      <c r="B37" s="36" t="s">
        <v>136</v>
      </c>
      <c r="C37" s="40">
        <v>-6.4000000000000003E-3</v>
      </c>
      <c r="D37" s="40">
        <v>-7.6E-3</v>
      </c>
      <c r="E37" s="38">
        <f t="shared" si="0"/>
        <v>-1.1999999999999997E-3</v>
      </c>
    </row>
    <row r="38" spans="1:5" x14ac:dyDescent="0.25">
      <c r="A38" s="36">
        <v>210039</v>
      </c>
      <c r="B38" s="36" t="s">
        <v>137</v>
      </c>
      <c r="C38" s="40">
        <v>3.7000000000000002E-3</v>
      </c>
      <c r="D38" s="40">
        <v>2.5000000000000001E-3</v>
      </c>
      <c r="E38" s="38">
        <f t="shared" si="0"/>
        <v>-1.2000000000000001E-3</v>
      </c>
    </row>
    <row r="39" spans="1:5" x14ac:dyDescent="0.25">
      <c r="A39" s="36">
        <v>210040</v>
      </c>
      <c r="B39" s="36" t="s">
        <v>138</v>
      </c>
      <c r="C39" s="40">
        <v>5.0000000000000001E-4</v>
      </c>
      <c r="D39" s="40">
        <v>-5.9999999999999995E-4</v>
      </c>
      <c r="E39" s="38">
        <f t="shared" si="0"/>
        <v>-1.0999999999999998E-3</v>
      </c>
    </row>
    <row r="40" spans="1:5" x14ac:dyDescent="0.25">
      <c r="A40" s="36">
        <v>210043</v>
      </c>
      <c r="B40" s="36" t="s">
        <v>139</v>
      </c>
      <c r="C40" s="40">
        <v>-7.4000000000000003E-3</v>
      </c>
      <c r="D40" s="40">
        <v>-8.3000000000000001E-3</v>
      </c>
      <c r="E40" s="38">
        <f t="shared" si="0"/>
        <v>-8.9999999999999976E-4</v>
      </c>
    </row>
    <row r="41" spans="1:5" x14ac:dyDescent="0.25">
      <c r="A41" s="36">
        <v>210044</v>
      </c>
      <c r="B41" s="36" t="s">
        <v>140</v>
      </c>
      <c r="C41" s="40">
        <v>5.0000000000000001E-4</v>
      </c>
      <c r="D41" s="40">
        <v>-1E-3</v>
      </c>
      <c r="E41" s="38">
        <f t="shared" si="0"/>
        <v>-1.5E-3</v>
      </c>
    </row>
    <row r="42" spans="1:5" x14ac:dyDescent="0.25">
      <c r="A42" s="36">
        <v>210048</v>
      </c>
      <c r="B42" s="36" t="s">
        <v>141</v>
      </c>
      <c r="C42" s="40">
        <v>-7.9000000000000008E-3</v>
      </c>
      <c r="D42" s="40">
        <v>-8.8999999999999999E-3</v>
      </c>
      <c r="E42" s="38">
        <f t="shared" si="0"/>
        <v>-9.9999999999999915E-4</v>
      </c>
    </row>
    <row r="43" spans="1:5" x14ac:dyDescent="0.25">
      <c r="A43" s="36">
        <v>210049</v>
      </c>
      <c r="B43" s="36" t="s">
        <v>142</v>
      </c>
      <c r="C43" s="40">
        <v>-3.8E-3</v>
      </c>
      <c r="D43" s="40">
        <v>-3.5000000000000001E-3</v>
      </c>
      <c r="E43" s="38">
        <f t="shared" si="0"/>
        <v>2.9999999999999992E-4</v>
      </c>
    </row>
    <row r="44" spans="1:5" x14ac:dyDescent="0.25">
      <c r="A44" s="36">
        <v>210051</v>
      </c>
      <c r="B44" s="36" t="s">
        <v>143</v>
      </c>
      <c r="C44" s="40">
        <v>-1.8E-3</v>
      </c>
      <c r="D44" s="40">
        <v>-6.9999999999999999E-4</v>
      </c>
      <c r="E44" s="38">
        <f t="shared" si="0"/>
        <v>1.0999999999999998E-3</v>
      </c>
    </row>
    <row r="45" spans="1:5" x14ac:dyDescent="0.25">
      <c r="A45" s="36">
        <v>210055</v>
      </c>
      <c r="B45" s="36" t="s">
        <v>144</v>
      </c>
      <c r="C45" s="40">
        <v>-1.44E-2</v>
      </c>
      <c r="D45" s="40">
        <v>-1.2999999999999999E-2</v>
      </c>
      <c r="E45" s="38">
        <f t="shared" si="0"/>
        <v>1.4000000000000002E-3</v>
      </c>
    </row>
    <row r="46" spans="1:5" x14ac:dyDescent="0.25">
      <c r="A46" s="36">
        <v>210056</v>
      </c>
      <c r="B46" s="36" t="s">
        <v>145</v>
      </c>
      <c r="C46" s="40">
        <v>-6.0000000000000001E-3</v>
      </c>
      <c r="D46" s="40">
        <v>-7.1999999999999998E-3</v>
      </c>
      <c r="E46" s="38">
        <f t="shared" si="0"/>
        <v>-1.1999999999999997E-3</v>
      </c>
    </row>
    <row r="47" spans="1:5" x14ac:dyDescent="0.25">
      <c r="A47" s="36">
        <v>210057</v>
      </c>
      <c r="B47" s="36" t="s">
        <v>146</v>
      </c>
      <c r="C47" s="40">
        <v>-7.7999999999999996E-3</v>
      </c>
      <c r="D47" s="40">
        <v>-6.6E-3</v>
      </c>
      <c r="E47" s="38">
        <f t="shared" si="0"/>
        <v>1.1999999999999997E-3</v>
      </c>
    </row>
    <row r="48" spans="1:5" x14ac:dyDescent="0.25">
      <c r="A48" s="36">
        <v>210060</v>
      </c>
      <c r="B48" s="36" t="s">
        <v>147</v>
      </c>
      <c r="C48" s="40">
        <v>-1.1900000000000001E-2</v>
      </c>
      <c r="D48" s="40">
        <v>-6.8999999999999999E-3</v>
      </c>
      <c r="E48" s="38">
        <f t="shared" si="0"/>
        <v>5.000000000000001E-3</v>
      </c>
    </row>
    <row r="49" spans="1:5" x14ac:dyDescent="0.25">
      <c r="A49" s="36">
        <v>210061</v>
      </c>
      <c r="B49" s="36" t="s">
        <v>148</v>
      </c>
      <c r="C49" s="40">
        <v>-5.8999999999999999E-3</v>
      </c>
      <c r="D49" s="40">
        <v>-5.7000000000000002E-3</v>
      </c>
      <c r="E49" s="38">
        <f t="shared" si="0"/>
        <v>1.9999999999999966E-4</v>
      </c>
    </row>
    <row r="50" spans="1:5" x14ac:dyDescent="0.25">
      <c r="A50" s="36">
        <v>210062</v>
      </c>
      <c r="B50" s="36" t="s">
        <v>149</v>
      </c>
      <c r="C50" s="40">
        <v>-1.18E-2</v>
      </c>
      <c r="D50" s="40">
        <v>-1.14E-2</v>
      </c>
      <c r="E50" s="38">
        <f t="shared" si="0"/>
        <v>3.9999999999999931E-4</v>
      </c>
    </row>
    <row r="51" spans="1:5" x14ac:dyDescent="0.25">
      <c r="A51" s="36">
        <v>210063</v>
      </c>
      <c r="B51" s="36" t="s">
        <v>150</v>
      </c>
      <c r="C51" s="40">
        <v>-1.2999999999999999E-3</v>
      </c>
      <c r="D51" s="40">
        <v>-1.4E-3</v>
      </c>
      <c r="E51" s="38">
        <f t="shared" si="0"/>
        <v>-1.0000000000000005E-4</v>
      </c>
    </row>
    <row r="52" spans="1:5" x14ac:dyDescent="0.25">
      <c r="A52" s="36">
        <v>210065</v>
      </c>
      <c r="B52" s="36" t="s">
        <v>151</v>
      </c>
      <c r="C52" s="40">
        <v>-3.7000000000000002E-3</v>
      </c>
      <c r="D52" s="40">
        <v>-3.8999999999999998E-3</v>
      </c>
      <c r="E52" s="38">
        <f t="shared" si="0"/>
        <v>-1.9999999999999966E-4</v>
      </c>
    </row>
  </sheetData>
  <autoFilter ref="A7:E7">
    <sortState ref="A8:E52">
      <sortCondition ref="A7"/>
    </sortState>
  </autoFilter>
  <mergeCells count="3">
    <mergeCell ref="C6:D6"/>
    <mergeCell ref="B4:M4"/>
    <mergeCell ref="B5:M5"/>
  </mergeCells>
  <conditionalFormatting sqref="C8:C52">
    <cfRule type="colorScale" priority="5">
      <colorScale>
        <cfvo type="min"/>
        <cfvo type="num" val="0"/>
        <cfvo type="max"/>
        <color rgb="FFF8696B"/>
        <color rgb="FFFFFFFF"/>
        <color rgb="FF63BE7B"/>
      </colorScale>
    </cfRule>
  </conditionalFormatting>
  <conditionalFormatting sqref="D8:D52">
    <cfRule type="colorScale" priority="4">
      <colorScale>
        <cfvo type="min"/>
        <cfvo type="num" val="0"/>
        <cfvo type="max"/>
        <color rgb="FFF8696B"/>
        <color rgb="FFFFFF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1"/>
  <sheetViews>
    <sheetView workbookViewId="0">
      <selection activeCell="J13" sqref="J13"/>
    </sheetView>
  </sheetViews>
  <sheetFormatPr defaultRowHeight="15" x14ac:dyDescent="0.25"/>
  <cols>
    <col min="1" max="2" width="25.85546875" customWidth="1"/>
    <col min="3" max="3" width="6.7109375" customWidth="1"/>
    <col min="4" max="5" width="25.85546875" customWidth="1"/>
    <col min="6" max="6" width="8.5703125" customWidth="1"/>
    <col min="7" max="8" width="18" customWidth="1"/>
    <col min="9" max="9" width="8.42578125" customWidth="1"/>
    <col min="10" max="12" width="18" customWidth="1"/>
  </cols>
  <sheetData>
    <row r="1" spans="1:13" ht="18.75" x14ac:dyDescent="0.3">
      <c r="A1" s="10" t="s">
        <v>104</v>
      </c>
    </row>
    <row r="2" spans="1:13" x14ac:dyDescent="0.25">
      <c r="A2" t="s">
        <v>93</v>
      </c>
      <c r="B2" t="s">
        <v>101</v>
      </c>
    </row>
    <row r="3" spans="1:13" x14ac:dyDescent="0.25">
      <c r="A3" t="s">
        <v>94</v>
      </c>
      <c r="B3" t="s">
        <v>102</v>
      </c>
    </row>
    <row r="4" spans="1:13" x14ac:dyDescent="0.25">
      <c r="A4" s="12" t="s">
        <v>95</v>
      </c>
      <c r="B4" s="62" t="s">
        <v>97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13" t="s">
        <v>96</v>
      </c>
      <c r="B5" s="62" t="s">
        <v>98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5.75" thickBot="1" x14ac:dyDescent="0.3"/>
    <row r="7" spans="1:13" ht="21" x14ac:dyDescent="0.35">
      <c r="A7" s="66" t="s">
        <v>160</v>
      </c>
      <c r="B7" s="67"/>
      <c r="C7" s="67"/>
      <c r="D7" s="67"/>
      <c r="E7" s="68"/>
    </row>
    <row r="8" spans="1:13" ht="21" x14ac:dyDescent="0.35">
      <c r="A8" s="69" t="s">
        <v>156</v>
      </c>
      <c r="B8" s="64"/>
      <c r="C8" s="43"/>
      <c r="D8" s="64" t="s">
        <v>157</v>
      </c>
      <c r="E8" s="65"/>
    </row>
    <row r="9" spans="1:13" ht="21" x14ac:dyDescent="0.35">
      <c r="A9" s="44" t="s">
        <v>153</v>
      </c>
      <c r="B9" s="45">
        <v>-68910681.234179512</v>
      </c>
      <c r="C9" s="43"/>
      <c r="D9" s="46" t="s">
        <v>153</v>
      </c>
      <c r="E9" s="47">
        <v>-67148368.672757298</v>
      </c>
    </row>
    <row r="10" spans="1:13" ht="21" x14ac:dyDescent="0.35">
      <c r="A10" s="48" t="s">
        <v>154</v>
      </c>
      <c r="B10" s="49">
        <v>-69338460.008995265</v>
      </c>
      <c r="C10" s="43"/>
      <c r="D10" s="46" t="s">
        <v>154</v>
      </c>
      <c r="E10" s="47">
        <v>-67822608.469621539</v>
      </c>
    </row>
    <row r="11" spans="1:13" ht="21.75" thickBot="1" x14ac:dyDescent="0.4">
      <c r="A11" s="50" t="s">
        <v>155</v>
      </c>
      <c r="B11" s="51">
        <v>427778.77481575316</v>
      </c>
      <c r="C11" s="52"/>
      <c r="D11" s="53" t="s">
        <v>155</v>
      </c>
      <c r="E11" s="54">
        <v>674239.79686423927</v>
      </c>
    </row>
  </sheetData>
  <mergeCells count="5">
    <mergeCell ref="D8:E8"/>
    <mergeCell ref="A7:E7"/>
    <mergeCell ref="A8:B8"/>
    <mergeCell ref="B4:M4"/>
    <mergeCell ref="B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BAD28-278A-4020-A603-800137ABAB2C}"/>
</file>

<file path=customXml/itemProps2.xml><?xml version="1.0" encoding="utf-8"?>
<ds:datastoreItem xmlns:ds="http://schemas.openxmlformats.org/officeDocument/2006/customXml" ds:itemID="{D3A76513-ABDB-4110-87CD-2F7CF1385DA5}"/>
</file>

<file path=customXml/itemProps3.xml><?xml version="1.0" encoding="utf-8"?>
<ds:datastoreItem xmlns:ds="http://schemas.openxmlformats.org/officeDocument/2006/customXml" ds:itemID="{732A22EE-8D22-4C5F-A832-F77126FCC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M1 - FINAL SCORES</vt:lpstr>
      <vt:lpstr>M2 - FINAL SCORES</vt:lpstr>
      <vt:lpstr>THA-TKA By Hosp Comp Rates</vt:lpstr>
      <vt:lpstr>UB04 - Source of Admission</vt:lpstr>
      <vt:lpstr>UB Codes Patient Disposition</vt:lpstr>
      <vt:lpstr>By Hospital Domain Comparison</vt:lpstr>
      <vt:lpstr>By-Hospital Revenue Adjustments</vt:lpstr>
      <vt:lpstr>Statewide Revenue Adjustments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 Chen</dc:creator>
  <cp:lastModifiedBy>Alyson Schuster</cp:lastModifiedBy>
  <cp:lastPrinted>2018-10-12T20:53:39Z</cp:lastPrinted>
  <dcterms:created xsi:type="dcterms:W3CDTF">2018-10-10T20:50:19Z</dcterms:created>
  <dcterms:modified xsi:type="dcterms:W3CDTF">2018-10-15T21:21:14Z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