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ethodology\CPBM\Quality\SCALING\RY2022\"/>
    </mc:Choice>
  </mc:AlternateContent>
  <bookViews>
    <workbookView xWindow="0" yWindow="0" windowWidth="12285" windowHeight="6015" activeTab="1"/>
  </bookViews>
  <sheets>
    <sheet name="Source MHAC " sheetId="4" r:id="rId1"/>
    <sheet name="MHAC Modeling Results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'MHAC Modeling Results'!$A$2:$F$2</definedName>
    <definedName name="finally">[1]finally!$A$1:$AN$76</definedName>
    <definedName name="imptab17fr2">[1]imptab17fr2!$A$1:$AN$76</definedName>
    <definedName name="low">'[2]5.QBR Scaling '!$B$4</definedName>
    <definedName name="MHAC_Highest_Score" localSheetId="0">'[3]MHAC Results'!$B$59</definedName>
    <definedName name="MHAC_Highest_Score">'MHAC Modeling Results'!$B$57</definedName>
    <definedName name="MHAC_Lowest_Score" localSheetId="0">'[3]MHAC Results'!$B$57</definedName>
    <definedName name="MHAC_Lowest_Score">'MHAC Modeling Results'!$B$55</definedName>
    <definedName name="MHAC_Max_Penalty" localSheetId="0">'[3]MHAC Results'!$B$58</definedName>
    <definedName name="MHAC_Max_Penalty">'MHAC Modeling Results'!$B$56</definedName>
    <definedName name="MHAC_Max_Reward" localSheetId="0">'[3]MHAC Results'!$B$60</definedName>
    <definedName name="MHAC_Max_Reward">'MHAC Modeling Results'!$B$58</definedName>
    <definedName name="MHAC_Penalty_Threshold" localSheetId="0">'[3]MHAC Results'!$B$61</definedName>
    <definedName name="MHAC_Penalty_Threshold">'MHAC Modeling Results'!$B$59</definedName>
    <definedName name="MHAC_Reward_Threshold" localSheetId="0">'[3]MHAC Results'!$B$62</definedName>
    <definedName name="MHAC_Reward_Threshold">'MHAC Modeling Results'!$B$60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[1]rfbn_table!$A$1:$H$53</definedName>
    <definedName name="rfbnout">[1]rfbnout!$A$1:$K$53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3" i="3"/>
  <c r="C49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3" i="3"/>
  <c r="D50" i="3" l="1"/>
  <c r="D49" i="3"/>
  <c r="E47" i="3" l="1"/>
  <c r="F47" i="3" s="1"/>
  <c r="E31" i="3" l="1"/>
  <c r="F31" i="3" s="1"/>
  <c r="E42" i="3"/>
  <c r="F42" i="3" s="1"/>
  <c r="E23" i="3"/>
  <c r="F23" i="3" s="1"/>
  <c r="E6" i="3"/>
  <c r="F6" i="3" s="1"/>
  <c r="E38" i="3"/>
  <c r="F38" i="3" s="1"/>
  <c r="E16" i="3"/>
  <c r="F16" i="3" s="1"/>
  <c r="E32" i="3"/>
  <c r="F32" i="3" s="1"/>
  <c r="E24" i="3"/>
  <c r="F24" i="3" s="1"/>
  <c r="E33" i="3"/>
  <c r="F33" i="3" s="1"/>
  <c r="E17" i="3"/>
  <c r="F17" i="3" s="1"/>
  <c r="E45" i="3"/>
  <c r="F45" i="3" s="1"/>
  <c r="E14" i="3"/>
  <c r="F14" i="3" s="1"/>
  <c r="E21" i="3"/>
  <c r="F21" i="3" s="1"/>
  <c r="E39" i="3"/>
  <c r="F39" i="3" s="1"/>
  <c r="E30" i="3"/>
  <c r="F30" i="3" s="1"/>
  <c r="E43" i="3"/>
  <c r="F43" i="3" s="1"/>
  <c r="E12" i="3"/>
  <c r="F12" i="3" s="1"/>
  <c r="E8" i="3"/>
  <c r="F8" i="3" s="1"/>
  <c r="E20" i="3"/>
  <c r="F20" i="3" s="1"/>
  <c r="E9" i="3"/>
  <c r="F9" i="3" s="1"/>
  <c r="E37" i="3"/>
  <c r="F37" i="3" s="1"/>
  <c r="E28" i="3"/>
  <c r="F28" i="3" s="1"/>
  <c r="E11" i="3"/>
  <c r="F11" i="3" s="1"/>
  <c r="E3" i="3"/>
  <c r="F3" i="3" s="1"/>
  <c r="E29" i="3"/>
  <c r="F29" i="3" s="1"/>
  <c r="E41" i="3"/>
  <c r="F41" i="3" s="1"/>
  <c r="E5" i="3"/>
  <c r="F5" i="3" s="1"/>
  <c r="E19" i="3"/>
  <c r="F19" i="3" s="1"/>
  <c r="E26" i="3"/>
  <c r="F26" i="3" s="1"/>
  <c r="E46" i="3"/>
  <c r="F46" i="3" s="1"/>
  <c r="E7" i="3"/>
  <c r="F7" i="3" s="1"/>
  <c r="E44" i="3"/>
  <c r="F44" i="3" s="1"/>
  <c r="E27" i="3"/>
  <c r="F27" i="3" s="1"/>
  <c r="E36" i="3"/>
  <c r="F36" i="3" s="1"/>
  <c r="E25" i="3"/>
  <c r="F25" i="3" s="1"/>
  <c r="E4" i="3"/>
  <c r="F4" i="3" s="1"/>
  <c r="E34" i="3"/>
  <c r="F34" i="3" s="1"/>
  <c r="E40" i="3"/>
  <c r="F40" i="3" s="1"/>
  <c r="E13" i="3"/>
  <c r="F13" i="3" s="1"/>
  <c r="E35" i="3"/>
  <c r="F35" i="3" s="1"/>
  <c r="E22" i="3"/>
  <c r="F22" i="3" s="1"/>
  <c r="E15" i="3"/>
  <c r="F15" i="3" s="1"/>
  <c r="E18" i="3"/>
  <c r="F18" i="3" s="1"/>
  <c r="E10" i="3"/>
  <c r="F10" i="3" s="1"/>
  <c r="F49" i="3" l="1"/>
  <c r="F52" i="3"/>
  <c r="F50" i="3"/>
  <c r="F51" i="3" l="1"/>
  <c r="F53" i="3"/>
</calcChain>
</file>

<file path=xl/sharedStrings.xml><?xml version="1.0" encoding="utf-8"?>
<sst xmlns="http://schemas.openxmlformats.org/spreadsheetml/2006/main" count="126" uniqueCount="123">
  <si>
    <t>HOSPITAL ID</t>
  </si>
  <si>
    <t>HOSPITAL NAME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</si>
  <si>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</si>
  <si>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</si>
  <si>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</si>
  <si>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</si>
  <si>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</si>
  <si>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</si>
  <si>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</si>
  <si>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</si>
  <si>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</si>
  <si>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</si>
  <si>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</si>
  <si>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</si>
  <si>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</si>
  <si>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</si>
  <si>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</si>
  <si>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</si>
  <si>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</si>
  <si>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</si>
  <si>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</si>
  <si>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</si>
  <si>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</si>
  <si>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</si>
  <si>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</si>
  <si>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</si>
  <si>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</si>
  <si>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</si>
  <si>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</si>
  <si>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</si>
  <si>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</si>
  <si>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</si>
  <si>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</si>
  <si>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</si>
  <si>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</si>
  <si>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</si>
  <si>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</si>
  <si>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</si>
  <si>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</si>
  <si>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</si>
  <si>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</si>
  <si>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</si>
  <si>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</si>
  <si>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</si>
  <si>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</si>
  <si>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</si>
  <si>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Scaling Named Range Titles</t>
  </si>
  <si>
    <t>Scaling Named Range Values</t>
  </si>
  <si>
    <t>MHAC Lowest Score</t>
  </si>
  <si>
    <t>MHAC Max Penalty</t>
  </si>
  <si>
    <t>MHAC Highest Score</t>
  </si>
  <si>
    <t>MHAC Max Reward</t>
  </si>
  <si>
    <t>MHAC Penalty Threshold</t>
  </si>
  <si>
    <t>MHAC Reward Threshold</t>
  </si>
  <si>
    <t>Hospital ID</t>
  </si>
  <si>
    <t>Hospital Name</t>
  </si>
  <si>
    <t>% Adjustment</t>
  </si>
  <si>
    <t>LEVINDALE</t>
  </si>
  <si>
    <t>State Total</t>
  </si>
  <si>
    <t>Penalty</t>
  </si>
  <si>
    <t>% Inpatient</t>
  </si>
  <si>
    <t>Reward</t>
  </si>
  <si>
    <t>HC-Germantown</t>
  </si>
  <si>
    <t>Meritus</t>
  </si>
  <si>
    <t>UMMC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</si>
  <si>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</si>
  <si>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</si>
  <si>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</si>
  <si>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</si>
  <si>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</si>
  <si>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</si>
  <si>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</si>
  <si>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</si>
  <si>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MedStar Fr Square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</si>
  <si>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</si>
  <si>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</si>
  <si>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</si>
  <si>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</si>
  <si>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</si>
  <si>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</si>
  <si>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</si>
  <si>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</si>
  <si>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</si>
  <si>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</si>
  <si>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</si>
  <si>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</si>
  <si>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</si>
  <si>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</si>
  <si>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</si>
  <si>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</si>
  <si>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</si>
  <si>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</si>
  <si>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</si>
  <si>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</si>
  <si>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</si>
  <si>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</si>
  <si>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</si>
  <si>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</si>
  <si>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</si>
  <si>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</si>
  <si>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</si>
  <si>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</si>
  <si>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</si>
  <si>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Results Used from:</t>
  </si>
  <si>
    <t>Date Updated:</t>
  </si>
  <si>
    <t>TOTAL NUMBER OF PPCs (max 14)</t>
  </si>
  <si>
    <t>WEIGHTED FINAL HOSPITAL POINTS</t>
  </si>
  <si>
    <t>WEIGHTED DENOMINATOR</t>
  </si>
  <si>
    <t>WEIGHTED SCORE</t>
  </si>
  <si>
    <t>UM-PGHC</t>
  </si>
  <si>
    <t>Hospital scores CY 2019 YTD</t>
  </si>
  <si>
    <t xml:space="preserve"> </t>
  </si>
  <si>
    <t>Grace Medical center</t>
  </si>
  <si>
    <t>Adventist White Oak</t>
  </si>
  <si>
    <t>ChristianaCare, Union</t>
  </si>
  <si>
    <t>Final:</t>
  </si>
  <si>
    <t>Final results</t>
  </si>
  <si>
    <t>MHAC Revenue Adjustments RY 2022</t>
  </si>
  <si>
    <t>RY21 Permanent Inpatient Revenue</t>
  </si>
  <si>
    <t>RY 2021 scores were used for RY 2022 due to COVID PHE</t>
  </si>
  <si>
    <t>RY 2021 MHAC score*</t>
  </si>
  <si>
    <t>*RY 2021 scores used for RY 2022 due to COVID PHE.  Revenue has been updated.</t>
  </si>
  <si>
    <t>$ Adjustment**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</si>
</sst>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\ #,##0%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9"/>
      <color indexed="8"/>
      <name val="Arial, Albany AMT, sans-serif"/>
    </font>
    <font>
      <b/>
      <sz val="12"/>
      <name val="Arial, Albany AMT, sans-serif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8"/>
      <color indexed="8"/>
      <name val="Arial"/>
      <family val="2"/>
    </font>
    <font>
      <sz val="12"/>
      <color rgb="FF22222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F5EA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5" applyNumberFormat="0" applyAlignment="0" applyProtection="0"/>
    <xf numFmtId="0" fontId="20" fillId="12" borderId="6" applyNumberFormat="0" applyAlignment="0" applyProtection="0"/>
    <xf numFmtId="0" fontId="21" fillId="12" borderId="5" applyNumberFormat="0" applyAlignment="0" applyProtection="0"/>
    <xf numFmtId="0" fontId="22" fillId="0" borderId="7" applyNumberFormat="0" applyFill="0" applyAlignment="0" applyProtection="0"/>
    <xf numFmtId="0" fontId="23" fillId="13" borderId="8" applyNumberFormat="0" applyAlignment="0" applyProtection="0"/>
    <xf numFmtId="0" fontId="2" fillId="0" borderId="0" applyNumberFormat="0" applyFill="0" applyBorder="0" applyAlignment="0" applyProtection="0"/>
    <xf numFmtId="0" fontId="1" fillId="14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6" fillId="38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9" fillId="0" borderId="0"/>
    <xf numFmtId="0" fontId="1" fillId="0" borderId="0"/>
    <xf numFmtId="0" fontId="30" fillId="0" borderId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</cellStyleXfs>
  <cellXfs count="37">
    <xf numFmtId="0" fontId="0" fillId="0" borderId="0" xfId="0"/>
    <xf numFmtId="0" fontId="4" fillId="4" borderId="1" xfId="0" applyFont="1" applyFill="1" applyBorder="1"/>
    <xf numFmtId="0" fontId="3" fillId="4" borderId="1" xfId="0" applyFont="1" applyFill="1" applyBorder="1"/>
    <xf numFmtId="0" fontId="5" fillId="0" borderId="0" xfId="0" applyFont="1"/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NumberFormat="1" applyFont="1" applyFill="1" applyBorder="1" applyAlignment="1" applyProtection="1">
      <alignment horizontal="left" wrapText="1"/>
    </xf>
    <xf numFmtId="164" fontId="9" fillId="6" borderId="1" xfId="2" applyNumberFormat="1" applyFont="1" applyFill="1" applyBorder="1" applyAlignment="1" applyProtection="1">
      <alignment horizontal="center" wrapText="1"/>
    </xf>
    <xf numFmtId="2" fontId="8" fillId="0" borderId="1" xfId="1" applyNumberFormat="1" applyFont="1" applyFill="1" applyBorder="1" applyAlignment="1" applyProtection="1">
      <alignment horizontal="center" wrapText="1"/>
    </xf>
    <xf numFmtId="10" fontId="10" fillId="0" borderId="1" xfId="3" applyNumberFormat="1" applyFont="1" applyFill="1" applyBorder="1" applyAlignment="1">
      <alignment horizontal="center"/>
    </xf>
    <xf numFmtId="0" fontId="10" fillId="0" borderId="0" xfId="0" applyFont="1"/>
    <xf numFmtId="0" fontId="8" fillId="0" borderId="0" xfId="0" applyNumberFormat="1" applyFont="1" applyFill="1" applyBorder="1" applyAlignment="1" applyProtection="1">
      <alignment horizontal="left" wrapText="1"/>
    </xf>
    <xf numFmtId="164" fontId="9" fillId="6" borderId="0" xfId="2" applyNumberFormat="1" applyFont="1" applyFill="1" applyBorder="1" applyAlignment="1" applyProtection="1">
      <alignment horizontal="center" wrapText="1"/>
    </xf>
    <xf numFmtId="2" fontId="8" fillId="0" borderId="0" xfId="1" applyNumberFormat="1" applyFont="1" applyFill="1" applyBorder="1" applyAlignment="1" applyProtection="1">
      <alignment horizontal="center" wrapText="1"/>
    </xf>
    <xf numFmtId="0" fontId="11" fillId="3" borderId="1" xfId="0" applyNumberFormat="1" applyFont="1" applyFill="1" applyBorder="1" applyAlignment="1" applyProtection="1">
      <alignment horizontal="left"/>
    </xf>
    <xf numFmtId="164" fontId="12" fillId="7" borderId="1" xfId="2" applyNumberFormat="1" applyFont="1" applyFill="1" applyBorder="1" applyAlignment="1" applyProtection="1">
      <alignment horizontal="center" wrapText="1"/>
    </xf>
    <xf numFmtId="0" fontId="10" fillId="0" borderId="1" xfId="0" applyFont="1" applyBorder="1"/>
    <xf numFmtId="164" fontId="7" fillId="0" borderId="1" xfId="2" applyNumberFormat="1" applyFont="1" applyBorder="1"/>
    <xf numFmtId="0" fontId="10" fillId="0" borderId="0" xfId="0" applyFont="1" applyFill="1" applyBorder="1"/>
    <xf numFmtId="0" fontId="10" fillId="0" borderId="1" xfId="0" applyFont="1" applyBorder="1" applyAlignment="1">
      <alignment horizontal="right"/>
    </xf>
    <xf numFmtId="10" fontId="7" fillId="0" borderId="1" xfId="3" applyNumberFormat="1" applyFont="1" applyBorder="1"/>
    <xf numFmtId="2" fontId="11" fillId="0" borderId="0" xfId="0" applyNumberFormat="1" applyFont="1" applyFill="1" applyBorder="1" applyAlignment="1" applyProtection="1">
      <alignment horizontal="center" wrapText="1"/>
    </xf>
    <xf numFmtId="164" fontId="10" fillId="0" borderId="0" xfId="0" applyNumberFormat="1" applyFont="1"/>
    <xf numFmtId="0" fontId="31" fillId="0" borderId="0" xfId="0" applyFont="1"/>
    <xf numFmtId="14" fontId="6" fillId="0" borderId="0" xfId="0" applyNumberFormat="1" applyFont="1"/>
    <xf numFmtId="2" fontId="10" fillId="0" borderId="0" xfId="0" applyNumberFormat="1" applyFont="1"/>
    <xf numFmtId="2" fontId="3" fillId="41" borderId="1" xfId="0" applyNumberFormat="1" applyFont="1" applyFill="1" applyBorder="1"/>
    <xf numFmtId="10" fontId="3" fillId="41" borderId="1" xfId="0" applyNumberFormat="1" applyFont="1" applyFill="1" applyBorder="1"/>
    <xf numFmtId="0" fontId="32" fillId="39" borderId="11" xfId="0" applyNumberFormat="1" applyFont="1" applyFill="1" applyBorder="1" applyAlignment="1" applyProtection="1">
      <alignment horizontal="center" vertical="center" wrapText="1"/>
    </xf>
    <xf numFmtId="0" fontId="0" fillId="40" borderId="0" xfId="0" applyNumberFormat="1" applyFont="1" applyFill="1" applyBorder="1" applyAlignment="1" applyProtection="1"/>
    <xf numFmtId="0" fontId="36" fillId="2" borderId="11" xfId="0" applyNumberFormat="1" applyFont="1" applyFill="1" applyBorder="1" applyAlignment="1" applyProtection="1">
      <alignment horizontal="left" wrapText="1"/>
    </xf>
    <xf numFmtId="0" fontId="36" fillId="2" borderId="11" xfId="0" applyNumberFormat="1" applyFont="1" applyFill="1" applyBorder="1" applyAlignment="1" applyProtection="1">
      <alignment horizontal="right" wrapText="1"/>
    </xf>
    <xf numFmtId="165" fontId="36" fillId="2" borderId="11" xfId="0" applyNumberFormat="1" applyFont="1" applyFill="1" applyBorder="1" applyAlignment="1" applyProtection="1">
      <alignment horizontal="right" wrapText="1"/>
    </xf>
    <xf numFmtId="0" fontId="37" fillId="0" borderId="0" xfId="0" applyFont="1"/>
    <xf numFmtId="14" fontId="0" fillId="41" borderId="0" xfId="0" applyNumberFormat="1" applyFont="1" applyFill="1" applyBorder="1" applyAlignment="1" applyProtection="1"/>
    <xf numFmtId="0" fontId="33" fillId="2" borderId="0" xfId="0" applyNumberFormat="1" applyFont="1" applyFill="1" applyBorder="1" applyAlignment="1" applyProtection="1">
      <alignment horizontal="center" wrapText="1"/>
    </xf>
  </cellXfs>
  <cellStyles count="5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1 2" xfId="51"/>
    <cellStyle name="60% - Accent2" xfId="27" builtinId="36" customBuiltin="1"/>
    <cellStyle name="60% - Accent2 2" xfId="52"/>
    <cellStyle name="60% - Accent3" xfId="31" builtinId="40" customBuiltin="1"/>
    <cellStyle name="60% - Accent3 2" xfId="53"/>
    <cellStyle name="60% - Accent4" xfId="35" builtinId="44" customBuiltin="1"/>
    <cellStyle name="60% - Accent4 2" xfId="54"/>
    <cellStyle name="60% - Accent5" xfId="39" builtinId="48" customBuiltin="1"/>
    <cellStyle name="60% - Accent5 2" xfId="55"/>
    <cellStyle name="60% - Accent6" xfId="43" builtinId="52" customBuiltin="1"/>
    <cellStyle name="60% - Accent6 2" xfId="56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eutral 2" xfId="50"/>
    <cellStyle name="Normal" xfId="0" builtinId="0"/>
    <cellStyle name="Normal 2 2" xfId="47"/>
    <cellStyle name="Normal 3" xfId="46"/>
    <cellStyle name="Normal 3 2" xfId="48"/>
    <cellStyle name="Normal 3 2 2" xfId="45"/>
    <cellStyle name="Note" xfId="17" builtinId="10" customBuiltin="1"/>
    <cellStyle name="Output" xfId="12" builtinId="21" customBuiltin="1"/>
    <cellStyle name="Percent" xfId="3" builtinId="5"/>
    <cellStyle name="Title" xfId="49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2020/RY2020%20MHAC%20Scal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2%20Source%20Reven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HAC"/>
      <sheetName val="MHAC Scaling"/>
      <sheetName val="MHAC Results"/>
      <sheetName val="MHAC Modeling Results"/>
    </sheetNames>
    <sheetDataSet>
      <sheetData sheetId="0"/>
      <sheetData sheetId="1"/>
      <sheetData sheetId="2">
        <row r="57">
          <cell r="B57">
            <v>0</v>
          </cell>
        </row>
        <row r="58">
          <cell r="B58">
            <v>-0.02</v>
          </cell>
        </row>
        <row r="59">
          <cell r="B59">
            <v>1</v>
          </cell>
        </row>
        <row r="60">
          <cell r="B60">
            <v>0.01</v>
          </cell>
        </row>
        <row r="61">
          <cell r="B61">
            <v>0.45</v>
          </cell>
        </row>
        <row r="62">
          <cell r="B62">
            <v>0.55000000000000004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20 3920"/>
      <sheetName val="FY20 32320"/>
      <sheetName val="FY20 41620"/>
      <sheetName val="FY20 50420"/>
      <sheetName val="FY20 51820"/>
      <sheetName val="FY21 031921"/>
      <sheetName val="FY21 051121"/>
    </sheetNames>
    <sheetDataSet>
      <sheetData sheetId="0">
        <row r="3">
          <cell r="A3">
            <v>210001</v>
          </cell>
          <cell r="B3" t="str">
            <v>MERITUS</v>
          </cell>
          <cell r="C3">
            <v>396979712.79319161</v>
          </cell>
          <cell r="D3">
            <v>222942288.61879441</v>
          </cell>
        </row>
        <row r="4">
          <cell r="A4">
            <v>210002</v>
          </cell>
          <cell r="B4" t="str">
            <v>UNIVERSITY OF MARYLAND</v>
          </cell>
          <cell r="C4">
            <v>1897655547.5094905</v>
          </cell>
          <cell r="D4">
            <v>1271576136.5717785</v>
          </cell>
        </row>
        <row r="5">
          <cell r="A5">
            <v>210003</v>
          </cell>
          <cell r="B5" t="str">
            <v>PRINCE GEORGE</v>
          </cell>
          <cell r="C5">
            <v>353131047.94274944</v>
          </cell>
          <cell r="D5">
            <v>269543915.13831061</v>
          </cell>
        </row>
        <row r="6">
          <cell r="A6">
            <v>210004</v>
          </cell>
          <cell r="B6" t="str">
            <v>HOLY CROSS</v>
          </cell>
          <cell r="C6">
            <v>531916230.52446681</v>
          </cell>
          <cell r="D6">
            <v>373528293.45975751</v>
          </cell>
        </row>
        <row r="7">
          <cell r="A7">
            <v>210005</v>
          </cell>
          <cell r="B7" t="str">
            <v>FREDERICK MEMORIAL</v>
          </cell>
          <cell r="C7">
            <v>375189712.56920636</v>
          </cell>
          <cell r="D7">
            <v>244237398.84285268</v>
          </cell>
        </row>
        <row r="8">
          <cell r="A8">
            <v>210006</v>
          </cell>
          <cell r="B8" t="str">
            <v>HARFORD</v>
          </cell>
          <cell r="C8">
            <v>110664933.89728206</v>
          </cell>
          <cell r="D8">
            <v>55815137.523051143</v>
          </cell>
        </row>
        <row r="9">
          <cell r="A9">
            <v>210008</v>
          </cell>
          <cell r="B9" t="str">
            <v>MERCY</v>
          </cell>
          <cell r="C9">
            <v>588582448.77491951</v>
          </cell>
          <cell r="D9">
            <v>258013944.83043659</v>
          </cell>
        </row>
        <row r="10">
          <cell r="A10">
            <v>210009</v>
          </cell>
          <cell r="B10" t="str">
            <v>JOHNS HOPKINS</v>
          </cell>
          <cell r="C10">
            <v>2632842394.9767604</v>
          </cell>
          <cell r="D10">
            <v>1587043061.9839094</v>
          </cell>
        </row>
        <row r="11">
          <cell r="A11">
            <v>210010</v>
          </cell>
          <cell r="B11" t="str">
            <v>DORCHESTER</v>
          </cell>
          <cell r="C11">
            <v>46684435.864955373</v>
          </cell>
          <cell r="D11">
            <v>20738558.079102673</v>
          </cell>
        </row>
        <row r="12">
          <cell r="A12">
            <v>210011</v>
          </cell>
          <cell r="B12" t="str">
            <v>ST. AGNES</v>
          </cell>
          <cell r="C12">
            <v>446503412.21112752</v>
          </cell>
          <cell r="D12">
            <v>256553892.83696544</v>
          </cell>
        </row>
        <row r="13">
          <cell r="A13">
            <v>210012</v>
          </cell>
          <cell r="B13" t="str">
            <v>SINAI</v>
          </cell>
          <cell r="C13">
            <v>875312936.17802691</v>
          </cell>
          <cell r="D13">
            <v>458234633.19732326</v>
          </cell>
        </row>
        <row r="14">
          <cell r="A14">
            <v>210015</v>
          </cell>
          <cell r="B14" t="str">
            <v>FRANKLIN SQUARE</v>
          </cell>
          <cell r="C14">
            <v>583976138.38305783</v>
          </cell>
          <cell r="D14">
            <v>316861032.09519595</v>
          </cell>
        </row>
        <row r="15">
          <cell r="A15">
            <v>210016</v>
          </cell>
          <cell r="B15" t="str">
            <v>WASHINGTON ADVENTIST</v>
          </cell>
          <cell r="C15">
            <v>310511567.84132731</v>
          </cell>
          <cell r="D15">
            <v>185424414.83927244</v>
          </cell>
        </row>
        <row r="16">
          <cell r="A16">
            <v>210017</v>
          </cell>
          <cell r="B16" t="str">
            <v>GARRETT COUNTY</v>
          </cell>
          <cell r="C16">
            <v>65205955.504200757</v>
          </cell>
          <cell r="D16">
            <v>23914574.735805068</v>
          </cell>
        </row>
        <row r="17">
          <cell r="A17">
            <v>210018</v>
          </cell>
          <cell r="B17" t="str">
            <v>MONTGOMERY GENERAL</v>
          </cell>
          <cell r="C17">
            <v>183902261.90732968</v>
          </cell>
          <cell r="D17">
            <v>86153639.315474749</v>
          </cell>
        </row>
        <row r="18">
          <cell r="A18">
            <v>210019</v>
          </cell>
          <cell r="B18" t="str">
            <v>PENINSULA REGIONAL</v>
          </cell>
          <cell r="C18">
            <v>492139579.70773017</v>
          </cell>
          <cell r="D18">
            <v>269011864.61793453</v>
          </cell>
        </row>
        <row r="19">
          <cell r="A19">
            <v>210022</v>
          </cell>
          <cell r="B19" t="str">
            <v>SUBURBAN</v>
          </cell>
          <cell r="C19">
            <v>357847440.95333821</v>
          </cell>
          <cell r="D19">
            <v>229587236.49850145</v>
          </cell>
        </row>
        <row r="20">
          <cell r="A20">
            <v>210023</v>
          </cell>
          <cell r="B20" t="str">
            <v>ANNE ARUNDEL</v>
          </cell>
          <cell r="C20">
            <v>690707910.1492455</v>
          </cell>
          <cell r="D20">
            <v>336444291.11954707</v>
          </cell>
        </row>
        <row r="21">
          <cell r="A21">
            <v>210024</v>
          </cell>
          <cell r="B21" t="str">
            <v>UNION MEMORIAL</v>
          </cell>
          <cell r="C21">
            <v>438238124.19537467</v>
          </cell>
          <cell r="D21">
            <v>264819463.41190135</v>
          </cell>
        </row>
        <row r="22">
          <cell r="A22">
            <v>210027</v>
          </cell>
          <cell r="B22" t="str">
            <v>WESTERN MARYLAND HEALTH SYSTEM</v>
          </cell>
          <cell r="C22">
            <v>347732938.48592621</v>
          </cell>
          <cell r="D22">
            <v>180822231.00700095</v>
          </cell>
        </row>
        <row r="23">
          <cell r="A23">
            <v>210028</v>
          </cell>
          <cell r="B23" t="str">
            <v>ST. MARY</v>
          </cell>
          <cell r="C23">
            <v>197624284.488893</v>
          </cell>
          <cell r="D23">
            <v>81526292.799159527</v>
          </cell>
        </row>
        <row r="24">
          <cell r="A24">
            <v>210029</v>
          </cell>
          <cell r="B24" t="str">
            <v>HOPKINS BAYVIEW MED CTR</v>
          </cell>
          <cell r="C24">
            <v>726751755.03407121</v>
          </cell>
          <cell r="D24">
            <v>399822341.81158066</v>
          </cell>
        </row>
        <row r="25">
          <cell r="A25">
            <v>210030</v>
          </cell>
          <cell r="B25" t="str">
            <v>CHESTERTOWN</v>
          </cell>
          <cell r="C25">
            <v>54158102.794749722</v>
          </cell>
          <cell r="D25">
            <v>12988646.39517409</v>
          </cell>
        </row>
        <row r="26">
          <cell r="A26">
            <v>210032</v>
          </cell>
          <cell r="B26" t="str">
            <v>UNION HOSPITAL  OF CECIL COUNT</v>
          </cell>
          <cell r="C26">
            <v>172925690.97648051</v>
          </cell>
          <cell r="D26">
            <v>69919320.660108939</v>
          </cell>
        </row>
        <row r="27">
          <cell r="A27">
            <v>210033</v>
          </cell>
          <cell r="B27" t="str">
            <v>CARROLL COUNTY</v>
          </cell>
          <cell r="C27">
            <v>242971535.41675964</v>
          </cell>
          <cell r="D27">
            <v>152896196.32988572</v>
          </cell>
        </row>
        <row r="28">
          <cell r="A28">
            <v>210034</v>
          </cell>
          <cell r="B28" t="str">
            <v>HARBOR</v>
          </cell>
          <cell r="C28">
            <v>195813676.92123276</v>
          </cell>
          <cell r="D28">
            <v>124192093.77876332</v>
          </cell>
        </row>
        <row r="29">
          <cell r="A29">
            <v>210035</v>
          </cell>
          <cell r="B29" t="str">
            <v>CHARLES REGIONAL</v>
          </cell>
          <cell r="C29">
            <v>163911506.50979006</v>
          </cell>
          <cell r="D29">
            <v>84646522.387098521</v>
          </cell>
        </row>
        <row r="30">
          <cell r="A30">
            <v>210037</v>
          </cell>
          <cell r="B30" t="str">
            <v>EASTON</v>
          </cell>
          <cell r="C30">
            <v>235623551.73539445</v>
          </cell>
          <cell r="D30">
            <v>113470110.88857365</v>
          </cell>
        </row>
        <row r="31">
          <cell r="A31">
            <v>210038</v>
          </cell>
          <cell r="B31" t="str">
            <v>UMMC MIDTOWN</v>
          </cell>
          <cell r="C31">
            <v>229865422.52370465</v>
          </cell>
          <cell r="D31">
            <v>110314477.03361738</v>
          </cell>
        </row>
        <row r="32">
          <cell r="A32">
            <v>210039</v>
          </cell>
          <cell r="B32" t="str">
            <v>CALVERT</v>
          </cell>
          <cell r="C32">
            <v>160708745.1251542</v>
          </cell>
          <cell r="D32">
            <v>74688612.289266676</v>
          </cell>
        </row>
        <row r="33">
          <cell r="A33">
            <v>210040</v>
          </cell>
          <cell r="B33" t="str">
            <v>NORTHWEST</v>
          </cell>
          <cell r="C33">
            <v>278622872.76149601</v>
          </cell>
          <cell r="D33">
            <v>143228363.93238115</v>
          </cell>
        </row>
        <row r="34">
          <cell r="A34">
            <v>210043</v>
          </cell>
          <cell r="B34" t="str">
            <v>BALTIMORE WASHINGTON MEDICAL CENTER</v>
          </cell>
          <cell r="C34">
            <v>468969597.16976738</v>
          </cell>
          <cell r="D34">
            <v>275202797.22764188</v>
          </cell>
        </row>
        <row r="35">
          <cell r="A35">
            <v>210044</v>
          </cell>
          <cell r="B35" t="str">
            <v>G.B.M.C.</v>
          </cell>
          <cell r="C35">
            <v>501244787.0827924</v>
          </cell>
          <cell r="D35">
            <v>255702198.09939551</v>
          </cell>
        </row>
        <row r="36">
          <cell r="A36">
            <v>210045</v>
          </cell>
          <cell r="B36" t="str">
            <v>MCCREADY</v>
          </cell>
          <cell r="C36">
            <v>0</v>
          </cell>
          <cell r="D36">
            <v>0</v>
          </cell>
        </row>
        <row r="37">
          <cell r="A37">
            <v>210048</v>
          </cell>
          <cell r="B37" t="str">
            <v>HOWARD COUNTY</v>
          </cell>
          <cell r="C37">
            <v>317328094.88947791</v>
          </cell>
          <cell r="D37">
            <v>191102019.8599062</v>
          </cell>
        </row>
        <row r="38">
          <cell r="A38">
            <v>210049</v>
          </cell>
          <cell r="B38" t="str">
            <v>UPPER CHESAPEAKE HEALTH</v>
          </cell>
          <cell r="C38">
            <v>337143135.90880835</v>
          </cell>
          <cell r="D38">
            <v>164404574.21441871</v>
          </cell>
        </row>
        <row r="39">
          <cell r="A39">
            <v>210051</v>
          </cell>
          <cell r="B39" t="str">
            <v>DOCTORS COMMUNITY</v>
          </cell>
          <cell r="C39">
            <v>272557221.1961633</v>
          </cell>
          <cell r="D39">
            <v>155306460.53440878</v>
          </cell>
        </row>
        <row r="40">
          <cell r="A40">
            <v>210056</v>
          </cell>
          <cell r="B40" t="str">
            <v>GOOD SAMARITAN</v>
          </cell>
          <cell r="C40">
            <v>279030460.71680474</v>
          </cell>
          <cell r="D40">
            <v>165766811.65883392</v>
          </cell>
        </row>
        <row r="41">
          <cell r="A41">
            <v>210057</v>
          </cell>
          <cell r="B41" t="str">
            <v>SHADY GROVE</v>
          </cell>
          <cell r="C41">
            <v>477081179.77056146</v>
          </cell>
          <cell r="D41">
            <v>289663225.6363765</v>
          </cell>
        </row>
        <row r="42">
          <cell r="A42">
            <v>210058</v>
          </cell>
          <cell r="B42" t="str">
            <v>REHAB &amp; ORTHO</v>
          </cell>
          <cell r="C42">
            <v>130680697.96575283</v>
          </cell>
          <cell r="D42">
            <v>75225637.132790893</v>
          </cell>
        </row>
        <row r="43">
          <cell r="A43">
            <v>210060</v>
          </cell>
          <cell r="B43" t="str">
            <v>FT. WASHINGTON</v>
          </cell>
          <cell r="C43">
            <v>53507790.388608485</v>
          </cell>
          <cell r="D43">
            <v>22162896.046017453</v>
          </cell>
        </row>
        <row r="44">
          <cell r="A44">
            <v>210061</v>
          </cell>
          <cell r="B44" t="str">
            <v>ATLANTIC GENERAL</v>
          </cell>
          <cell r="C44">
            <v>116195468.69366743</v>
          </cell>
          <cell r="D44">
            <v>41947865.092794336</v>
          </cell>
        </row>
        <row r="45">
          <cell r="A45">
            <v>210062</v>
          </cell>
          <cell r="B45" t="str">
            <v>SOUTHERN MARYLAND</v>
          </cell>
          <cell r="C45">
            <v>288214724.30399251</v>
          </cell>
          <cell r="D45">
            <v>180154191.81562009</v>
          </cell>
        </row>
        <row r="46">
          <cell r="A46">
            <v>210063</v>
          </cell>
          <cell r="B46" t="str">
            <v>UM ST. JOSEPH</v>
          </cell>
          <cell r="C46">
            <v>401396003.79041696</v>
          </cell>
          <cell r="D46">
            <v>258277670.2911014</v>
          </cell>
        </row>
        <row r="47">
          <cell r="A47">
            <v>210064</v>
          </cell>
          <cell r="B47" t="str">
            <v>Levindale</v>
          </cell>
          <cell r="C47">
            <v>64461278.381390169</v>
          </cell>
          <cell r="D47">
            <v>61251942.570656605</v>
          </cell>
        </row>
        <row r="48">
          <cell r="A48">
            <v>210065</v>
          </cell>
          <cell r="B48" t="str">
            <v>HOLY CROSS GERMANTOWN</v>
          </cell>
          <cell r="C48">
            <v>121832129.51616058</v>
          </cell>
          <cell r="D48">
            <v>73152482.795204401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O1"/>
    </sheetView>
  </sheetViews>
  <sheetFormatPr defaultColWidth="9.140625" defaultRowHeight="15"/>
  <cols>
    <col min="1" max="1" width="12.85546875" style="30" bestFit="1" customWidth="1"/>
    <col min="2" max="2" width="32.140625" style="30" bestFit="1" customWidth="1"/>
    <col min="3" max="6" width="18" style="30" bestFit="1" customWidth="1"/>
    <col min="7" max="16384" width="9.140625" style="30"/>
  </cols>
  <sheetData>
    <row r="1" spans="1:17" ht="15.95" customHeight="1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34"/>
    </row>
    <row r="2" spans="1:17" ht="12.95" customHeight="1">
      <c r="P2" s="30" t="s">
        <v>115</v>
      </c>
      <c r="Q2" s="35">
        <v>43958</v>
      </c>
    </row>
    <row r="3" spans="1:17" ht="26.1" customHeight="1">
      <c r="A3" s="29" t="s">
        <v>0</v>
      </c>
      <c r="B3" s="29" t="s">
        <v>1</v>
      </c>
      <c r="C3" s="29" t="s">
        <v>105</v>
      </c>
      <c r="D3" s="29" t="s">
        <v>106</v>
      </c>
      <c r="E3" s="29" t="s">
        <v>107</v>
      </c>
      <c r="F3" s="29" t="s">
        <v>108</v>
      </c>
      <c r="P3" s="30" t="s">
        <v>119</v>
      </c>
    </row>
    <row r="4" spans="1:17" ht="15" customHeight="1">
      <c r="A4" s="31">
        <v>210001</v>
      </c>
      <c r="B4" s="31" t="s">
        <v>63</v>
      </c>
      <c r="C4" s="32">
        <v>13</v>
      </c>
      <c r="D4" s="32">
        <v>770.95</v>
      </c>
      <c r="E4" s="32">
        <v>1156.3399999999999</v>
      </c>
      <c r="F4" s="33">
        <v>0.67</v>
      </c>
    </row>
    <row r="5" spans="1:17" ht="15" customHeight="1">
      <c r="A5" s="31">
        <v>210002</v>
      </c>
      <c r="B5" s="31" t="s">
        <v>64</v>
      </c>
      <c r="C5" s="32">
        <v>14</v>
      </c>
      <c r="D5" s="32">
        <v>1039.1600000000001</v>
      </c>
      <c r="E5" s="32">
        <v>1264.45</v>
      </c>
      <c r="F5" s="33">
        <v>0.82</v>
      </c>
    </row>
    <row r="6" spans="1:17" ht="15" customHeight="1">
      <c r="A6" s="31">
        <v>210003</v>
      </c>
      <c r="B6" s="31" t="s">
        <v>109</v>
      </c>
      <c r="C6" s="32">
        <v>13</v>
      </c>
      <c r="D6" s="32">
        <v>649.88</v>
      </c>
      <c r="E6" s="32">
        <v>1156.3399999999999</v>
      </c>
      <c r="F6" s="33">
        <v>0.56000000000000005</v>
      </c>
    </row>
    <row r="7" spans="1:17" ht="15" customHeight="1">
      <c r="A7" s="31">
        <v>210004</v>
      </c>
      <c r="B7" s="31" t="s">
        <v>65</v>
      </c>
      <c r="C7" s="32">
        <v>14</v>
      </c>
      <c r="D7" s="32">
        <v>1095.08</v>
      </c>
      <c r="E7" s="32">
        <v>1264.45</v>
      </c>
      <c r="F7" s="33">
        <v>0.87</v>
      </c>
    </row>
    <row r="8" spans="1:17" ht="15" customHeight="1">
      <c r="A8" s="31">
        <v>210005</v>
      </c>
      <c r="B8" s="31" t="s">
        <v>66</v>
      </c>
      <c r="C8" s="32">
        <v>13</v>
      </c>
      <c r="D8" s="32">
        <v>597.02</v>
      </c>
      <c r="E8" s="32">
        <v>1156.3399999999999</v>
      </c>
      <c r="F8" s="33">
        <v>0.52</v>
      </c>
    </row>
    <row r="9" spans="1:17" ht="15" customHeight="1">
      <c r="A9" s="31">
        <v>210006</v>
      </c>
      <c r="B9" s="31" t="s">
        <v>67</v>
      </c>
      <c r="C9" s="32">
        <v>5</v>
      </c>
      <c r="D9" s="32">
        <v>391.91</v>
      </c>
      <c r="E9" s="32">
        <v>544.34</v>
      </c>
      <c r="F9" s="33">
        <v>0.72</v>
      </c>
    </row>
    <row r="10" spans="1:17" ht="15" customHeight="1">
      <c r="A10" s="31">
        <v>210008</v>
      </c>
      <c r="B10" s="31" t="s">
        <v>68</v>
      </c>
      <c r="C10" s="32">
        <v>13</v>
      </c>
      <c r="D10" s="32">
        <v>876.02</v>
      </c>
      <c r="E10" s="32">
        <v>1227.2</v>
      </c>
      <c r="F10" s="33">
        <v>0.71</v>
      </c>
    </row>
    <row r="11" spans="1:17" ht="15" customHeight="1">
      <c r="A11" s="31">
        <v>210009</v>
      </c>
      <c r="B11" s="31" t="s">
        <v>69</v>
      </c>
      <c r="C11" s="32">
        <v>14</v>
      </c>
      <c r="D11" s="32">
        <v>909.68</v>
      </c>
      <c r="E11" s="32">
        <v>1264.45</v>
      </c>
      <c r="F11" s="33">
        <v>0.72</v>
      </c>
    </row>
    <row r="12" spans="1:17" ht="15" customHeight="1">
      <c r="A12" s="31">
        <v>210010</v>
      </c>
      <c r="B12" s="31" t="s">
        <v>70</v>
      </c>
      <c r="C12" s="32">
        <v>5</v>
      </c>
      <c r="D12" s="32">
        <v>520.20000000000005</v>
      </c>
      <c r="E12" s="32">
        <v>544.34</v>
      </c>
      <c r="F12" s="33">
        <v>0.96</v>
      </c>
      <c r="P12" s="30" t="s">
        <v>111</v>
      </c>
    </row>
    <row r="13" spans="1:17" ht="15" customHeight="1">
      <c r="A13" s="31">
        <v>210011</v>
      </c>
      <c r="B13" s="31" t="s">
        <v>71</v>
      </c>
      <c r="C13" s="32">
        <v>14</v>
      </c>
      <c r="D13" s="32">
        <v>746.13</v>
      </c>
      <c r="E13" s="32">
        <v>1264.45</v>
      </c>
      <c r="F13" s="33">
        <v>0.59</v>
      </c>
    </row>
    <row r="14" spans="1:17" ht="15" customHeight="1">
      <c r="A14" s="31">
        <v>210012</v>
      </c>
      <c r="B14" s="31" t="s">
        <v>72</v>
      </c>
      <c r="C14" s="32">
        <v>14</v>
      </c>
      <c r="D14" s="32">
        <v>926.28</v>
      </c>
      <c r="E14" s="32">
        <v>1264.45</v>
      </c>
      <c r="F14" s="33">
        <v>0.73</v>
      </c>
    </row>
    <row r="15" spans="1:17" ht="15" customHeight="1">
      <c r="A15" s="31">
        <v>210013</v>
      </c>
      <c r="B15" s="31" t="s">
        <v>112</v>
      </c>
      <c r="C15" s="32">
        <v>5</v>
      </c>
      <c r="D15" s="32">
        <v>132.01</v>
      </c>
      <c r="E15" s="32">
        <v>544.34</v>
      </c>
      <c r="F15" s="33">
        <v>0.24</v>
      </c>
    </row>
    <row r="16" spans="1:17" ht="15" customHeight="1">
      <c r="A16" s="31">
        <v>210015</v>
      </c>
      <c r="B16" s="31" t="s">
        <v>73</v>
      </c>
      <c r="C16" s="32">
        <v>14</v>
      </c>
      <c r="D16" s="32">
        <v>702.9</v>
      </c>
      <c r="E16" s="32">
        <v>1264.45</v>
      </c>
      <c r="F16" s="33">
        <v>0.56000000000000005</v>
      </c>
    </row>
    <row r="17" spans="1:6" ht="15" customHeight="1">
      <c r="A17" s="31">
        <v>210016</v>
      </c>
      <c r="B17" s="31" t="s">
        <v>113</v>
      </c>
      <c r="C17" s="32">
        <v>13</v>
      </c>
      <c r="D17" s="32">
        <v>949.33</v>
      </c>
      <c r="E17" s="32">
        <v>1156.3399999999999</v>
      </c>
      <c r="F17" s="33">
        <v>0.82</v>
      </c>
    </row>
    <row r="18" spans="1:6" ht="15" customHeight="1">
      <c r="A18" s="31">
        <v>210017</v>
      </c>
      <c r="B18" s="31" t="s">
        <v>74</v>
      </c>
      <c r="C18" s="32">
        <v>4</v>
      </c>
      <c r="D18" s="32">
        <v>379.76</v>
      </c>
      <c r="E18" s="32">
        <v>379.76</v>
      </c>
      <c r="F18" s="33">
        <v>1</v>
      </c>
    </row>
    <row r="19" spans="1:6" ht="15" customHeight="1">
      <c r="A19" s="31">
        <v>210018</v>
      </c>
      <c r="B19" s="31" t="s">
        <v>75</v>
      </c>
      <c r="C19" s="32">
        <v>9</v>
      </c>
      <c r="D19" s="32">
        <v>419.68</v>
      </c>
      <c r="E19" s="32">
        <v>866.66</v>
      </c>
      <c r="F19" s="33">
        <v>0.48</v>
      </c>
    </row>
    <row r="20" spans="1:6" ht="15" customHeight="1">
      <c r="A20" s="31">
        <v>210019</v>
      </c>
      <c r="B20" s="31" t="s">
        <v>76</v>
      </c>
      <c r="C20" s="32">
        <v>13</v>
      </c>
      <c r="D20" s="32">
        <v>1016.47</v>
      </c>
      <c r="E20" s="32">
        <v>1156.3399999999999</v>
      </c>
      <c r="F20" s="33">
        <v>0.88</v>
      </c>
    </row>
    <row r="21" spans="1:6" ht="15" customHeight="1">
      <c r="A21" s="31">
        <v>210022</v>
      </c>
      <c r="B21" s="31" t="s">
        <v>77</v>
      </c>
      <c r="C21" s="32">
        <v>12</v>
      </c>
      <c r="D21" s="32">
        <v>839.85</v>
      </c>
      <c r="E21" s="32">
        <v>1138.69</v>
      </c>
      <c r="F21" s="33">
        <v>0.74</v>
      </c>
    </row>
    <row r="22" spans="1:6" ht="15" customHeight="1">
      <c r="A22" s="31">
        <v>210023</v>
      </c>
      <c r="B22" s="31" t="s">
        <v>78</v>
      </c>
      <c r="C22" s="32">
        <v>14</v>
      </c>
      <c r="D22" s="32">
        <v>982.01</v>
      </c>
      <c r="E22" s="32">
        <v>1264.45</v>
      </c>
      <c r="F22" s="33">
        <v>0.78</v>
      </c>
    </row>
    <row r="23" spans="1:6" ht="15" customHeight="1">
      <c r="A23" s="31">
        <v>210024</v>
      </c>
      <c r="B23" s="31" t="s">
        <v>79</v>
      </c>
      <c r="C23" s="32">
        <v>12</v>
      </c>
      <c r="D23" s="32">
        <v>620.54</v>
      </c>
      <c r="E23" s="32">
        <v>1138.69</v>
      </c>
      <c r="F23" s="33">
        <v>0.54</v>
      </c>
    </row>
    <row r="24" spans="1:6" ht="15" customHeight="1">
      <c r="A24" s="31">
        <v>210027</v>
      </c>
      <c r="B24" s="31" t="s">
        <v>80</v>
      </c>
      <c r="C24" s="32">
        <v>12</v>
      </c>
      <c r="D24" s="32">
        <v>730.7</v>
      </c>
      <c r="E24" s="32">
        <v>1138.69</v>
      </c>
      <c r="F24" s="33">
        <v>0.64</v>
      </c>
    </row>
    <row r="25" spans="1:6" ht="15" customHeight="1">
      <c r="A25" s="31">
        <v>210028</v>
      </c>
      <c r="B25" s="31" t="s">
        <v>81</v>
      </c>
      <c r="C25" s="32">
        <v>9</v>
      </c>
      <c r="D25" s="32">
        <v>826.21</v>
      </c>
      <c r="E25" s="32">
        <v>949.55</v>
      </c>
      <c r="F25" s="33">
        <v>0.87</v>
      </c>
    </row>
    <row r="26" spans="1:6" ht="15" customHeight="1">
      <c r="A26" s="31">
        <v>210029</v>
      </c>
      <c r="B26" s="31" t="s">
        <v>82</v>
      </c>
      <c r="C26" s="32">
        <v>13</v>
      </c>
      <c r="D26" s="32">
        <v>844.48</v>
      </c>
      <c r="E26" s="32">
        <v>1156.3399999999999</v>
      </c>
      <c r="F26" s="33">
        <v>0.73</v>
      </c>
    </row>
    <row r="27" spans="1:6" ht="15" customHeight="1">
      <c r="A27" s="31">
        <v>210030</v>
      </c>
      <c r="B27" s="31" t="s">
        <v>83</v>
      </c>
      <c r="C27" s="32">
        <v>4</v>
      </c>
      <c r="D27" s="32">
        <v>192.28</v>
      </c>
      <c r="E27" s="32">
        <v>379.76</v>
      </c>
      <c r="F27" s="33">
        <v>0.51</v>
      </c>
    </row>
    <row r="28" spans="1:6" ht="15" customHeight="1">
      <c r="A28" s="31">
        <v>210032</v>
      </c>
      <c r="B28" s="31" t="s">
        <v>114</v>
      </c>
      <c r="C28" s="32">
        <v>9</v>
      </c>
      <c r="D28" s="32">
        <v>440.65</v>
      </c>
      <c r="E28" s="32">
        <v>949.55</v>
      </c>
      <c r="F28" s="33">
        <v>0.46</v>
      </c>
    </row>
    <row r="29" spans="1:6" ht="15" customHeight="1">
      <c r="A29" s="31">
        <v>210033</v>
      </c>
      <c r="B29" s="31" t="s">
        <v>84</v>
      </c>
      <c r="C29" s="32">
        <v>11</v>
      </c>
      <c r="D29" s="32">
        <v>888.54</v>
      </c>
      <c r="E29" s="32">
        <v>1101.44</v>
      </c>
      <c r="F29" s="33">
        <v>0.81</v>
      </c>
    </row>
    <row r="30" spans="1:6" ht="15" customHeight="1">
      <c r="A30" s="31">
        <v>210034</v>
      </c>
      <c r="B30" s="31" t="s">
        <v>85</v>
      </c>
      <c r="C30" s="32">
        <v>9</v>
      </c>
      <c r="D30" s="32">
        <v>431.39</v>
      </c>
      <c r="E30" s="32">
        <v>834.57</v>
      </c>
      <c r="F30" s="33">
        <v>0.52</v>
      </c>
    </row>
    <row r="31" spans="1:6" ht="15" customHeight="1">
      <c r="A31" s="31">
        <v>210035</v>
      </c>
      <c r="B31" s="31" t="s">
        <v>86</v>
      </c>
      <c r="C31" s="32">
        <v>10</v>
      </c>
      <c r="D31" s="32">
        <v>652.24</v>
      </c>
      <c r="E31" s="32">
        <v>999.29</v>
      </c>
      <c r="F31" s="33">
        <v>0.65</v>
      </c>
    </row>
    <row r="32" spans="1:6" ht="15" customHeight="1">
      <c r="A32" s="31">
        <v>210037</v>
      </c>
      <c r="B32" s="31" t="s">
        <v>87</v>
      </c>
      <c r="C32" s="32">
        <v>10</v>
      </c>
      <c r="D32" s="32">
        <v>929.39</v>
      </c>
      <c r="E32" s="32">
        <v>999.29</v>
      </c>
      <c r="F32" s="33">
        <v>0.93</v>
      </c>
    </row>
    <row r="33" spans="1:6" ht="15" customHeight="1">
      <c r="A33" s="31">
        <v>210038</v>
      </c>
      <c r="B33" s="31" t="s">
        <v>88</v>
      </c>
      <c r="C33" s="32">
        <v>7</v>
      </c>
      <c r="D33" s="32">
        <v>580.84</v>
      </c>
      <c r="E33" s="32">
        <v>753.99</v>
      </c>
      <c r="F33" s="33">
        <v>0.77</v>
      </c>
    </row>
    <row r="34" spans="1:6" ht="15" customHeight="1">
      <c r="A34" s="31">
        <v>210039</v>
      </c>
      <c r="B34" s="31" t="s">
        <v>89</v>
      </c>
      <c r="C34" s="32">
        <v>8</v>
      </c>
      <c r="D34" s="32">
        <v>566.32000000000005</v>
      </c>
      <c r="E34" s="32">
        <v>816.92</v>
      </c>
      <c r="F34" s="33">
        <v>0.69</v>
      </c>
    </row>
    <row r="35" spans="1:6" ht="15" customHeight="1">
      <c r="A35" s="31">
        <v>210040</v>
      </c>
      <c r="B35" s="31" t="s">
        <v>90</v>
      </c>
      <c r="C35" s="32">
        <v>11</v>
      </c>
      <c r="D35" s="32">
        <v>917.42</v>
      </c>
      <c r="E35" s="32">
        <v>1036.53</v>
      </c>
      <c r="F35" s="33">
        <v>0.89</v>
      </c>
    </row>
    <row r="36" spans="1:6" ht="15" customHeight="1">
      <c r="A36" s="31">
        <v>210043</v>
      </c>
      <c r="B36" s="31" t="s">
        <v>91</v>
      </c>
      <c r="C36" s="32">
        <v>12</v>
      </c>
      <c r="D36" s="32">
        <v>896.04</v>
      </c>
      <c r="E36" s="32">
        <v>1138.69</v>
      </c>
      <c r="F36" s="33">
        <v>0.79</v>
      </c>
    </row>
    <row r="37" spans="1:6" ht="15" customHeight="1">
      <c r="A37" s="31">
        <v>210044</v>
      </c>
      <c r="B37" s="31" t="s">
        <v>92</v>
      </c>
      <c r="C37" s="32">
        <v>14</v>
      </c>
      <c r="D37" s="32">
        <v>723.29</v>
      </c>
      <c r="E37" s="32">
        <v>1264.45</v>
      </c>
      <c r="F37" s="33">
        <v>0.56999999999999995</v>
      </c>
    </row>
    <row r="38" spans="1:6" ht="15" customHeight="1">
      <c r="A38" s="31">
        <v>210048</v>
      </c>
      <c r="B38" s="31" t="s">
        <v>93</v>
      </c>
      <c r="C38" s="32">
        <v>14</v>
      </c>
      <c r="D38" s="32">
        <v>868.02</v>
      </c>
      <c r="E38" s="32">
        <v>1264.45</v>
      </c>
      <c r="F38" s="33">
        <v>0.69</v>
      </c>
    </row>
    <row r="39" spans="1:6" ht="15" customHeight="1">
      <c r="A39" s="31">
        <v>210049</v>
      </c>
      <c r="B39" s="31" t="s">
        <v>94</v>
      </c>
      <c r="C39" s="32">
        <v>12</v>
      </c>
      <c r="D39" s="32">
        <v>957.85</v>
      </c>
      <c r="E39" s="32">
        <v>1138.69</v>
      </c>
      <c r="F39" s="33">
        <v>0.84</v>
      </c>
    </row>
    <row r="40" spans="1:6" ht="15" customHeight="1">
      <c r="A40" s="31">
        <v>210051</v>
      </c>
      <c r="B40" s="31" t="s">
        <v>95</v>
      </c>
      <c r="C40" s="32">
        <v>12</v>
      </c>
      <c r="D40" s="32">
        <v>986.3</v>
      </c>
      <c r="E40" s="32">
        <v>1138.69</v>
      </c>
      <c r="F40" s="33">
        <v>0.87</v>
      </c>
    </row>
    <row r="41" spans="1:6" ht="15" customHeight="1">
      <c r="A41" s="31">
        <v>210056</v>
      </c>
      <c r="B41" s="31" t="s">
        <v>96</v>
      </c>
      <c r="C41" s="32">
        <v>12</v>
      </c>
      <c r="D41" s="32">
        <v>960.46</v>
      </c>
      <c r="E41" s="32">
        <v>1138.69</v>
      </c>
      <c r="F41" s="33">
        <v>0.84</v>
      </c>
    </row>
    <row r="42" spans="1:6" ht="15" customHeight="1">
      <c r="A42" s="31">
        <v>210057</v>
      </c>
      <c r="B42" s="31" t="s">
        <v>97</v>
      </c>
      <c r="C42" s="32">
        <v>14</v>
      </c>
      <c r="D42" s="32">
        <v>811.17</v>
      </c>
      <c r="E42" s="32">
        <v>1264.45</v>
      </c>
      <c r="F42" s="33">
        <v>0.64</v>
      </c>
    </row>
    <row r="43" spans="1:6" ht="15" customHeight="1">
      <c r="A43" s="31">
        <v>210058</v>
      </c>
      <c r="B43" s="31" t="s">
        <v>98</v>
      </c>
      <c r="C43" s="32">
        <v>6</v>
      </c>
      <c r="D43" s="32">
        <v>425.48</v>
      </c>
      <c r="E43" s="32">
        <v>589.41999999999996</v>
      </c>
      <c r="F43" s="33">
        <v>0.72</v>
      </c>
    </row>
    <row r="44" spans="1:6" ht="15" customHeight="1">
      <c r="A44" s="31">
        <v>210060</v>
      </c>
      <c r="B44" s="31" t="s">
        <v>99</v>
      </c>
      <c r="C44" s="32">
        <v>5</v>
      </c>
      <c r="D44" s="32">
        <v>522.11</v>
      </c>
      <c r="E44" s="32">
        <v>544.34</v>
      </c>
      <c r="F44" s="33">
        <v>0.96</v>
      </c>
    </row>
    <row r="45" spans="1:6" ht="15" customHeight="1">
      <c r="A45" s="31">
        <v>210061</v>
      </c>
      <c r="B45" s="31" t="s">
        <v>100</v>
      </c>
      <c r="C45" s="32">
        <v>7</v>
      </c>
      <c r="D45" s="32">
        <v>635.76</v>
      </c>
      <c r="E45" s="32">
        <v>698.38</v>
      </c>
      <c r="F45" s="33">
        <v>0.91</v>
      </c>
    </row>
    <row r="46" spans="1:6" ht="15" customHeight="1">
      <c r="A46" s="31">
        <v>210062</v>
      </c>
      <c r="B46" s="31" t="s">
        <v>101</v>
      </c>
      <c r="C46" s="32">
        <v>13</v>
      </c>
      <c r="D46" s="32">
        <v>741.25</v>
      </c>
      <c r="E46" s="32">
        <v>1156.3399999999999</v>
      </c>
      <c r="F46" s="33">
        <v>0.64</v>
      </c>
    </row>
    <row r="47" spans="1:6" ht="15" customHeight="1">
      <c r="A47" s="31">
        <v>210063</v>
      </c>
      <c r="B47" s="31" t="s">
        <v>102</v>
      </c>
      <c r="C47" s="32">
        <v>13</v>
      </c>
      <c r="D47" s="32">
        <v>928.72</v>
      </c>
      <c r="E47" s="32">
        <v>1156.3399999999999</v>
      </c>
      <c r="F47" s="33">
        <v>0.8</v>
      </c>
    </row>
    <row r="48" spans="1:6" ht="15" customHeight="1">
      <c r="A48" s="31">
        <v>210064</v>
      </c>
      <c r="B48" s="31" t="s">
        <v>45</v>
      </c>
      <c r="C48" s="32">
        <v>4</v>
      </c>
      <c r="D48" s="32">
        <v>297.5</v>
      </c>
      <c r="E48" s="32">
        <v>432.64</v>
      </c>
      <c r="F48" s="33">
        <v>0.69</v>
      </c>
    </row>
    <row r="49" spans="1:6" ht="15" customHeight="1">
      <c r="A49" s="31">
        <v>210065</v>
      </c>
      <c r="B49" s="31" t="s">
        <v>62</v>
      </c>
      <c r="C49" s="32">
        <v>8</v>
      </c>
      <c r="D49" s="32">
        <v>805.07</v>
      </c>
      <c r="E49" s="32">
        <v>816.92</v>
      </c>
      <c r="F49" s="33">
        <v>0.99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6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9" sqref="A19:XFD19"/>
    </sheetView>
  </sheetViews>
  <sheetFormatPr defaultColWidth="9.28515625" defaultRowHeight="15.75"/>
  <cols>
    <col min="1" max="1" width="28.140625" style="11" customWidth="1"/>
    <col min="2" max="2" width="32.42578125" style="11" customWidth="1"/>
    <col min="3" max="3" width="18.28515625" style="11" bestFit="1" customWidth="1"/>
    <col min="4" max="4" width="19.7109375" style="6" customWidth="1"/>
    <col min="5" max="5" width="15" style="11" customWidth="1"/>
    <col min="6" max="6" width="21.42578125" style="23" customWidth="1"/>
    <col min="7" max="9" width="9.28515625" style="11"/>
    <col min="10" max="10" width="21.28515625" style="11" bestFit="1" customWidth="1"/>
    <col min="11" max="11" width="9.28515625" style="11"/>
    <col min="12" max="12" width="19.42578125" style="11" customWidth="1"/>
    <col min="13" max="16384" width="9.28515625" style="11"/>
  </cols>
  <sheetData>
    <row r="1" spans="1:12" s="4" customFormat="1" ht="27" customHeight="1">
      <c r="A1" s="3" t="s">
        <v>117</v>
      </c>
      <c r="J1" s="24" t="s">
        <v>103</v>
      </c>
      <c r="K1" s="24" t="s">
        <v>116</v>
      </c>
    </row>
    <row r="2" spans="1:12" s="4" customFormat="1" ht="42" customHeight="1">
      <c r="A2" s="5" t="s">
        <v>54</v>
      </c>
      <c r="B2" s="5" t="s">
        <v>55</v>
      </c>
      <c r="C2" s="5" t="s">
        <v>118</v>
      </c>
      <c r="D2" s="5" t="s">
        <v>120</v>
      </c>
      <c r="E2" s="5" t="s">
        <v>56</v>
      </c>
      <c r="F2" s="5" t="s">
        <v>122</v>
      </c>
      <c r="J2" s="4" t="s">
        <v>104</v>
      </c>
      <c r="L2" s="25">
        <v>44358</v>
      </c>
    </row>
    <row r="3" spans="1:12" ht="15">
      <c r="A3" s="7">
        <v>210001</v>
      </c>
      <c r="B3" s="7" t="s">
        <v>2</v>
      </c>
      <c r="C3" s="8">
        <f>VLOOKUP($A3,'[5]Source Revenue'!$A$3:$D$48,4,FALSE)</f>
        <v>222942288.61879441</v>
      </c>
      <c r="D3" s="9">
        <f>VLOOKUP(A3,'Source MHAC '!A3:L49,6,FALSE)</f>
        <v>0.67</v>
      </c>
      <c r="E3" s="10">
        <f t="shared" ref="E3:E47" si="0">IF(D3&lt;=MHAC_Lowest_Score,MHAC_Max_Penalty,IF(D3&gt;=MHAC_Highest_Score,MHAC_Max_Reward,IF(D3&lt;MHAC_Penalty_Threshold,MHAC_Max_Penalty-((D3-MHAC_Lowest_Score)*(MHAC_Max_Penalty/(MHAC_Penalty_Threshold-MHAC_Lowest_Score))),IF(D3&gt;MHAC_Reward_Threshold,MHAC_Max_Reward- ((D3-MHAC_Highest_Score)*(MHAC_Max_Reward/(MHAC_Reward_Threshold-MHAC_Highest_Score))),0))))</f>
        <v>0</v>
      </c>
      <c r="F3" s="8">
        <f t="shared" ref="F3:F47" si="1">ROUND(E3*C3,0)</f>
        <v>0</v>
      </c>
    </row>
    <row r="4" spans="1:12" ht="15">
      <c r="A4" s="7">
        <v>210002</v>
      </c>
      <c r="B4" s="7" t="s">
        <v>3</v>
      </c>
      <c r="C4" s="8">
        <f>VLOOKUP($A4,'[5]Source Revenue'!$A$3:$D$48,4,FALSE)</f>
        <v>1271576136.5717785</v>
      </c>
      <c r="D4" s="9">
        <f>VLOOKUP(A4,'Source MHAC '!A4:L50,6,FALSE)</f>
        <v>0.82</v>
      </c>
      <c r="E4" s="10">
        <f t="shared" si="0"/>
        <v>8.0000000000000002E-3</v>
      </c>
      <c r="F4" s="8">
        <f t="shared" si="1"/>
        <v>10172609</v>
      </c>
    </row>
    <row r="5" spans="1:12" ht="15">
      <c r="A5" s="7">
        <v>210003</v>
      </c>
      <c r="B5" s="7" t="s">
        <v>4</v>
      </c>
      <c r="C5" s="8">
        <f>VLOOKUP($A5,'[5]Source Revenue'!$A$3:$D$48,4,FALSE)</f>
        <v>269543915.13831061</v>
      </c>
      <c r="D5" s="9">
        <f>VLOOKUP(A5,'Source MHAC '!A5:L51,6,FALSE)</f>
        <v>0.56000000000000005</v>
      </c>
      <c r="E5" s="10">
        <f t="shared" si="0"/>
        <v>-1.3333333333333322E-3</v>
      </c>
      <c r="F5" s="8">
        <f t="shared" si="1"/>
        <v>-359392</v>
      </c>
    </row>
    <row r="6" spans="1:12" ht="15">
      <c r="A6" s="7">
        <v>210004</v>
      </c>
      <c r="B6" s="7" t="s">
        <v>5</v>
      </c>
      <c r="C6" s="8">
        <f>VLOOKUP($A6,'[5]Source Revenue'!$A$3:$D$48,4,FALSE)</f>
        <v>373528293.45975751</v>
      </c>
      <c r="D6" s="9">
        <f>VLOOKUP(A6,'Source MHAC '!A6:L52,6,FALSE)</f>
        <v>0.87</v>
      </c>
      <c r="E6" s="10">
        <f t="shared" si="0"/>
        <v>1.1333333333333336E-2</v>
      </c>
      <c r="F6" s="8">
        <f t="shared" si="1"/>
        <v>4233321</v>
      </c>
    </row>
    <row r="7" spans="1:12" ht="15">
      <c r="A7" s="7">
        <v>210005</v>
      </c>
      <c r="B7" s="7" t="s">
        <v>6</v>
      </c>
      <c r="C7" s="8">
        <f>VLOOKUP($A7,'[5]Source Revenue'!$A$3:$D$48,4,FALSE)</f>
        <v>244237398.84285268</v>
      </c>
      <c r="D7" s="9">
        <f>VLOOKUP(A7,'Source MHAC '!A7:L53,6,FALSE)</f>
        <v>0.52</v>
      </c>
      <c r="E7" s="10">
        <f t="shared" si="0"/>
        <v>-2.6666666666666679E-3</v>
      </c>
      <c r="F7" s="8">
        <f t="shared" si="1"/>
        <v>-651300</v>
      </c>
    </row>
    <row r="8" spans="1:12" ht="15">
      <c r="A8" s="7">
        <v>210006</v>
      </c>
      <c r="B8" s="7" t="s">
        <v>7</v>
      </c>
      <c r="C8" s="8">
        <f>VLOOKUP($A8,'[5]Source Revenue'!$A$3:$D$48,4,FALSE)</f>
        <v>55815137.523051143</v>
      </c>
      <c r="D8" s="9">
        <f>VLOOKUP(A8,'Source MHAC '!A8:L54,6,FALSE)</f>
        <v>0.72</v>
      </c>
      <c r="E8" s="10">
        <f t="shared" si="0"/>
        <v>1.3333333333333357E-3</v>
      </c>
      <c r="F8" s="8">
        <f t="shared" si="1"/>
        <v>74420</v>
      </c>
    </row>
    <row r="9" spans="1:12" ht="15">
      <c r="A9" s="7">
        <v>210008</v>
      </c>
      <c r="B9" s="7" t="s">
        <v>8</v>
      </c>
      <c r="C9" s="8">
        <f>VLOOKUP($A9,'[5]Source Revenue'!$A$3:$D$48,4,FALSE)</f>
        <v>258013944.83043659</v>
      </c>
      <c r="D9" s="9">
        <f>VLOOKUP(A9,'Source MHAC '!A9:L55,6,FALSE)</f>
        <v>0.71</v>
      </c>
      <c r="E9" s="10">
        <f t="shared" si="0"/>
        <v>6.6666666666666957E-4</v>
      </c>
      <c r="F9" s="8">
        <f t="shared" si="1"/>
        <v>172009</v>
      </c>
    </row>
    <row r="10" spans="1:12" ht="15">
      <c r="A10" s="7">
        <v>210009</v>
      </c>
      <c r="B10" s="7" t="s">
        <v>9</v>
      </c>
      <c r="C10" s="8">
        <f>VLOOKUP($A10,'[5]Source Revenue'!$A$3:$D$48,4,FALSE)</f>
        <v>1587043061.9839094</v>
      </c>
      <c r="D10" s="9">
        <f>VLOOKUP(A10,'Source MHAC '!A10:L56,6,FALSE)</f>
        <v>0.72</v>
      </c>
      <c r="E10" s="10">
        <f t="shared" si="0"/>
        <v>1.3333333333333357E-3</v>
      </c>
      <c r="F10" s="8">
        <f t="shared" si="1"/>
        <v>2116057</v>
      </c>
    </row>
    <row r="11" spans="1:12" ht="15">
      <c r="A11" s="7">
        <v>210010</v>
      </c>
      <c r="B11" s="7" t="s">
        <v>10</v>
      </c>
      <c r="C11" s="8">
        <f>VLOOKUP($A11,'[5]Source Revenue'!$A$3:$D$48,4,FALSE)</f>
        <v>20738558.079102673</v>
      </c>
      <c r="D11" s="9">
        <f>VLOOKUP(A11,'Source MHAC '!A11:L57,6,FALSE)</f>
        <v>0.96</v>
      </c>
      <c r="E11" s="10">
        <f t="shared" si="0"/>
        <v>1.7333333333333333E-2</v>
      </c>
      <c r="F11" s="8">
        <f t="shared" si="1"/>
        <v>359468</v>
      </c>
    </row>
    <row r="12" spans="1:12" ht="15">
      <c r="A12" s="7">
        <v>210011</v>
      </c>
      <c r="B12" s="7" t="s">
        <v>11</v>
      </c>
      <c r="C12" s="8">
        <f>VLOOKUP($A12,'[5]Source Revenue'!$A$3:$D$48,4,FALSE)</f>
        <v>256553892.83696544</v>
      </c>
      <c r="D12" s="9">
        <f>VLOOKUP(A12,'Source MHAC '!A12:L58,6,FALSE)</f>
        <v>0.59</v>
      </c>
      <c r="E12" s="10">
        <f t="shared" si="0"/>
        <v>-3.3333333333333479E-4</v>
      </c>
      <c r="F12" s="8">
        <f t="shared" si="1"/>
        <v>-85518</v>
      </c>
    </row>
    <row r="13" spans="1:12" ht="15">
      <c r="A13" s="7">
        <v>210012</v>
      </c>
      <c r="B13" s="7" t="s">
        <v>12</v>
      </c>
      <c r="C13" s="8">
        <f>VLOOKUP($A13,'[5]Source Revenue'!$A$3:$D$48,4,FALSE)</f>
        <v>458234633.19732326</v>
      </c>
      <c r="D13" s="9">
        <f>VLOOKUP(A13,'Source MHAC '!A13:L59,6,FALSE)</f>
        <v>0.73</v>
      </c>
      <c r="E13" s="10">
        <f t="shared" si="0"/>
        <v>2.0000000000000018E-3</v>
      </c>
      <c r="F13" s="8">
        <f t="shared" si="1"/>
        <v>916469</v>
      </c>
    </row>
    <row r="14" spans="1:12" ht="15">
      <c r="A14" s="7">
        <v>210015</v>
      </c>
      <c r="B14" s="7" t="s">
        <v>13</v>
      </c>
      <c r="C14" s="8">
        <f>VLOOKUP($A14,'[5]Source Revenue'!$A$3:$D$48,4,FALSE)</f>
        <v>316861032.09519595</v>
      </c>
      <c r="D14" s="9">
        <f>VLOOKUP(A14,'Source MHAC '!A15:L61,6,FALSE)</f>
        <v>0.56000000000000005</v>
      </c>
      <c r="E14" s="10">
        <f t="shared" si="0"/>
        <v>-1.3333333333333322E-3</v>
      </c>
      <c r="F14" s="8">
        <f t="shared" si="1"/>
        <v>-422481</v>
      </c>
    </row>
    <row r="15" spans="1:12" ht="15">
      <c r="A15" s="7">
        <v>210016</v>
      </c>
      <c r="B15" s="7" t="s">
        <v>14</v>
      </c>
      <c r="C15" s="8">
        <f>VLOOKUP($A15,'[5]Source Revenue'!$A$3:$D$48,4,FALSE)</f>
        <v>185424414.83927244</v>
      </c>
      <c r="D15" s="9">
        <f>VLOOKUP(A15,'Source MHAC '!A16:L62,6,FALSE)</f>
        <v>0.82</v>
      </c>
      <c r="E15" s="10">
        <f t="shared" si="0"/>
        <v>8.0000000000000002E-3</v>
      </c>
      <c r="F15" s="8">
        <f t="shared" si="1"/>
        <v>1483395</v>
      </c>
    </row>
    <row r="16" spans="1:12" ht="15">
      <c r="A16" s="7">
        <v>210017</v>
      </c>
      <c r="B16" s="7" t="s">
        <v>15</v>
      </c>
      <c r="C16" s="8">
        <f>VLOOKUP($A16,'[5]Source Revenue'!$A$3:$D$48,4,FALSE)</f>
        <v>23914574.735805068</v>
      </c>
      <c r="D16" s="9">
        <f>VLOOKUP(A16,'Source MHAC '!A17:L63,6,FALSE)</f>
        <v>1</v>
      </c>
      <c r="E16" s="10">
        <f t="shared" si="0"/>
        <v>0.02</v>
      </c>
      <c r="F16" s="8">
        <f t="shared" si="1"/>
        <v>478291</v>
      </c>
    </row>
    <row r="17" spans="1:6" ht="15">
      <c r="A17" s="7">
        <v>210018</v>
      </c>
      <c r="B17" s="7" t="s">
        <v>16</v>
      </c>
      <c r="C17" s="8">
        <f>VLOOKUP($A17,'[5]Source Revenue'!$A$3:$D$48,4,FALSE)</f>
        <v>86153639.315474749</v>
      </c>
      <c r="D17" s="9">
        <f>VLOOKUP(A17,'Source MHAC '!A18:L64,6,FALSE)</f>
        <v>0.48</v>
      </c>
      <c r="E17" s="10">
        <f t="shared" si="0"/>
        <v>-4.0000000000000001E-3</v>
      </c>
      <c r="F17" s="8">
        <f t="shared" si="1"/>
        <v>-344615</v>
      </c>
    </row>
    <row r="18" spans="1:6" ht="15">
      <c r="A18" s="7">
        <v>210019</v>
      </c>
      <c r="B18" s="7" t="s">
        <v>17</v>
      </c>
      <c r="C18" s="8">
        <f>VLOOKUP($A18,'[5]Source Revenue'!$A$3:$D$48,4,FALSE)</f>
        <v>269011864.61793453</v>
      </c>
      <c r="D18" s="9">
        <f>VLOOKUP(A18,'Source MHAC '!A19:L65,6,FALSE)</f>
        <v>0.88</v>
      </c>
      <c r="E18" s="10">
        <f t="shared" si="0"/>
        <v>1.2000000000000002E-2</v>
      </c>
      <c r="F18" s="8">
        <f t="shared" si="1"/>
        <v>3228142</v>
      </c>
    </row>
    <row r="19" spans="1:6" ht="15">
      <c r="A19" s="7">
        <v>210022</v>
      </c>
      <c r="B19" s="7" t="s">
        <v>18</v>
      </c>
      <c r="C19" s="8">
        <f>VLOOKUP($A19,'[5]Source Revenue'!$A$3:$D$48,4,FALSE)</f>
        <v>229587236.49850145</v>
      </c>
      <c r="D19" s="9">
        <f>VLOOKUP(A19,'Source MHAC '!A20:L66,6,FALSE)</f>
        <v>0.74</v>
      </c>
      <c r="E19" s="10">
        <f t="shared" si="0"/>
        <v>2.6666666666666713E-3</v>
      </c>
      <c r="F19" s="8">
        <f t="shared" si="1"/>
        <v>612233</v>
      </c>
    </row>
    <row r="20" spans="1:6" ht="15">
      <c r="A20" s="7">
        <v>210023</v>
      </c>
      <c r="B20" s="7" t="s">
        <v>19</v>
      </c>
      <c r="C20" s="8">
        <f>VLOOKUP($A20,'[5]Source Revenue'!$A$3:$D$48,4,FALSE)</f>
        <v>336444291.11954707</v>
      </c>
      <c r="D20" s="9">
        <f>VLOOKUP(A20,'Source MHAC '!A21:L67,6,FALSE)</f>
        <v>0.78</v>
      </c>
      <c r="E20" s="10">
        <f t="shared" si="0"/>
        <v>5.3333333333333392E-3</v>
      </c>
      <c r="F20" s="8">
        <f t="shared" si="1"/>
        <v>1794370</v>
      </c>
    </row>
    <row r="21" spans="1:6" ht="15">
      <c r="A21" s="7">
        <v>210024</v>
      </c>
      <c r="B21" s="7" t="s">
        <v>20</v>
      </c>
      <c r="C21" s="8">
        <f>VLOOKUP($A21,'[5]Source Revenue'!$A$3:$D$48,4,FALSE)</f>
        <v>264819463.41190135</v>
      </c>
      <c r="D21" s="9">
        <f>VLOOKUP(A21,'Source MHAC '!A22:L68,6,FALSE)</f>
        <v>0.54</v>
      </c>
      <c r="E21" s="10">
        <f t="shared" si="0"/>
        <v>-1.9999999999999983E-3</v>
      </c>
      <c r="F21" s="8">
        <f t="shared" si="1"/>
        <v>-529639</v>
      </c>
    </row>
    <row r="22" spans="1:6" ht="30">
      <c r="A22" s="7">
        <v>210027</v>
      </c>
      <c r="B22" s="7" t="s">
        <v>21</v>
      </c>
      <c r="C22" s="8">
        <f>VLOOKUP($A22,'[5]Source Revenue'!$A$3:$D$48,4,FALSE)</f>
        <v>180822231.00700095</v>
      </c>
      <c r="D22" s="9">
        <f>VLOOKUP(A22,'Source MHAC '!A23:L69,6,FALSE)</f>
        <v>0.64</v>
      </c>
      <c r="E22" s="10">
        <f t="shared" si="0"/>
        <v>0</v>
      </c>
      <c r="F22" s="8">
        <f t="shared" si="1"/>
        <v>0</v>
      </c>
    </row>
    <row r="23" spans="1:6" ht="15">
      <c r="A23" s="7">
        <v>210028</v>
      </c>
      <c r="B23" s="7" t="s">
        <v>22</v>
      </c>
      <c r="C23" s="8">
        <f>VLOOKUP($A23,'[5]Source Revenue'!$A$3:$D$48,4,FALSE)</f>
        <v>81526292.799159527</v>
      </c>
      <c r="D23" s="9">
        <f>VLOOKUP(A23,'Source MHAC '!A24:L70,6,FALSE)</f>
        <v>0.87</v>
      </c>
      <c r="E23" s="10">
        <f t="shared" si="0"/>
        <v>1.1333333333333336E-2</v>
      </c>
      <c r="F23" s="8">
        <f t="shared" si="1"/>
        <v>923965</v>
      </c>
    </row>
    <row r="24" spans="1:6" ht="30">
      <c r="A24" s="7">
        <v>210029</v>
      </c>
      <c r="B24" s="7" t="s">
        <v>23</v>
      </c>
      <c r="C24" s="8">
        <f>VLOOKUP($A24,'[5]Source Revenue'!$A$3:$D$48,4,FALSE)</f>
        <v>399822341.81158066</v>
      </c>
      <c r="D24" s="9">
        <f>VLOOKUP(A24,'Source MHAC '!A25:L71,6,FALSE)</f>
        <v>0.73</v>
      </c>
      <c r="E24" s="10">
        <f t="shared" si="0"/>
        <v>2.0000000000000018E-3</v>
      </c>
      <c r="F24" s="8">
        <f t="shared" si="1"/>
        <v>799645</v>
      </c>
    </row>
    <row r="25" spans="1:6" ht="15">
      <c r="A25" s="7">
        <v>210030</v>
      </c>
      <c r="B25" s="7" t="s">
        <v>24</v>
      </c>
      <c r="C25" s="8">
        <f>VLOOKUP($A25,'[5]Source Revenue'!$A$3:$D$48,4,FALSE)</f>
        <v>12988646.39517409</v>
      </c>
      <c r="D25" s="9">
        <f>VLOOKUP(A25,'Source MHAC '!A26:L72,6,FALSE)</f>
        <v>0.51</v>
      </c>
      <c r="E25" s="10">
        <f t="shared" si="0"/>
        <v>-2.9999999999999992E-3</v>
      </c>
      <c r="F25" s="8">
        <f t="shared" si="1"/>
        <v>-38966</v>
      </c>
    </row>
    <row r="26" spans="1:6" ht="30">
      <c r="A26" s="7">
        <v>210032</v>
      </c>
      <c r="B26" s="7" t="s">
        <v>25</v>
      </c>
      <c r="C26" s="8">
        <f>VLOOKUP($A26,'[5]Source Revenue'!$A$3:$D$48,4,FALSE)</f>
        <v>69919320.660108939</v>
      </c>
      <c r="D26" s="9">
        <f>VLOOKUP(A26,'Source MHAC '!A27:L73,6,FALSE)</f>
        <v>0.46</v>
      </c>
      <c r="E26" s="10">
        <f t="shared" si="0"/>
        <v>-4.6666666666666662E-3</v>
      </c>
      <c r="F26" s="8">
        <f t="shared" si="1"/>
        <v>-326290</v>
      </c>
    </row>
    <row r="27" spans="1:6" ht="15">
      <c r="A27" s="7">
        <v>210033</v>
      </c>
      <c r="B27" s="7" t="s">
        <v>26</v>
      </c>
      <c r="C27" s="8">
        <f>VLOOKUP($A27,'[5]Source Revenue'!$A$3:$D$48,4,FALSE)</f>
        <v>152896196.32988572</v>
      </c>
      <c r="D27" s="9">
        <f>VLOOKUP(A27,'Source MHAC '!A28:L74,6,FALSE)</f>
        <v>0.81</v>
      </c>
      <c r="E27" s="10">
        <f t="shared" si="0"/>
        <v>7.3333333333333393E-3</v>
      </c>
      <c r="F27" s="8">
        <f t="shared" si="1"/>
        <v>1121239</v>
      </c>
    </row>
    <row r="28" spans="1:6" ht="15">
      <c r="A28" s="7">
        <v>210034</v>
      </c>
      <c r="B28" s="7" t="s">
        <v>27</v>
      </c>
      <c r="C28" s="8">
        <f>VLOOKUP($A28,'[5]Source Revenue'!$A$3:$D$48,4,FALSE)</f>
        <v>124192093.77876332</v>
      </c>
      <c r="D28" s="9">
        <f>VLOOKUP(A28,'Source MHAC '!A29:L75,6,FALSE)</f>
        <v>0.52</v>
      </c>
      <c r="E28" s="10">
        <f t="shared" si="0"/>
        <v>-2.6666666666666679E-3</v>
      </c>
      <c r="F28" s="8">
        <f t="shared" si="1"/>
        <v>-331179</v>
      </c>
    </row>
    <row r="29" spans="1:6" ht="15">
      <c r="A29" s="7">
        <v>210035</v>
      </c>
      <c r="B29" s="7" t="s">
        <v>28</v>
      </c>
      <c r="C29" s="8">
        <f>VLOOKUP($A29,'[5]Source Revenue'!$A$3:$D$48,4,FALSE)</f>
        <v>84646522.387098521</v>
      </c>
      <c r="D29" s="9">
        <f>VLOOKUP(A29,'Source MHAC '!A30:L76,6,FALSE)</f>
        <v>0.65</v>
      </c>
      <c r="E29" s="10">
        <f t="shared" si="0"/>
        <v>0</v>
      </c>
      <c r="F29" s="8">
        <f t="shared" si="1"/>
        <v>0</v>
      </c>
    </row>
    <row r="30" spans="1:6" ht="15">
      <c r="A30" s="7">
        <v>210037</v>
      </c>
      <c r="B30" s="7" t="s">
        <v>29</v>
      </c>
      <c r="C30" s="8">
        <f>VLOOKUP($A30,'[5]Source Revenue'!$A$3:$D$48,4,FALSE)</f>
        <v>113470110.88857365</v>
      </c>
      <c r="D30" s="9">
        <f>VLOOKUP(A30,'Source MHAC '!A31:L77,6,FALSE)</f>
        <v>0.93</v>
      </c>
      <c r="E30" s="10">
        <f t="shared" si="0"/>
        <v>1.5333333333333338E-2</v>
      </c>
      <c r="F30" s="8">
        <f t="shared" si="1"/>
        <v>1739875</v>
      </c>
    </row>
    <row r="31" spans="1:6" ht="15">
      <c r="A31" s="7">
        <v>210038</v>
      </c>
      <c r="B31" s="7" t="s">
        <v>30</v>
      </c>
      <c r="C31" s="8">
        <f>VLOOKUP($A31,'[5]Source Revenue'!$A$3:$D$48,4,FALSE)</f>
        <v>110314477.03361738</v>
      </c>
      <c r="D31" s="9">
        <f>VLOOKUP(A31,'Source MHAC '!A32:L78,6,FALSE)</f>
        <v>0.77</v>
      </c>
      <c r="E31" s="10">
        <f t="shared" si="0"/>
        <v>4.6666666666666714E-3</v>
      </c>
      <c r="F31" s="8">
        <f t="shared" si="1"/>
        <v>514801</v>
      </c>
    </row>
    <row r="32" spans="1:6" ht="15">
      <c r="A32" s="7">
        <v>210039</v>
      </c>
      <c r="B32" s="7" t="s">
        <v>31</v>
      </c>
      <c r="C32" s="8">
        <f>VLOOKUP($A32,'[5]Source Revenue'!$A$3:$D$48,4,FALSE)</f>
        <v>74688612.289266676</v>
      </c>
      <c r="D32" s="9">
        <f>VLOOKUP(A32,'Source MHAC '!A33:L79,6,FALSE)</f>
        <v>0.69</v>
      </c>
      <c r="E32" s="10">
        <f t="shared" si="0"/>
        <v>0</v>
      </c>
      <c r="F32" s="8">
        <f t="shared" si="1"/>
        <v>0</v>
      </c>
    </row>
    <row r="33" spans="1:6" ht="15">
      <c r="A33" s="7">
        <v>210040</v>
      </c>
      <c r="B33" s="7" t="s">
        <v>32</v>
      </c>
      <c r="C33" s="8">
        <f>VLOOKUP($A33,'[5]Source Revenue'!$A$3:$D$48,4,FALSE)</f>
        <v>143228363.93238115</v>
      </c>
      <c r="D33" s="9">
        <f>VLOOKUP(A33,'Source MHAC '!A34:L80,6,FALSE)</f>
        <v>0.89</v>
      </c>
      <c r="E33" s="10">
        <f t="shared" si="0"/>
        <v>1.266666666666667E-2</v>
      </c>
      <c r="F33" s="8">
        <f t="shared" si="1"/>
        <v>1814226</v>
      </c>
    </row>
    <row r="34" spans="1:6" ht="30">
      <c r="A34" s="7">
        <v>210043</v>
      </c>
      <c r="B34" s="7" t="s">
        <v>33</v>
      </c>
      <c r="C34" s="8">
        <f>VLOOKUP($A34,'[5]Source Revenue'!$A$3:$D$48,4,FALSE)</f>
        <v>275202797.22764188</v>
      </c>
      <c r="D34" s="9">
        <f>VLOOKUP(A34,'Source MHAC '!A35:L81,6,FALSE)</f>
        <v>0.79</v>
      </c>
      <c r="E34" s="10">
        <f t="shared" si="0"/>
        <v>6.0000000000000053E-3</v>
      </c>
      <c r="F34" s="8">
        <f t="shared" si="1"/>
        <v>1651217</v>
      </c>
    </row>
    <row r="35" spans="1:6" ht="18" customHeight="1">
      <c r="A35" s="7">
        <v>210044</v>
      </c>
      <c r="B35" s="7" t="s">
        <v>34</v>
      </c>
      <c r="C35" s="8">
        <f>VLOOKUP($A35,'[5]Source Revenue'!$A$3:$D$48,4,FALSE)</f>
        <v>255702198.09939551</v>
      </c>
      <c r="D35" s="9">
        <f>VLOOKUP(A35,'Source MHAC '!A36:L82,6,FALSE)</f>
        <v>0.56999999999999995</v>
      </c>
      <c r="E35" s="10">
        <f t="shared" si="0"/>
        <v>-1.0000000000000009E-3</v>
      </c>
      <c r="F35" s="8">
        <f t="shared" si="1"/>
        <v>-255702</v>
      </c>
    </row>
    <row r="36" spans="1:6" ht="15">
      <c r="A36" s="7">
        <v>210048</v>
      </c>
      <c r="B36" s="7" t="s">
        <v>35</v>
      </c>
      <c r="C36" s="8">
        <f>VLOOKUP($A36,'[5]Source Revenue'!$A$3:$D$48,4,FALSE)</f>
        <v>191102019.8599062</v>
      </c>
      <c r="D36" s="9">
        <f>VLOOKUP(A36,'Source MHAC '!A37:L83,6,FALSE)</f>
        <v>0.69</v>
      </c>
      <c r="E36" s="10">
        <f t="shared" si="0"/>
        <v>0</v>
      </c>
      <c r="F36" s="8">
        <f t="shared" si="1"/>
        <v>0</v>
      </c>
    </row>
    <row r="37" spans="1:6" ht="30">
      <c r="A37" s="7">
        <v>210049</v>
      </c>
      <c r="B37" s="7" t="s">
        <v>36</v>
      </c>
      <c r="C37" s="8">
        <f>VLOOKUP($A37,'[5]Source Revenue'!$A$3:$D$48,4,FALSE)</f>
        <v>164404574.21441871</v>
      </c>
      <c r="D37" s="9">
        <f>VLOOKUP(A37,'Source MHAC '!A38:L84,6,FALSE)</f>
        <v>0.84</v>
      </c>
      <c r="E37" s="10">
        <f t="shared" si="0"/>
        <v>9.3333333333333341E-3</v>
      </c>
      <c r="F37" s="8">
        <f t="shared" si="1"/>
        <v>1534443</v>
      </c>
    </row>
    <row r="38" spans="1:6" ht="15">
      <c r="A38" s="7">
        <v>210051</v>
      </c>
      <c r="B38" s="7" t="s">
        <v>37</v>
      </c>
      <c r="C38" s="8">
        <f>VLOOKUP($A38,'[5]Source Revenue'!$A$3:$D$48,4,FALSE)</f>
        <v>155306460.53440878</v>
      </c>
      <c r="D38" s="9">
        <f>VLOOKUP(A38,'Source MHAC '!A39:L85,6,FALSE)</f>
        <v>0.87</v>
      </c>
      <c r="E38" s="10">
        <f t="shared" si="0"/>
        <v>1.1333333333333336E-2</v>
      </c>
      <c r="F38" s="8">
        <f t="shared" si="1"/>
        <v>1760140</v>
      </c>
    </row>
    <row r="39" spans="1:6" ht="15">
      <c r="A39" s="7">
        <v>210056</v>
      </c>
      <c r="B39" s="7" t="s">
        <v>38</v>
      </c>
      <c r="C39" s="8">
        <f>VLOOKUP($A39,'[5]Source Revenue'!$A$3:$D$48,4,FALSE)</f>
        <v>165766811.65883392</v>
      </c>
      <c r="D39" s="9">
        <f>VLOOKUP(A39,'Source MHAC '!A40:L86,6,FALSE)</f>
        <v>0.84</v>
      </c>
      <c r="E39" s="10">
        <f t="shared" si="0"/>
        <v>9.3333333333333341E-3</v>
      </c>
      <c r="F39" s="8">
        <f t="shared" si="1"/>
        <v>1547157</v>
      </c>
    </row>
    <row r="40" spans="1:6" ht="15">
      <c r="A40" s="7">
        <v>210057</v>
      </c>
      <c r="B40" s="7" t="s">
        <v>39</v>
      </c>
      <c r="C40" s="8">
        <f>VLOOKUP($A40,'[5]Source Revenue'!$A$3:$D$48,4,FALSE)</f>
        <v>289663225.6363765</v>
      </c>
      <c r="D40" s="9">
        <f>VLOOKUP(A40,'Source MHAC '!A41:L87,6,FALSE)</f>
        <v>0.64</v>
      </c>
      <c r="E40" s="10">
        <f t="shared" si="0"/>
        <v>0</v>
      </c>
      <c r="F40" s="8">
        <f t="shared" si="1"/>
        <v>0</v>
      </c>
    </row>
    <row r="41" spans="1:6" ht="15">
      <c r="A41" s="7">
        <v>210058</v>
      </c>
      <c r="B41" s="7" t="s">
        <v>40</v>
      </c>
      <c r="C41" s="8">
        <f>VLOOKUP($A41,'[5]Source Revenue'!$A$3:$D$48,4,FALSE)</f>
        <v>75225637.132790893</v>
      </c>
      <c r="D41" s="9">
        <f>VLOOKUP(A41,'Source MHAC '!A42:L88,6,FALSE)</f>
        <v>0.72</v>
      </c>
      <c r="E41" s="10">
        <f t="shared" si="0"/>
        <v>1.3333333333333357E-3</v>
      </c>
      <c r="F41" s="8">
        <f t="shared" si="1"/>
        <v>100301</v>
      </c>
    </row>
    <row r="42" spans="1:6" ht="15">
      <c r="A42" s="7">
        <v>210060</v>
      </c>
      <c r="B42" s="7" t="s">
        <v>41</v>
      </c>
      <c r="C42" s="8">
        <f>VLOOKUP($A42,'[5]Source Revenue'!$A$3:$D$48,4,FALSE)</f>
        <v>22162896.046017453</v>
      </c>
      <c r="D42" s="9">
        <f>VLOOKUP(A42,'Source MHAC '!A43:L89,6,FALSE)</f>
        <v>0.96</v>
      </c>
      <c r="E42" s="10">
        <f t="shared" si="0"/>
        <v>1.7333333333333333E-2</v>
      </c>
      <c r="F42" s="8">
        <f t="shared" si="1"/>
        <v>384157</v>
      </c>
    </row>
    <row r="43" spans="1:6" ht="15">
      <c r="A43" s="7">
        <v>210061</v>
      </c>
      <c r="B43" s="7" t="s">
        <v>42</v>
      </c>
      <c r="C43" s="8">
        <f>VLOOKUP($A43,'[5]Source Revenue'!$A$3:$D$48,4,FALSE)</f>
        <v>41947865.092794336</v>
      </c>
      <c r="D43" s="9">
        <f>VLOOKUP(A43,'Source MHAC '!A44:L90,6,FALSE)</f>
        <v>0.91</v>
      </c>
      <c r="E43" s="10">
        <f t="shared" si="0"/>
        <v>1.4000000000000004E-2</v>
      </c>
      <c r="F43" s="8">
        <f t="shared" si="1"/>
        <v>587270</v>
      </c>
    </row>
    <row r="44" spans="1:6" ht="15">
      <c r="A44" s="7">
        <v>210062</v>
      </c>
      <c r="B44" s="7" t="s">
        <v>43</v>
      </c>
      <c r="C44" s="8">
        <f>VLOOKUP($A44,'[5]Source Revenue'!$A$3:$D$48,4,FALSE)</f>
        <v>180154191.81562009</v>
      </c>
      <c r="D44" s="9">
        <f>VLOOKUP(A44,'Source MHAC '!A45:L91,6,FALSE)</f>
        <v>0.64</v>
      </c>
      <c r="E44" s="10">
        <f t="shared" si="0"/>
        <v>0</v>
      </c>
      <c r="F44" s="8">
        <f t="shared" si="1"/>
        <v>0</v>
      </c>
    </row>
    <row r="45" spans="1:6" ht="15">
      <c r="A45" s="7">
        <v>210063</v>
      </c>
      <c r="B45" s="7" t="s">
        <v>44</v>
      </c>
      <c r="C45" s="8">
        <f>VLOOKUP($A45,'[5]Source Revenue'!$A$3:$D$48,4,FALSE)</f>
        <v>258277670.2911014</v>
      </c>
      <c r="D45" s="9">
        <f>VLOOKUP(A45,'Source MHAC '!A46:L92,6,FALSE)</f>
        <v>0.8</v>
      </c>
      <c r="E45" s="10">
        <f t="shared" si="0"/>
        <v>6.6666666666666732E-3</v>
      </c>
      <c r="F45" s="8">
        <f t="shared" si="1"/>
        <v>1721851</v>
      </c>
    </row>
    <row r="46" spans="1:6" ht="15">
      <c r="A46" s="7">
        <v>210064</v>
      </c>
      <c r="B46" s="7" t="s">
        <v>57</v>
      </c>
      <c r="C46" s="8">
        <f>VLOOKUP($A46,'[5]Source Revenue'!$A$3:$D$48,4,FALSE)</f>
        <v>61251942.570656605</v>
      </c>
      <c r="D46" s="9">
        <f>VLOOKUP(A46,'Source MHAC '!A47:L93,6,FALSE)</f>
        <v>0.69</v>
      </c>
      <c r="E46" s="10">
        <f t="shared" si="0"/>
        <v>0</v>
      </c>
      <c r="F46" s="8">
        <f t="shared" si="1"/>
        <v>0</v>
      </c>
    </row>
    <row r="47" spans="1:6" ht="15">
      <c r="A47" s="7">
        <v>210065</v>
      </c>
      <c r="B47" s="7" t="s">
        <v>62</v>
      </c>
      <c r="C47" s="8">
        <f>VLOOKUP($A47,'[5]Source Revenue'!$A$3:$D$48,4,FALSE)</f>
        <v>73152482.795204401</v>
      </c>
      <c r="D47" s="9">
        <f>VLOOKUP(A47,'Source MHAC '!A48:L94,6,FALSE)</f>
        <v>0.99</v>
      </c>
      <c r="E47" s="10">
        <f t="shared" si="0"/>
        <v>1.9333333333333334E-2</v>
      </c>
      <c r="F47" s="8">
        <f t="shared" si="1"/>
        <v>1414281</v>
      </c>
    </row>
    <row r="48" spans="1:6" ht="15">
      <c r="A48" s="12"/>
      <c r="B48" s="12"/>
      <c r="C48" s="13"/>
      <c r="D48" s="14"/>
      <c r="F48" s="11"/>
    </row>
    <row r="49" spans="1:6">
      <c r="B49" s="15" t="s">
        <v>58</v>
      </c>
      <c r="C49" s="16">
        <f>SUM(C3:C47)</f>
        <v>10488279760.003693</v>
      </c>
      <c r="D49" s="26">
        <f>AVERAGE($D$3:$D$47)</f>
        <v>0.73533333333333339</v>
      </c>
      <c r="E49" s="15" t="s">
        <v>58</v>
      </c>
      <c r="F49" s="16">
        <f>SUM(F3:F47)</f>
        <v>39910270</v>
      </c>
    </row>
    <row r="50" spans="1:6" s="19" customFormat="1">
      <c r="A50" s="11"/>
      <c r="B50" s="11"/>
      <c r="C50" s="11"/>
      <c r="D50" s="26">
        <f>MEDIAN($D$3:$D$47)</f>
        <v>0.73</v>
      </c>
      <c r="E50" s="17" t="s">
        <v>59</v>
      </c>
      <c r="F50" s="18">
        <f>SUMIF(F3:F47,"&lt;0",F3:F47)</f>
        <v>-3345082</v>
      </c>
    </row>
    <row r="51" spans="1:6">
      <c r="A51" s="11" t="s">
        <v>121</v>
      </c>
      <c r="E51" s="20" t="s">
        <v>60</v>
      </c>
      <c r="F51" s="21">
        <f>F50/$C$49</f>
        <v>-3.1893523786009524E-4</v>
      </c>
    </row>
    <row r="52" spans="1:6">
      <c r="E52" s="17" t="s">
        <v>61</v>
      </c>
      <c r="F52" s="18">
        <f>SUMIF(F3:F47,"&gt;0",F3:F47)</f>
        <v>43255352</v>
      </c>
    </row>
    <row r="53" spans="1:6">
      <c r="A53" s="19"/>
      <c r="D53" s="22"/>
      <c r="E53" s="20" t="s">
        <v>60</v>
      </c>
      <c r="F53" s="21">
        <f>F52/$C$49</f>
        <v>4.1241607765795116E-3</v>
      </c>
    </row>
    <row r="54" spans="1:6">
      <c r="A54" s="1" t="s">
        <v>46</v>
      </c>
      <c r="B54" s="1" t="s">
        <v>47</v>
      </c>
    </row>
    <row r="55" spans="1:6">
      <c r="A55" s="2" t="s">
        <v>48</v>
      </c>
      <c r="B55" s="27">
        <v>0</v>
      </c>
    </row>
    <row r="56" spans="1:6">
      <c r="A56" s="2" t="s">
        <v>49</v>
      </c>
      <c r="B56" s="28">
        <v>-0.02</v>
      </c>
    </row>
    <row r="57" spans="1:6">
      <c r="A57" s="2" t="s">
        <v>50</v>
      </c>
      <c r="B57" s="27">
        <v>1</v>
      </c>
    </row>
    <row r="58" spans="1:6">
      <c r="A58" s="2" t="s">
        <v>51</v>
      </c>
      <c r="B58" s="28">
        <v>0.02</v>
      </c>
    </row>
    <row r="59" spans="1:6">
      <c r="A59" s="2" t="s">
        <v>52</v>
      </c>
      <c r="B59" s="27">
        <v>0.6</v>
      </c>
    </row>
    <row r="60" spans="1:6">
      <c r="A60" s="2" t="s">
        <v>53</v>
      </c>
      <c r="B60" s="27">
        <v>0.7</v>
      </c>
    </row>
  </sheetData>
  <autoFilter ref="A2:F2">
    <sortState ref="A3:F48">
      <sortCondition ref="A2"/>
    </sortState>
  </autoFilter>
  <conditionalFormatting sqref="F3:F47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verticalCentered="1"/>
  <pageMargins left="0.2" right="0.2" top="0.25" bottom="0.25" header="0.3" footer="0.3"/>
  <pageSetup scale="52" orientation="landscape" r:id="rId1"/>
  <headerFooter>
    <oddFooter>&amp;CHSCRC Work Group Meeting
Feb 2, 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6AAE2C-8EFD-461E-A95C-E5A9CDFF621D}"/>
</file>

<file path=customXml/itemProps2.xml><?xml version="1.0" encoding="utf-8"?>
<ds:datastoreItem xmlns:ds="http://schemas.openxmlformats.org/officeDocument/2006/customXml" ds:itemID="{DB1248C6-D2B1-4AA9-9B78-AE3F643BAD9F}"/>
</file>

<file path=customXml/itemProps3.xml><?xml version="1.0" encoding="utf-8"?>
<ds:datastoreItem xmlns:ds="http://schemas.openxmlformats.org/officeDocument/2006/customXml" ds:itemID="{79D8CB13-5CFB-4E38-96E7-15FE12937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Source MHAC </vt:lpstr>
      <vt:lpstr>MHAC Modeling Results</vt:lpstr>
      <vt:lpstr>MHAC_Highest_Score</vt:lpstr>
      <vt:lpstr>MHAC_Lowest_Score</vt:lpstr>
      <vt:lpstr>MHAC_Max_Penalty</vt:lpstr>
      <vt:lpstr>MHAC_Max_Reward</vt:lpstr>
      <vt:lpstr>MHAC_Penalty_Threshold</vt:lpstr>
      <vt:lpstr>MHAC_Reward_Threshold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Princess Collins</cp:lastModifiedBy>
  <dcterms:created xsi:type="dcterms:W3CDTF">2017-08-22T17:34:00Z</dcterms:created>
  <dcterms:modified xsi:type="dcterms:W3CDTF">2021-06-30T16:46:20Z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