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externalLinks/externalLink4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hamilton\Desktop\"/>
    </mc:Choice>
  </mc:AlternateContent>
  <bookViews>
    <workbookView xWindow="0" yWindow="0" windowWidth="19200" windowHeight="7970"/>
  </bookViews>
  <sheets>
    <sheet name="FollowUp By Hospital CY18" sheetId="5" r:id="rId1"/>
    <sheet name="Follow Up By Hospital CY19" sheetId="6" r:id="rId2"/>
    <sheet name="Disparity Gap " sheetId="1" r:id="rId3"/>
    <sheet name="4a. Medicaid" sheetId="2" r:id="rId4"/>
    <sheet name="4b. Race" sheetId="3" r:id="rId5"/>
    <sheet name="4c. ADI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3" hidden="1">'4a. Medicaid'!$A$5:$R$5</definedName>
    <definedName name="_xlnm._FilterDatabase" localSheetId="4" hidden="1">'4b. Race'!$A$6:$U$6</definedName>
    <definedName name="_xlnm._FilterDatabase" localSheetId="5" hidden="1">'4c. ADI'!$A$7:$V$7</definedName>
    <definedName name="_xlnm._FilterDatabase" localSheetId="2" hidden="1">'Disparity Gap '!$A$4:$S$4</definedName>
    <definedName name="_xlnm._FilterDatabase" localSheetId="1" hidden="1">'Follow Up By Hospital CY19'!$A$4:$W$4</definedName>
    <definedName name="_xlnm._FilterDatabase" localSheetId="0" hidden="1">'FollowUp By Hospital CY18'!$A$4:$W$4</definedName>
    <definedName name="Att_MaxPenalty">'[1]8. RY21 Revenue Scales'!$F$40</definedName>
    <definedName name="Att_MaxPenaltyRate">'[1]8. RY21 Revenue Scales'!$E$40</definedName>
    <definedName name="Att_MaxReward">'[1]8. RY21 Revenue Scales'!$F$9</definedName>
    <definedName name="Att_MaxRewardRate">'[1]8. RY21 Revenue Scales'!$E$10</definedName>
    <definedName name="Imp_MaxPenalty">'[1]8. RY21 Revenue Scales'!$B$40</definedName>
    <definedName name="Imp_MaxPenaltyRate">'[1]8. RY21 Revenue Scales'!$A$40</definedName>
    <definedName name="Imp_MaxReward">'[1]8. RY21 Revenue Scales'!$B$9</definedName>
    <definedName name="Imp_MaxRewardRate">'[1]8. RY21 Revenue Scales'!$A$10</definedName>
    <definedName name="_xlnm.Print_Titles" localSheetId="3">'4a. Medicaid'!$1:$1</definedName>
    <definedName name="_xlnm.Print_Titles" localSheetId="4">'4b. Race'!$1:$1</definedName>
    <definedName name="_xlnm.Print_Titles" localSheetId="5">'4c. ADI'!$1:$1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0" i="6" l="1"/>
  <c r="W49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W32" i="5"/>
  <c r="V32" i="5"/>
  <c r="U32" i="5"/>
  <c r="T32" i="5"/>
  <c r="S32" i="5"/>
  <c r="S13" i="5" s="1"/>
  <c r="R32" i="5"/>
  <c r="R13" i="5" s="1"/>
  <c r="Q32" i="5"/>
  <c r="Q13" i="5" s="1"/>
  <c r="P32" i="5"/>
  <c r="O32" i="5"/>
  <c r="N32" i="5"/>
  <c r="N13" i="5" s="1"/>
  <c r="M32" i="5"/>
  <c r="L32" i="5"/>
  <c r="K32" i="5"/>
  <c r="J32" i="5"/>
  <c r="I32" i="5"/>
  <c r="H32" i="5"/>
  <c r="G32" i="5"/>
  <c r="G13" i="5" s="1"/>
  <c r="F32" i="5"/>
  <c r="F13" i="5" s="1"/>
  <c r="E32" i="5"/>
  <c r="E13" i="5" s="1"/>
  <c r="D32" i="5"/>
  <c r="C32" i="5"/>
  <c r="B32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W13" i="5"/>
  <c r="V13" i="5"/>
  <c r="U13" i="5"/>
  <c r="T13" i="5"/>
  <c r="P13" i="5"/>
  <c r="O13" i="5"/>
  <c r="M13" i="5"/>
  <c r="L13" i="5"/>
  <c r="K13" i="5"/>
  <c r="J13" i="5"/>
  <c r="I13" i="5"/>
  <c r="H13" i="5"/>
  <c r="D13" i="5"/>
  <c r="C13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W5" i="5"/>
  <c r="W50" i="5" s="1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R9" i="4"/>
  <c r="S9" i="4"/>
  <c r="T9" i="4"/>
  <c r="U9" i="4"/>
  <c r="V9" i="4"/>
  <c r="R10" i="4"/>
  <c r="S10" i="4"/>
  <c r="T10" i="4"/>
  <c r="U10" i="4"/>
  <c r="V10" i="4"/>
  <c r="R11" i="4"/>
  <c r="S11" i="4"/>
  <c r="T11" i="4"/>
  <c r="U11" i="4"/>
  <c r="V11" i="4"/>
  <c r="R12" i="4"/>
  <c r="S12" i="4"/>
  <c r="T12" i="4"/>
  <c r="U12" i="4"/>
  <c r="V12" i="4"/>
  <c r="R13" i="4"/>
  <c r="S13" i="4"/>
  <c r="T13" i="4"/>
  <c r="U13" i="4"/>
  <c r="V13" i="4"/>
  <c r="R14" i="4"/>
  <c r="S14" i="4"/>
  <c r="T14" i="4"/>
  <c r="U14" i="4"/>
  <c r="V14" i="4"/>
  <c r="R15" i="4"/>
  <c r="S15" i="4"/>
  <c r="T15" i="4"/>
  <c r="U15" i="4"/>
  <c r="V15" i="4"/>
  <c r="R16" i="4"/>
  <c r="S16" i="4"/>
  <c r="T16" i="4"/>
  <c r="U16" i="4"/>
  <c r="V16" i="4"/>
  <c r="R17" i="4"/>
  <c r="S17" i="4"/>
  <c r="T17" i="4"/>
  <c r="U17" i="4"/>
  <c r="V17" i="4"/>
  <c r="R18" i="4"/>
  <c r="S18" i="4"/>
  <c r="T18" i="4"/>
  <c r="U18" i="4"/>
  <c r="V18" i="4"/>
  <c r="R19" i="4"/>
  <c r="S19" i="4"/>
  <c r="T19" i="4"/>
  <c r="U19" i="4"/>
  <c r="V19" i="4"/>
  <c r="R20" i="4"/>
  <c r="S20" i="4"/>
  <c r="T20" i="4"/>
  <c r="U20" i="4"/>
  <c r="V20" i="4"/>
  <c r="R21" i="4"/>
  <c r="S21" i="4"/>
  <c r="T21" i="4"/>
  <c r="U21" i="4"/>
  <c r="V21" i="4"/>
  <c r="R22" i="4"/>
  <c r="S22" i="4"/>
  <c r="T22" i="4"/>
  <c r="U22" i="4"/>
  <c r="V22" i="4"/>
  <c r="R23" i="4"/>
  <c r="S23" i="4"/>
  <c r="T23" i="4"/>
  <c r="U23" i="4"/>
  <c r="V23" i="4"/>
  <c r="R24" i="4"/>
  <c r="S24" i="4"/>
  <c r="T24" i="4"/>
  <c r="U24" i="4"/>
  <c r="V24" i="4"/>
  <c r="R25" i="4"/>
  <c r="S25" i="4"/>
  <c r="T25" i="4"/>
  <c r="U25" i="4"/>
  <c r="V25" i="4"/>
  <c r="R26" i="4"/>
  <c r="S26" i="4"/>
  <c r="T26" i="4"/>
  <c r="U26" i="4"/>
  <c r="V26" i="4"/>
  <c r="R27" i="4"/>
  <c r="S27" i="4"/>
  <c r="T27" i="4"/>
  <c r="U27" i="4"/>
  <c r="V27" i="4"/>
  <c r="R28" i="4"/>
  <c r="S28" i="4"/>
  <c r="T28" i="4"/>
  <c r="U28" i="4"/>
  <c r="V28" i="4"/>
  <c r="R29" i="4"/>
  <c r="S29" i="4"/>
  <c r="T29" i="4"/>
  <c r="U29" i="4"/>
  <c r="V29" i="4"/>
  <c r="R30" i="4"/>
  <c r="S30" i="4"/>
  <c r="T30" i="4"/>
  <c r="U30" i="4"/>
  <c r="V30" i="4"/>
  <c r="R31" i="4"/>
  <c r="S31" i="4"/>
  <c r="T31" i="4"/>
  <c r="U31" i="4"/>
  <c r="V31" i="4"/>
  <c r="R32" i="4"/>
  <c r="S32" i="4"/>
  <c r="T32" i="4"/>
  <c r="U32" i="4"/>
  <c r="V32" i="4"/>
  <c r="R33" i="4"/>
  <c r="S33" i="4"/>
  <c r="T33" i="4"/>
  <c r="U33" i="4"/>
  <c r="V33" i="4"/>
  <c r="R34" i="4"/>
  <c r="S34" i="4"/>
  <c r="T34" i="4"/>
  <c r="U34" i="4"/>
  <c r="V34" i="4"/>
  <c r="R35" i="4"/>
  <c r="S35" i="4"/>
  <c r="T35" i="4"/>
  <c r="U35" i="4"/>
  <c r="V35" i="4"/>
  <c r="R36" i="4"/>
  <c r="S36" i="4"/>
  <c r="T36" i="4"/>
  <c r="U36" i="4"/>
  <c r="V36" i="4"/>
  <c r="R37" i="4"/>
  <c r="S37" i="4"/>
  <c r="T37" i="4"/>
  <c r="U37" i="4"/>
  <c r="V37" i="4"/>
  <c r="R38" i="4"/>
  <c r="S38" i="4"/>
  <c r="T38" i="4"/>
  <c r="U38" i="4"/>
  <c r="V38" i="4"/>
  <c r="R39" i="4"/>
  <c r="S39" i="4"/>
  <c r="T39" i="4"/>
  <c r="U39" i="4"/>
  <c r="V39" i="4"/>
  <c r="R40" i="4"/>
  <c r="S40" i="4"/>
  <c r="T40" i="4"/>
  <c r="U40" i="4"/>
  <c r="V40" i="4"/>
  <c r="R41" i="4"/>
  <c r="S41" i="4"/>
  <c r="T41" i="4"/>
  <c r="U41" i="4"/>
  <c r="V41" i="4"/>
  <c r="R42" i="4"/>
  <c r="S42" i="4"/>
  <c r="T42" i="4"/>
  <c r="U42" i="4"/>
  <c r="V42" i="4"/>
  <c r="R43" i="4"/>
  <c r="S43" i="4"/>
  <c r="T43" i="4"/>
  <c r="U43" i="4"/>
  <c r="V43" i="4"/>
  <c r="R44" i="4"/>
  <c r="S44" i="4"/>
  <c r="T44" i="4"/>
  <c r="U44" i="4"/>
  <c r="V44" i="4"/>
  <c r="R45" i="4"/>
  <c r="S45" i="4"/>
  <c r="T45" i="4"/>
  <c r="U45" i="4"/>
  <c r="V45" i="4"/>
  <c r="R46" i="4"/>
  <c r="S46" i="4"/>
  <c r="T46" i="4"/>
  <c r="U46" i="4"/>
  <c r="V46" i="4"/>
  <c r="R47" i="4"/>
  <c r="S47" i="4"/>
  <c r="T47" i="4"/>
  <c r="U47" i="4"/>
  <c r="V47" i="4"/>
  <c r="R48" i="4"/>
  <c r="S48" i="4"/>
  <c r="T48" i="4"/>
  <c r="U48" i="4"/>
  <c r="V48" i="4"/>
  <c r="R49" i="4"/>
  <c r="S49" i="4"/>
  <c r="T49" i="4"/>
  <c r="U49" i="4"/>
  <c r="V49" i="4"/>
  <c r="R50" i="4"/>
  <c r="S50" i="4"/>
  <c r="T50" i="4"/>
  <c r="U50" i="4"/>
  <c r="V50" i="4"/>
  <c r="R51" i="4"/>
  <c r="S51" i="4"/>
  <c r="T51" i="4"/>
  <c r="U51" i="4"/>
  <c r="V51" i="4"/>
  <c r="R52" i="4"/>
  <c r="S52" i="4"/>
  <c r="T52" i="4"/>
  <c r="U52" i="4"/>
  <c r="V52" i="4"/>
  <c r="S53" i="4"/>
  <c r="T53" i="4"/>
  <c r="U53" i="4"/>
  <c r="V53" i="4"/>
  <c r="V8" i="4"/>
  <c r="U8" i="4"/>
  <c r="T8" i="4"/>
  <c r="S8" i="4"/>
  <c r="R8" i="4"/>
  <c r="M9" i="4"/>
  <c r="N9" i="4"/>
  <c r="O9" i="4"/>
  <c r="P9" i="4"/>
  <c r="Q9" i="4"/>
  <c r="M10" i="4"/>
  <c r="N10" i="4"/>
  <c r="O10" i="4"/>
  <c r="P10" i="4"/>
  <c r="Q10" i="4"/>
  <c r="M11" i="4"/>
  <c r="N11" i="4"/>
  <c r="O11" i="4"/>
  <c r="P11" i="4"/>
  <c r="Q11" i="4"/>
  <c r="M12" i="4"/>
  <c r="N12" i="4"/>
  <c r="O12" i="4"/>
  <c r="P12" i="4"/>
  <c r="Q12" i="4"/>
  <c r="M13" i="4"/>
  <c r="N13" i="4"/>
  <c r="O13" i="4"/>
  <c r="P13" i="4"/>
  <c r="Q13" i="4"/>
  <c r="M14" i="4"/>
  <c r="N14" i="4"/>
  <c r="O14" i="4"/>
  <c r="P14" i="4"/>
  <c r="Q14" i="4"/>
  <c r="M15" i="4"/>
  <c r="N15" i="4"/>
  <c r="O15" i="4"/>
  <c r="P15" i="4"/>
  <c r="Q15" i="4"/>
  <c r="M16" i="4"/>
  <c r="N16" i="4"/>
  <c r="O16" i="4"/>
  <c r="P16" i="4"/>
  <c r="Q16" i="4"/>
  <c r="M17" i="4"/>
  <c r="N17" i="4"/>
  <c r="O17" i="4"/>
  <c r="P17" i="4"/>
  <c r="Q17" i="4"/>
  <c r="M18" i="4"/>
  <c r="N18" i="4"/>
  <c r="O18" i="4"/>
  <c r="P18" i="4"/>
  <c r="Q18" i="4"/>
  <c r="M19" i="4"/>
  <c r="N19" i="4"/>
  <c r="O19" i="4"/>
  <c r="P19" i="4"/>
  <c r="Q19" i="4"/>
  <c r="M20" i="4"/>
  <c r="N20" i="4"/>
  <c r="O20" i="4"/>
  <c r="P20" i="4"/>
  <c r="Q20" i="4"/>
  <c r="M21" i="4"/>
  <c r="N21" i="4"/>
  <c r="O21" i="4"/>
  <c r="P21" i="4"/>
  <c r="Q21" i="4"/>
  <c r="M22" i="4"/>
  <c r="N22" i="4"/>
  <c r="O22" i="4"/>
  <c r="P22" i="4"/>
  <c r="Q22" i="4"/>
  <c r="M23" i="4"/>
  <c r="N23" i="4"/>
  <c r="O23" i="4"/>
  <c r="P23" i="4"/>
  <c r="Q23" i="4"/>
  <c r="M24" i="4"/>
  <c r="N24" i="4"/>
  <c r="O24" i="4"/>
  <c r="P24" i="4"/>
  <c r="Q24" i="4"/>
  <c r="M25" i="4"/>
  <c r="N25" i="4"/>
  <c r="O25" i="4"/>
  <c r="P25" i="4"/>
  <c r="Q25" i="4"/>
  <c r="M26" i="4"/>
  <c r="N26" i="4"/>
  <c r="O26" i="4"/>
  <c r="P26" i="4"/>
  <c r="Q26" i="4"/>
  <c r="M27" i="4"/>
  <c r="N27" i="4"/>
  <c r="O27" i="4"/>
  <c r="P27" i="4"/>
  <c r="Q27" i="4"/>
  <c r="M28" i="4"/>
  <c r="N28" i="4"/>
  <c r="O28" i="4"/>
  <c r="P28" i="4"/>
  <c r="Q28" i="4"/>
  <c r="M29" i="4"/>
  <c r="N29" i="4"/>
  <c r="O29" i="4"/>
  <c r="P29" i="4"/>
  <c r="Q29" i="4"/>
  <c r="M30" i="4"/>
  <c r="N30" i="4"/>
  <c r="O30" i="4"/>
  <c r="P30" i="4"/>
  <c r="Q30" i="4"/>
  <c r="M31" i="4"/>
  <c r="N31" i="4"/>
  <c r="O31" i="4"/>
  <c r="P31" i="4"/>
  <c r="Q31" i="4"/>
  <c r="M32" i="4"/>
  <c r="N32" i="4"/>
  <c r="O32" i="4"/>
  <c r="P32" i="4"/>
  <c r="Q32" i="4"/>
  <c r="M33" i="4"/>
  <c r="N33" i="4"/>
  <c r="O33" i="4"/>
  <c r="P33" i="4"/>
  <c r="Q33" i="4"/>
  <c r="M34" i="4"/>
  <c r="N34" i="4"/>
  <c r="O34" i="4"/>
  <c r="P34" i="4"/>
  <c r="Q34" i="4"/>
  <c r="M35" i="4"/>
  <c r="N35" i="4"/>
  <c r="O35" i="4"/>
  <c r="P35" i="4"/>
  <c r="Q35" i="4"/>
  <c r="M36" i="4"/>
  <c r="N36" i="4"/>
  <c r="O36" i="4"/>
  <c r="P36" i="4"/>
  <c r="Q36" i="4"/>
  <c r="M37" i="4"/>
  <c r="N37" i="4"/>
  <c r="O37" i="4"/>
  <c r="P37" i="4"/>
  <c r="Q37" i="4"/>
  <c r="M38" i="4"/>
  <c r="N38" i="4"/>
  <c r="O38" i="4"/>
  <c r="P38" i="4"/>
  <c r="Q38" i="4"/>
  <c r="M39" i="4"/>
  <c r="N39" i="4"/>
  <c r="O39" i="4"/>
  <c r="P39" i="4"/>
  <c r="Q39" i="4"/>
  <c r="M40" i="4"/>
  <c r="N40" i="4"/>
  <c r="O40" i="4"/>
  <c r="P40" i="4"/>
  <c r="Q40" i="4"/>
  <c r="M41" i="4"/>
  <c r="N41" i="4"/>
  <c r="O41" i="4"/>
  <c r="P41" i="4"/>
  <c r="Q41" i="4"/>
  <c r="M42" i="4"/>
  <c r="N42" i="4"/>
  <c r="O42" i="4"/>
  <c r="P42" i="4"/>
  <c r="Q42" i="4"/>
  <c r="M43" i="4"/>
  <c r="N43" i="4"/>
  <c r="O43" i="4"/>
  <c r="P43" i="4"/>
  <c r="Q43" i="4"/>
  <c r="M44" i="4"/>
  <c r="N44" i="4"/>
  <c r="O44" i="4"/>
  <c r="P44" i="4"/>
  <c r="Q44" i="4"/>
  <c r="M45" i="4"/>
  <c r="N45" i="4"/>
  <c r="O45" i="4"/>
  <c r="P45" i="4"/>
  <c r="Q45" i="4"/>
  <c r="M46" i="4"/>
  <c r="N46" i="4"/>
  <c r="O46" i="4"/>
  <c r="P46" i="4"/>
  <c r="Q46" i="4"/>
  <c r="M47" i="4"/>
  <c r="N47" i="4"/>
  <c r="O47" i="4"/>
  <c r="P47" i="4"/>
  <c r="Q47" i="4"/>
  <c r="M48" i="4"/>
  <c r="N48" i="4"/>
  <c r="O48" i="4"/>
  <c r="P48" i="4"/>
  <c r="Q48" i="4"/>
  <c r="M49" i="4"/>
  <c r="N49" i="4"/>
  <c r="O49" i="4"/>
  <c r="P49" i="4"/>
  <c r="Q49" i="4"/>
  <c r="M50" i="4"/>
  <c r="N50" i="4"/>
  <c r="O50" i="4"/>
  <c r="P50" i="4"/>
  <c r="Q50" i="4"/>
  <c r="M51" i="4"/>
  <c r="N51" i="4"/>
  <c r="O51" i="4"/>
  <c r="P51" i="4"/>
  <c r="Q51" i="4"/>
  <c r="M52" i="4"/>
  <c r="N52" i="4"/>
  <c r="O52" i="4"/>
  <c r="P52" i="4"/>
  <c r="Q52" i="4"/>
  <c r="N53" i="4"/>
  <c r="O53" i="4"/>
  <c r="P53" i="4"/>
  <c r="Q53" i="4"/>
  <c r="Q8" i="4"/>
  <c r="P8" i="4"/>
  <c r="O8" i="4"/>
  <c r="N8" i="4"/>
  <c r="M8" i="4"/>
  <c r="I53" i="4"/>
  <c r="J53" i="4"/>
  <c r="K53" i="4"/>
  <c r="L53" i="4"/>
  <c r="H9" i="4"/>
  <c r="I9" i="4"/>
  <c r="J9" i="4"/>
  <c r="K9" i="4"/>
  <c r="L9" i="4"/>
  <c r="H10" i="4"/>
  <c r="I10" i="4"/>
  <c r="J10" i="4"/>
  <c r="K10" i="4"/>
  <c r="L10" i="4"/>
  <c r="H11" i="4"/>
  <c r="I11" i="4"/>
  <c r="J11" i="4"/>
  <c r="K11" i="4"/>
  <c r="L11" i="4"/>
  <c r="H12" i="4"/>
  <c r="I12" i="4"/>
  <c r="J12" i="4"/>
  <c r="K12" i="4"/>
  <c r="L12" i="4"/>
  <c r="H13" i="4"/>
  <c r="I13" i="4"/>
  <c r="J13" i="4"/>
  <c r="K13" i="4"/>
  <c r="L13" i="4"/>
  <c r="H14" i="4"/>
  <c r="I14" i="4"/>
  <c r="J14" i="4"/>
  <c r="K14" i="4"/>
  <c r="L14" i="4"/>
  <c r="H15" i="4"/>
  <c r="I15" i="4"/>
  <c r="J15" i="4"/>
  <c r="K15" i="4"/>
  <c r="L15" i="4"/>
  <c r="H16" i="4"/>
  <c r="I16" i="4"/>
  <c r="J16" i="4"/>
  <c r="K16" i="4"/>
  <c r="L16" i="4"/>
  <c r="H17" i="4"/>
  <c r="I17" i="4"/>
  <c r="J17" i="4"/>
  <c r="K17" i="4"/>
  <c r="L17" i="4"/>
  <c r="H18" i="4"/>
  <c r="I18" i="4"/>
  <c r="J18" i="4"/>
  <c r="K18" i="4"/>
  <c r="L18" i="4"/>
  <c r="H19" i="4"/>
  <c r="I19" i="4"/>
  <c r="J19" i="4"/>
  <c r="K19" i="4"/>
  <c r="L19" i="4"/>
  <c r="H20" i="4"/>
  <c r="I20" i="4"/>
  <c r="J20" i="4"/>
  <c r="K20" i="4"/>
  <c r="L20" i="4"/>
  <c r="H21" i="4"/>
  <c r="I21" i="4"/>
  <c r="J21" i="4"/>
  <c r="K21" i="4"/>
  <c r="L21" i="4"/>
  <c r="H22" i="4"/>
  <c r="I22" i="4"/>
  <c r="J22" i="4"/>
  <c r="K22" i="4"/>
  <c r="L22" i="4"/>
  <c r="H23" i="4"/>
  <c r="I23" i="4"/>
  <c r="J23" i="4"/>
  <c r="K23" i="4"/>
  <c r="L23" i="4"/>
  <c r="H24" i="4"/>
  <c r="I24" i="4"/>
  <c r="J24" i="4"/>
  <c r="K24" i="4"/>
  <c r="L24" i="4"/>
  <c r="H25" i="4"/>
  <c r="I25" i="4"/>
  <c r="J25" i="4"/>
  <c r="K25" i="4"/>
  <c r="L25" i="4"/>
  <c r="H26" i="4"/>
  <c r="I26" i="4"/>
  <c r="J26" i="4"/>
  <c r="K26" i="4"/>
  <c r="L26" i="4"/>
  <c r="H27" i="4"/>
  <c r="I27" i="4"/>
  <c r="J27" i="4"/>
  <c r="K27" i="4"/>
  <c r="L27" i="4"/>
  <c r="H28" i="4"/>
  <c r="I28" i="4"/>
  <c r="J28" i="4"/>
  <c r="K28" i="4"/>
  <c r="L28" i="4"/>
  <c r="H29" i="4"/>
  <c r="I29" i="4"/>
  <c r="J29" i="4"/>
  <c r="K29" i="4"/>
  <c r="L29" i="4"/>
  <c r="H30" i="4"/>
  <c r="I30" i="4"/>
  <c r="J30" i="4"/>
  <c r="K30" i="4"/>
  <c r="L30" i="4"/>
  <c r="H31" i="4"/>
  <c r="I31" i="4"/>
  <c r="J31" i="4"/>
  <c r="K31" i="4"/>
  <c r="L31" i="4"/>
  <c r="H32" i="4"/>
  <c r="I32" i="4"/>
  <c r="J32" i="4"/>
  <c r="K32" i="4"/>
  <c r="L32" i="4"/>
  <c r="H33" i="4"/>
  <c r="I33" i="4"/>
  <c r="J33" i="4"/>
  <c r="K33" i="4"/>
  <c r="L33" i="4"/>
  <c r="H34" i="4"/>
  <c r="I34" i="4"/>
  <c r="J34" i="4"/>
  <c r="K34" i="4"/>
  <c r="L34" i="4"/>
  <c r="H35" i="4"/>
  <c r="I35" i="4"/>
  <c r="J35" i="4"/>
  <c r="K35" i="4"/>
  <c r="L35" i="4"/>
  <c r="H36" i="4"/>
  <c r="I36" i="4"/>
  <c r="J36" i="4"/>
  <c r="K36" i="4"/>
  <c r="L36" i="4"/>
  <c r="H37" i="4"/>
  <c r="I37" i="4"/>
  <c r="J37" i="4"/>
  <c r="K37" i="4"/>
  <c r="L37" i="4"/>
  <c r="H38" i="4"/>
  <c r="I38" i="4"/>
  <c r="J38" i="4"/>
  <c r="K38" i="4"/>
  <c r="L38" i="4"/>
  <c r="H39" i="4"/>
  <c r="I39" i="4"/>
  <c r="J39" i="4"/>
  <c r="K39" i="4"/>
  <c r="L39" i="4"/>
  <c r="H40" i="4"/>
  <c r="I40" i="4"/>
  <c r="J40" i="4"/>
  <c r="K40" i="4"/>
  <c r="L40" i="4"/>
  <c r="H41" i="4"/>
  <c r="I41" i="4"/>
  <c r="J41" i="4"/>
  <c r="K41" i="4"/>
  <c r="L41" i="4"/>
  <c r="H42" i="4"/>
  <c r="I42" i="4"/>
  <c r="J42" i="4"/>
  <c r="K42" i="4"/>
  <c r="L42" i="4"/>
  <c r="H43" i="4"/>
  <c r="I43" i="4"/>
  <c r="J43" i="4"/>
  <c r="K43" i="4"/>
  <c r="L43" i="4"/>
  <c r="H44" i="4"/>
  <c r="I44" i="4"/>
  <c r="J44" i="4"/>
  <c r="K44" i="4"/>
  <c r="L44" i="4"/>
  <c r="H45" i="4"/>
  <c r="I45" i="4"/>
  <c r="J45" i="4"/>
  <c r="K45" i="4"/>
  <c r="L45" i="4"/>
  <c r="H46" i="4"/>
  <c r="I46" i="4"/>
  <c r="J46" i="4"/>
  <c r="K46" i="4"/>
  <c r="L46" i="4"/>
  <c r="H47" i="4"/>
  <c r="I47" i="4"/>
  <c r="J47" i="4"/>
  <c r="K47" i="4"/>
  <c r="L47" i="4"/>
  <c r="H48" i="4"/>
  <c r="I48" i="4"/>
  <c r="J48" i="4"/>
  <c r="K48" i="4"/>
  <c r="L48" i="4"/>
  <c r="H49" i="4"/>
  <c r="I49" i="4"/>
  <c r="J49" i="4"/>
  <c r="K49" i="4"/>
  <c r="L49" i="4"/>
  <c r="H50" i="4"/>
  <c r="I50" i="4"/>
  <c r="J50" i="4"/>
  <c r="K50" i="4"/>
  <c r="L50" i="4"/>
  <c r="H51" i="4"/>
  <c r="I51" i="4"/>
  <c r="J51" i="4"/>
  <c r="K51" i="4"/>
  <c r="L51" i="4"/>
  <c r="H52" i="4"/>
  <c r="I52" i="4"/>
  <c r="J52" i="4"/>
  <c r="K52" i="4"/>
  <c r="L52" i="4"/>
  <c r="L8" i="4"/>
  <c r="K8" i="4"/>
  <c r="J8" i="4"/>
  <c r="I8" i="4"/>
  <c r="H8" i="4"/>
  <c r="D53" i="4"/>
  <c r="E53" i="4"/>
  <c r="F53" i="4"/>
  <c r="G53" i="4"/>
  <c r="C9" i="4"/>
  <c r="D9" i="4"/>
  <c r="E9" i="4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C15" i="4"/>
  <c r="D15" i="4"/>
  <c r="E15" i="4"/>
  <c r="F15" i="4"/>
  <c r="G15" i="4"/>
  <c r="C16" i="4"/>
  <c r="D16" i="4"/>
  <c r="E16" i="4"/>
  <c r="F16" i="4"/>
  <c r="G16" i="4"/>
  <c r="C17" i="4"/>
  <c r="D17" i="4"/>
  <c r="E17" i="4"/>
  <c r="F17" i="4"/>
  <c r="G17" i="4"/>
  <c r="C18" i="4"/>
  <c r="D18" i="4"/>
  <c r="E18" i="4"/>
  <c r="F18" i="4"/>
  <c r="G18" i="4"/>
  <c r="C19" i="4"/>
  <c r="D19" i="4"/>
  <c r="E19" i="4"/>
  <c r="F19" i="4"/>
  <c r="G19" i="4"/>
  <c r="C20" i="4"/>
  <c r="D20" i="4"/>
  <c r="E20" i="4"/>
  <c r="F20" i="4"/>
  <c r="G20" i="4"/>
  <c r="C21" i="4"/>
  <c r="D21" i="4"/>
  <c r="E21" i="4"/>
  <c r="F21" i="4"/>
  <c r="G21" i="4"/>
  <c r="C22" i="4"/>
  <c r="D22" i="4"/>
  <c r="E22" i="4"/>
  <c r="F22" i="4"/>
  <c r="G22" i="4"/>
  <c r="C23" i="4"/>
  <c r="D23" i="4"/>
  <c r="E23" i="4"/>
  <c r="F23" i="4"/>
  <c r="G23" i="4"/>
  <c r="C24" i="4"/>
  <c r="D24" i="4"/>
  <c r="E24" i="4"/>
  <c r="F24" i="4"/>
  <c r="G24" i="4"/>
  <c r="C25" i="4"/>
  <c r="D25" i="4"/>
  <c r="E25" i="4"/>
  <c r="F25" i="4"/>
  <c r="G25" i="4"/>
  <c r="C26" i="4"/>
  <c r="D26" i="4"/>
  <c r="E26" i="4"/>
  <c r="F26" i="4"/>
  <c r="G26" i="4"/>
  <c r="C27" i="4"/>
  <c r="D27" i="4"/>
  <c r="E27" i="4"/>
  <c r="F27" i="4"/>
  <c r="G27" i="4"/>
  <c r="C28" i="4"/>
  <c r="D28" i="4"/>
  <c r="E28" i="4"/>
  <c r="F28" i="4"/>
  <c r="G28" i="4"/>
  <c r="C29" i="4"/>
  <c r="D29" i="4"/>
  <c r="E29" i="4"/>
  <c r="F29" i="4"/>
  <c r="G29" i="4"/>
  <c r="C30" i="4"/>
  <c r="D30" i="4"/>
  <c r="E30" i="4"/>
  <c r="F30" i="4"/>
  <c r="G30" i="4"/>
  <c r="C31" i="4"/>
  <c r="D31" i="4"/>
  <c r="E31" i="4"/>
  <c r="F31" i="4"/>
  <c r="G31" i="4"/>
  <c r="C32" i="4"/>
  <c r="D32" i="4"/>
  <c r="E32" i="4"/>
  <c r="F32" i="4"/>
  <c r="G32" i="4"/>
  <c r="C33" i="4"/>
  <c r="D33" i="4"/>
  <c r="E33" i="4"/>
  <c r="F33" i="4"/>
  <c r="G33" i="4"/>
  <c r="C34" i="4"/>
  <c r="D34" i="4"/>
  <c r="E34" i="4"/>
  <c r="F34" i="4"/>
  <c r="G34" i="4"/>
  <c r="C35" i="4"/>
  <c r="D35" i="4"/>
  <c r="E35" i="4"/>
  <c r="F35" i="4"/>
  <c r="G35" i="4"/>
  <c r="C36" i="4"/>
  <c r="D36" i="4"/>
  <c r="E36" i="4"/>
  <c r="F36" i="4"/>
  <c r="G36" i="4"/>
  <c r="C37" i="4"/>
  <c r="D37" i="4"/>
  <c r="E37" i="4"/>
  <c r="F37" i="4"/>
  <c r="G37" i="4"/>
  <c r="C38" i="4"/>
  <c r="D38" i="4"/>
  <c r="E38" i="4"/>
  <c r="F38" i="4"/>
  <c r="G38" i="4"/>
  <c r="C39" i="4"/>
  <c r="D39" i="4"/>
  <c r="E39" i="4"/>
  <c r="F39" i="4"/>
  <c r="G39" i="4"/>
  <c r="C40" i="4"/>
  <c r="D40" i="4"/>
  <c r="E40" i="4"/>
  <c r="F40" i="4"/>
  <c r="G40" i="4"/>
  <c r="C41" i="4"/>
  <c r="D41" i="4"/>
  <c r="E41" i="4"/>
  <c r="F41" i="4"/>
  <c r="G41" i="4"/>
  <c r="C42" i="4"/>
  <c r="D42" i="4"/>
  <c r="E42" i="4"/>
  <c r="F42" i="4"/>
  <c r="G42" i="4"/>
  <c r="C43" i="4"/>
  <c r="D43" i="4"/>
  <c r="E43" i="4"/>
  <c r="F43" i="4"/>
  <c r="G43" i="4"/>
  <c r="C44" i="4"/>
  <c r="D44" i="4"/>
  <c r="E44" i="4"/>
  <c r="F44" i="4"/>
  <c r="G44" i="4"/>
  <c r="C45" i="4"/>
  <c r="D45" i="4"/>
  <c r="E45" i="4"/>
  <c r="F45" i="4"/>
  <c r="G45" i="4"/>
  <c r="C46" i="4"/>
  <c r="D46" i="4"/>
  <c r="E46" i="4"/>
  <c r="F46" i="4"/>
  <c r="G46" i="4"/>
  <c r="C47" i="4"/>
  <c r="D47" i="4"/>
  <c r="E47" i="4"/>
  <c r="F47" i="4"/>
  <c r="G47" i="4"/>
  <c r="C48" i="4"/>
  <c r="D48" i="4"/>
  <c r="E48" i="4"/>
  <c r="F48" i="4"/>
  <c r="G48" i="4"/>
  <c r="C49" i="4"/>
  <c r="D49" i="4"/>
  <c r="E49" i="4"/>
  <c r="F49" i="4"/>
  <c r="G49" i="4"/>
  <c r="C50" i="4"/>
  <c r="D50" i="4"/>
  <c r="E50" i="4"/>
  <c r="F50" i="4"/>
  <c r="G50" i="4"/>
  <c r="C51" i="4"/>
  <c r="D51" i="4"/>
  <c r="E51" i="4"/>
  <c r="F51" i="4"/>
  <c r="G51" i="4"/>
  <c r="C52" i="4"/>
  <c r="D52" i="4"/>
  <c r="E52" i="4"/>
  <c r="F52" i="4"/>
  <c r="G52" i="4"/>
  <c r="G8" i="4"/>
  <c r="F8" i="4"/>
  <c r="E8" i="4"/>
  <c r="D8" i="4"/>
  <c r="C8" i="4"/>
  <c r="O8" i="3"/>
  <c r="P8" i="3"/>
  <c r="Q8" i="3"/>
  <c r="R8" i="3"/>
  <c r="O9" i="3"/>
  <c r="P9" i="3"/>
  <c r="Q9" i="3"/>
  <c r="R9" i="3"/>
  <c r="O10" i="3"/>
  <c r="P10" i="3"/>
  <c r="Q10" i="3"/>
  <c r="R10" i="3"/>
  <c r="O11" i="3"/>
  <c r="P11" i="3"/>
  <c r="Q11" i="3"/>
  <c r="R11" i="3"/>
  <c r="O12" i="3"/>
  <c r="P12" i="3"/>
  <c r="Q12" i="3"/>
  <c r="R12" i="3"/>
  <c r="O13" i="3"/>
  <c r="P13" i="3"/>
  <c r="Q13" i="3"/>
  <c r="R13" i="3"/>
  <c r="O14" i="3"/>
  <c r="P14" i="3"/>
  <c r="Q14" i="3"/>
  <c r="R14" i="3"/>
  <c r="O15" i="3"/>
  <c r="P15" i="3"/>
  <c r="Q15" i="3"/>
  <c r="R15" i="3"/>
  <c r="O16" i="3"/>
  <c r="P16" i="3"/>
  <c r="Q16" i="3"/>
  <c r="R16" i="3"/>
  <c r="O17" i="3"/>
  <c r="P17" i="3"/>
  <c r="Q17" i="3"/>
  <c r="R17" i="3"/>
  <c r="O18" i="3"/>
  <c r="P18" i="3"/>
  <c r="Q18" i="3"/>
  <c r="R18" i="3"/>
  <c r="O19" i="3"/>
  <c r="P19" i="3"/>
  <c r="Q19" i="3"/>
  <c r="R19" i="3"/>
  <c r="O20" i="3"/>
  <c r="P20" i="3"/>
  <c r="Q20" i="3"/>
  <c r="R20" i="3"/>
  <c r="O21" i="3"/>
  <c r="P21" i="3"/>
  <c r="Q21" i="3"/>
  <c r="R21" i="3"/>
  <c r="O22" i="3"/>
  <c r="P22" i="3"/>
  <c r="Q22" i="3"/>
  <c r="R22" i="3"/>
  <c r="O23" i="3"/>
  <c r="P23" i="3"/>
  <c r="Q23" i="3"/>
  <c r="R23" i="3"/>
  <c r="O24" i="3"/>
  <c r="P24" i="3"/>
  <c r="Q24" i="3"/>
  <c r="R24" i="3"/>
  <c r="O25" i="3"/>
  <c r="P25" i="3"/>
  <c r="Q25" i="3"/>
  <c r="R25" i="3"/>
  <c r="O26" i="3"/>
  <c r="P26" i="3"/>
  <c r="Q26" i="3"/>
  <c r="R26" i="3"/>
  <c r="O27" i="3"/>
  <c r="P27" i="3"/>
  <c r="Q27" i="3"/>
  <c r="R27" i="3"/>
  <c r="O28" i="3"/>
  <c r="P28" i="3"/>
  <c r="Q28" i="3"/>
  <c r="R28" i="3"/>
  <c r="O29" i="3"/>
  <c r="P29" i="3"/>
  <c r="Q29" i="3"/>
  <c r="R29" i="3"/>
  <c r="O30" i="3"/>
  <c r="P30" i="3"/>
  <c r="Q30" i="3"/>
  <c r="R30" i="3"/>
  <c r="O31" i="3"/>
  <c r="P31" i="3"/>
  <c r="Q31" i="3"/>
  <c r="R31" i="3"/>
  <c r="O32" i="3"/>
  <c r="P32" i="3"/>
  <c r="Q32" i="3"/>
  <c r="R32" i="3"/>
  <c r="O33" i="3"/>
  <c r="P33" i="3"/>
  <c r="Q33" i="3"/>
  <c r="R33" i="3"/>
  <c r="O34" i="3"/>
  <c r="P34" i="3"/>
  <c r="Q34" i="3"/>
  <c r="R34" i="3"/>
  <c r="O35" i="3"/>
  <c r="P35" i="3"/>
  <c r="Q35" i="3"/>
  <c r="R35" i="3"/>
  <c r="O36" i="3"/>
  <c r="P36" i="3"/>
  <c r="Q36" i="3"/>
  <c r="R36" i="3"/>
  <c r="O37" i="3"/>
  <c r="P37" i="3"/>
  <c r="Q37" i="3"/>
  <c r="R37" i="3"/>
  <c r="O38" i="3"/>
  <c r="P38" i="3"/>
  <c r="Q38" i="3"/>
  <c r="R38" i="3"/>
  <c r="O39" i="3"/>
  <c r="P39" i="3"/>
  <c r="Q39" i="3"/>
  <c r="R39" i="3"/>
  <c r="O40" i="3"/>
  <c r="P40" i="3"/>
  <c r="Q40" i="3"/>
  <c r="R40" i="3"/>
  <c r="O41" i="3"/>
  <c r="P41" i="3"/>
  <c r="Q41" i="3"/>
  <c r="R41" i="3"/>
  <c r="O42" i="3"/>
  <c r="P42" i="3"/>
  <c r="Q42" i="3"/>
  <c r="R42" i="3"/>
  <c r="O43" i="3"/>
  <c r="P43" i="3"/>
  <c r="Q43" i="3"/>
  <c r="R43" i="3"/>
  <c r="O44" i="3"/>
  <c r="P44" i="3"/>
  <c r="Q44" i="3"/>
  <c r="R44" i="3"/>
  <c r="O45" i="3"/>
  <c r="P45" i="3"/>
  <c r="Q45" i="3"/>
  <c r="R45" i="3"/>
  <c r="O46" i="3"/>
  <c r="P46" i="3"/>
  <c r="Q46" i="3"/>
  <c r="R46" i="3"/>
  <c r="O47" i="3"/>
  <c r="P47" i="3"/>
  <c r="Q47" i="3"/>
  <c r="R47" i="3"/>
  <c r="O48" i="3"/>
  <c r="P48" i="3"/>
  <c r="Q48" i="3"/>
  <c r="R48" i="3"/>
  <c r="O49" i="3"/>
  <c r="P49" i="3"/>
  <c r="Q49" i="3"/>
  <c r="R49" i="3"/>
  <c r="O50" i="3"/>
  <c r="P50" i="3"/>
  <c r="Q50" i="3"/>
  <c r="R50" i="3"/>
  <c r="O51" i="3"/>
  <c r="P51" i="3"/>
  <c r="Q51" i="3"/>
  <c r="R51" i="3"/>
  <c r="O52" i="3"/>
  <c r="P52" i="3"/>
  <c r="Q52" i="3"/>
  <c r="R52" i="3"/>
  <c r="R7" i="3"/>
  <c r="Q7" i="3"/>
  <c r="P7" i="3"/>
  <c r="O7" i="3"/>
  <c r="K8" i="3"/>
  <c r="L8" i="3"/>
  <c r="M8" i="3"/>
  <c r="N8" i="3"/>
  <c r="K9" i="3"/>
  <c r="L9" i="3"/>
  <c r="M9" i="3"/>
  <c r="N9" i="3"/>
  <c r="K10" i="3"/>
  <c r="L10" i="3"/>
  <c r="M10" i="3"/>
  <c r="N10" i="3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K18" i="3"/>
  <c r="L18" i="3"/>
  <c r="M18" i="3"/>
  <c r="N18" i="3"/>
  <c r="K19" i="3"/>
  <c r="L19" i="3"/>
  <c r="M19" i="3"/>
  <c r="N19" i="3"/>
  <c r="K20" i="3"/>
  <c r="L20" i="3"/>
  <c r="M20" i="3"/>
  <c r="N20" i="3"/>
  <c r="K21" i="3"/>
  <c r="L21" i="3"/>
  <c r="M21" i="3"/>
  <c r="N21" i="3"/>
  <c r="K22" i="3"/>
  <c r="L22" i="3"/>
  <c r="M22" i="3"/>
  <c r="N22" i="3"/>
  <c r="K23" i="3"/>
  <c r="L23" i="3"/>
  <c r="M23" i="3"/>
  <c r="N23" i="3"/>
  <c r="K24" i="3"/>
  <c r="L24" i="3"/>
  <c r="M24" i="3"/>
  <c r="N24" i="3"/>
  <c r="K25" i="3"/>
  <c r="L25" i="3"/>
  <c r="M25" i="3"/>
  <c r="N25" i="3"/>
  <c r="K26" i="3"/>
  <c r="L26" i="3"/>
  <c r="M26" i="3"/>
  <c r="N26" i="3"/>
  <c r="K27" i="3"/>
  <c r="L27" i="3"/>
  <c r="M27" i="3"/>
  <c r="N27" i="3"/>
  <c r="K28" i="3"/>
  <c r="L28" i="3"/>
  <c r="M28" i="3"/>
  <c r="N28" i="3"/>
  <c r="K29" i="3"/>
  <c r="L29" i="3"/>
  <c r="M29" i="3"/>
  <c r="N29" i="3"/>
  <c r="K30" i="3"/>
  <c r="L30" i="3"/>
  <c r="M30" i="3"/>
  <c r="N30" i="3"/>
  <c r="K31" i="3"/>
  <c r="L31" i="3"/>
  <c r="M31" i="3"/>
  <c r="N31" i="3"/>
  <c r="K32" i="3"/>
  <c r="L32" i="3"/>
  <c r="M32" i="3"/>
  <c r="N32" i="3"/>
  <c r="K33" i="3"/>
  <c r="L33" i="3"/>
  <c r="M33" i="3"/>
  <c r="N33" i="3"/>
  <c r="K34" i="3"/>
  <c r="L34" i="3"/>
  <c r="M34" i="3"/>
  <c r="N34" i="3"/>
  <c r="K35" i="3"/>
  <c r="L35" i="3"/>
  <c r="M35" i="3"/>
  <c r="N35" i="3"/>
  <c r="K36" i="3"/>
  <c r="L36" i="3"/>
  <c r="M36" i="3"/>
  <c r="N36" i="3"/>
  <c r="K37" i="3"/>
  <c r="L37" i="3"/>
  <c r="M37" i="3"/>
  <c r="N37" i="3"/>
  <c r="K38" i="3"/>
  <c r="L38" i="3"/>
  <c r="M38" i="3"/>
  <c r="N38" i="3"/>
  <c r="K39" i="3"/>
  <c r="L39" i="3"/>
  <c r="M39" i="3"/>
  <c r="N39" i="3"/>
  <c r="K40" i="3"/>
  <c r="L40" i="3"/>
  <c r="M40" i="3"/>
  <c r="N40" i="3"/>
  <c r="K41" i="3"/>
  <c r="L41" i="3"/>
  <c r="M41" i="3"/>
  <c r="N41" i="3"/>
  <c r="K42" i="3"/>
  <c r="L42" i="3"/>
  <c r="M42" i="3"/>
  <c r="N42" i="3"/>
  <c r="K43" i="3"/>
  <c r="L43" i="3"/>
  <c r="M43" i="3"/>
  <c r="N43" i="3"/>
  <c r="K44" i="3"/>
  <c r="L44" i="3"/>
  <c r="M44" i="3"/>
  <c r="N44" i="3"/>
  <c r="K45" i="3"/>
  <c r="L45" i="3"/>
  <c r="M45" i="3"/>
  <c r="N45" i="3"/>
  <c r="K46" i="3"/>
  <c r="L46" i="3"/>
  <c r="M46" i="3"/>
  <c r="N46" i="3"/>
  <c r="K47" i="3"/>
  <c r="L47" i="3"/>
  <c r="M47" i="3"/>
  <c r="N47" i="3"/>
  <c r="K48" i="3"/>
  <c r="L48" i="3"/>
  <c r="M48" i="3"/>
  <c r="N48" i="3"/>
  <c r="K49" i="3"/>
  <c r="L49" i="3"/>
  <c r="M49" i="3"/>
  <c r="N49" i="3"/>
  <c r="K50" i="3"/>
  <c r="L50" i="3"/>
  <c r="M50" i="3"/>
  <c r="N50" i="3"/>
  <c r="K51" i="3"/>
  <c r="L51" i="3"/>
  <c r="M51" i="3"/>
  <c r="N51" i="3"/>
  <c r="K52" i="3"/>
  <c r="L52" i="3"/>
  <c r="M52" i="3"/>
  <c r="N52" i="3"/>
  <c r="N7" i="3"/>
  <c r="M7" i="3"/>
  <c r="L7" i="3"/>
  <c r="K7" i="3"/>
  <c r="G52" i="3"/>
  <c r="H52" i="3"/>
  <c r="I52" i="3"/>
  <c r="J52" i="3"/>
  <c r="G8" i="3"/>
  <c r="H8" i="3"/>
  <c r="I8" i="3"/>
  <c r="J8" i="3"/>
  <c r="G9" i="3"/>
  <c r="H9" i="3"/>
  <c r="I9" i="3"/>
  <c r="J9" i="3"/>
  <c r="G10" i="3"/>
  <c r="H10" i="3"/>
  <c r="I10" i="3"/>
  <c r="J10" i="3"/>
  <c r="G11" i="3"/>
  <c r="H11" i="3"/>
  <c r="I11" i="3"/>
  <c r="J11" i="3"/>
  <c r="G12" i="3"/>
  <c r="H12" i="3"/>
  <c r="I12" i="3"/>
  <c r="J12" i="3"/>
  <c r="G13" i="3"/>
  <c r="H13" i="3"/>
  <c r="I13" i="3"/>
  <c r="J13" i="3"/>
  <c r="G14" i="3"/>
  <c r="H14" i="3"/>
  <c r="I14" i="3"/>
  <c r="J14" i="3"/>
  <c r="G15" i="3"/>
  <c r="H15" i="3"/>
  <c r="I15" i="3"/>
  <c r="J15" i="3"/>
  <c r="G16" i="3"/>
  <c r="H16" i="3"/>
  <c r="I16" i="3"/>
  <c r="J16" i="3"/>
  <c r="G17" i="3"/>
  <c r="H17" i="3"/>
  <c r="I17" i="3"/>
  <c r="J17" i="3"/>
  <c r="G18" i="3"/>
  <c r="H18" i="3"/>
  <c r="I18" i="3"/>
  <c r="J18" i="3"/>
  <c r="G19" i="3"/>
  <c r="H19" i="3"/>
  <c r="I19" i="3"/>
  <c r="J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G26" i="3"/>
  <c r="H26" i="3"/>
  <c r="I26" i="3"/>
  <c r="J26" i="3"/>
  <c r="G27" i="3"/>
  <c r="H27" i="3"/>
  <c r="I27" i="3"/>
  <c r="J27" i="3"/>
  <c r="G28" i="3"/>
  <c r="H28" i="3"/>
  <c r="I28" i="3"/>
  <c r="J28" i="3"/>
  <c r="G29" i="3"/>
  <c r="H29" i="3"/>
  <c r="I29" i="3"/>
  <c r="J29" i="3"/>
  <c r="G30" i="3"/>
  <c r="H30" i="3"/>
  <c r="I30" i="3"/>
  <c r="J30" i="3"/>
  <c r="G31" i="3"/>
  <c r="H31" i="3"/>
  <c r="I31" i="3"/>
  <c r="J31" i="3"/>
  <c r="G32" i="3"/>
  <c r="H32" i="3"/>
  <c r="I32" i="3"/>
  <c r="J32" i="3"/>
  <c r="G33" i="3"/>
  <c r="H33" i="3"/>
  <c r="I33" i="3"/>
  <c r="J33" i="3"/>
  <c r="G34" i="3"/>
  <c r="H34" i="3"/>
  <c r="I34" i="3"/>
  <c r="J34" i="3"/>
  <c r="G35" i="3"/>
  <c r="H35" i="3"/>
  <c r="I35" i="3"/>
  <c r="J35" i="3"/>
  <c r="G36" i="3"/>
  <c r="H36" i="3"/>
  <c r="I36" i="3"/>
  <c r="J36" i="3"/>
  <c r="G37" i="3"/>
  <c r="H37" i="3"/>
  <c r="I37" i="3"/>
  <c r="J37" i="3"/>
  <c r="G38" i="3"/>
  <c r="H38" i="3"/>
  <c r="I38" i="3"/>
  <c r="J38" i="3"/>
  <c r="G39" i="3"/>
  <c r="H39" i="3"/>
  <c r="I39" i="3"/>
  <c r="J39" i="3"/>
  <c r="G40" i="3"/>
  <c r="H40" i="3"/>
  <c r="I40" i="3"/>
  <c r="J40" i="3"/>
  <c r="G41" i="3"/>
  <c r="H41" i="3"/>
  <c r="I41" i="3"/>
  <c r="J41" i="3"/>
  <c r="G42" i="3"/>
  <c r="H42" i="3"/>
  <c r="I42" i="3"/>
  <c r="J42" i="3"/>
  <c r="G43" i="3"/>
  <c r="H43" i="3"/>
  <c r="I43" i="3"/>
  <c r="J43" i="3"/>
  <c r="G44" i="3"/>
  <c r="H44" i="3"/>
  <c r="I44" i="3"/>
  <c r="J44" i="3"/>
  <c r="G45" i="3"/>
  <c r="H45" i="3"/>
  <c r="I45" i="3"/>
  <c r="J45" i="3"/>
  <c r="G46" i="3"/>
  <c r="H46" i="3"/>
  <c r="I46" i="3"/>
  <c r="J46" i="3"/>
  <c r="G47" i="3"/>
  <c r="H47" i="3"/>
  <c r="I47" i="3"/>
  <c r="J47" i="3"/>
  <c r="G48" i="3"/>
  <c r="H48" i="3"/>
  <c r="I48" i="3"/>
  <c r="J48" i="3"/>
  <c r="G49" i="3"/>
  <c r="H49" i="3"/>
  <c r="I49" i="3"/>
  <c r="J49" i="3"/>
  <c r="G50" i="3"/>
  <c r="H50" i="3"/>
  <c r="I50" i="3"/>
  <c r="J50" i="3"/>
  <c r="G51" i="3"/>
  <c r="H51" i="3"/>
  <c r="I51" i="3"/>
  <c r="J51" i="3"/>
  <c r="J7" i="3"/>
  <c r="I7" i="3"/>
  <c r="H7" i="3"/>
  <c r="G7" i="3"/>
  <c r="C52" i="3"/>
  <c r="D52" i="3"/>
  <c r="E52" i="3"/>
  <c r="F52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46" i="3"/>
  <c r="D46" i="3"/>
  <c r="E46" i="3"/>
  <c r="F46" i="3"/>
  <c r="C47" i="3"/>
  <c r="D47" i="3"/>
  <c r="E47" i="3"/>
  <c r="F47" i="3"/>
  <c r="C48" i="3"/>
  <c r="D48" i="3"/>
  <c r="E48" i="3"/>
  <c r="F48" i="3"/>
  <c r="C49" i="3"/>
  <c r="D49" i="3"/>
  <c r="E49" i="3"/>
  <c r="F49" i="3"/>
  <c r="C50" i="3"/>
  <c r="D50" i="3"/>
  <c r="E50" i="3"/>
  <c r="F50" i="3"/>
  <c r="C51" i="3"/>
  <c r="D51" i="3"/>
  <c r="E51" i="3"/>
  <c r="F51" i="3"/>
  <c r="F7" i="3"/>
  <c r="E7" i="3"/>
  <c r="D7" i="3"/>
  <c r="C7" i="3"/>
  <c r="C51" i="2"/>
  <c r="D51" i="2"/>
  <c r="E51" i="2"/>
  <c r="F51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C27" i="2"/>
  <c r="D27" i="2"/>
  <c r="E27" i="2"/>
  <c r="F27" i="2"/>
  <c r="C28" i="2"/>
  <c r="D28" i="2"/>
  <c r="E28" i="2"/>
  <c r="F28" i="2"/>
  <c r="C29" i="2"/>
  <c r="D29" i="2"/>
  <c r="E29" i="2"/>
  <c r="F29" i="2"/>
  <c r="C30" i="2"/>
  <c r="D30" i="2"/>
  <c r="E30" i="2"/>
  <c r="F30" i="2"/>
  <c r="C31" i="2"/>
  <c r="D31" i="2"/>
  <c r="E31" i="2"/>
  <c r="F31" i="2"/>
  <c r="C32" i="2"/>
  <c r="D32" i="2"/>
  <c r="E32" i="2"/>
  <c r="F32" i="2"/>
  <c r="C33" i="2"/>
  <c r="D33" i="2"/>
  <c r="E33" i="2"/>
  <c r="F33" i="2"/>
  <c r="C34" i="2"/>
  <c r="D34" i="2"/>
  <c r="E34" i="2"/>
  <c r="F34" i="2"/>
  <c r="C35" i="2"/>
  <c r="D35" i="2"/>
  <c r="E35" i="2"/>
  <c r="F35" i="2"/>
  <c r="C36" i="2"/>
  <c r="D36" i="2"/>
  <c r="E36" i="2"/>
  <c r="F36" i="2"/>
  <c r="C37" i="2"/>
  <c r="D37" i="2"/>
  <c r="E37" i="2"/>
  <c r="F37" i="2"/>
  <c r="C38" i="2"/>
  <c r="D38" i="2"/>
  <c r="E38" i="2"/>
  <c r="F38" i="2"/>
  <c r="C39" i="2"/>
  <c r="D39" i="2"/>
  <c r="E39" i="2"/>
  <c r="F39" i="2"/>
  <c r="C40" i="2"/>
  <c r="D40" i="2"/>
  <c r="E40" i="2"/>
  <c r="F40" i="2"/>
  <c r="C41" i="2"/>
  <c r="D41" i="2"/>
  <c r="E41" i="2"/>
  <c r="F41" i="2"/>
  <c r="C42" i="2"/>
  <c r="D42" i="2"/>
  <c r="E42" i="2"/>
  <c r="F42" i="2"/>
  <c r="C43" i="2"/>
  <c r="D43" i="2"/>
  <c r="E43" i="2"/>
  <c r="F43" i="2"/>
  <c r="C44" i="2"/>
  <c r="D44" i="2"/>
  <c r="E44" i="2"/>
  <c r="F44" i="2"/>
  <c r="C45" i="2"/>
  <c r="D45" i="2"/>
  <c r="E45" i="2"/>
  <c r="F45" i="2"/>
  <c r="C46" i="2"/>
  <c r="D46" i="2"/>
  <c r="E46" i="2"/>
  <c r="F46" i="2"/>
  <c r="C47" i="2"/>
  <c r="D47" i="2"/>
  <c r="E47" i="2"/>
  <c r="F47" i="2"/>
  <c r="C48" i="2"/>
  <c r="D48" i="2"/>
  <c r="E48" i="2"/>
  <c r="F48" i="2"/>
  <c r="C49" i="2"/>
  <c r="D49" i="2"/>
  <c r="E49" i="2"/>
  <c r="F49" i="2"/>
  <c r="C50" i="2"/>
  <c r="D50" i="2"/>
  <c r="E50" i="2"/>
  <c r="F50" i="2"/>
  <c r="F6" i="2"/>
  <c r="E6" i="2"/>
  <c r="D6" i="2"/>
  <c r="C6" i="2"/>
  <c r="G51" i="2"/>
  <c r="H51" i="2"/>
  <c r="I51" i="2"/>
  <c r="J51" i="2"/>
  <c r="G7" i="2"/>
  <c r="H7" i="2"/>
  <c r="I7" i="2"/>
  <c r="J7" i="2"/>
  <c r="G8" i="2"/>
  <c r="H8" i="2"/>
  <c r="I8" i="2"/>
  <c r="J8" i="2"/>
  <c r="G9" i="2"/>
  <c r="H9" i="2"/>
  <c r="I9" i="2"/>
  <c r="J9" i="2"/>
  <c r="G10" i="2"/>
  <c r="H10" i="2"/>
  <c r="I10" i="2"/>
  <c r="J10" i="2"/>
  <c r="G11" i="2"/>
  <c r="H11" i="2"/>
  <c r="I11" i="2"/>
  <c r="J11" i="2"/>
  <c r="G12" i="2"/>
  <c r="H12" i="2"/>
  <c r="I12" i="2"/>
  <c r="J12" i="2"/>
  <c r="G13" i="2"/>
  <c r="H13" i="2"/>
  <c r="I13" i="2"/>
  <c r="J13" i="2"/>
  <c r="G14" i="2"/>
  <c r="H14" i="2"/>
  <c r="I14" i="2"/>
  <c r="J14" i="2"/>
  <c r="G15" i="2"/>
  <c r="H15" i="2"/>
  <c r="I15" i="2"/>
  <c r="J15" i="2"/>
  <c r="G16" i="2"/>
  <c r="H16" i="2"/>
  <c r="I16" i="2"/>
  <c r="J16" i="2"/>
  <c r="G17" i="2"/>
  <c r="H17" i="2"/>
  <c r="I17" i="2"/>
  <c r="J17" i="2"/>
  <c r="G18" i="2"/>
  <c r="H18" i="2"/>
  <c r="I18" i="2"/>
  <c r="J18" i="2"/>
  <c r="G19" i="2"/>
  <c r="H19" i="2"/>
  <c r="I19" i="2"/>
  <c r="J19" i="2"/>
  <c r="G20" i="2"/>
  <c r="H20" i="2"/>
  <c r="I20" i="2"/>
  <c r="J20" i="2"/>
  <c r="G21" i="2"/>
  <c r="H21" i="2"/>
  <c r="I21" i="2"/>
  <c r="J21" i="2"/>
  <c r="G22" i="2"/>
  <c r="H22" i="2"/>
  <c r="I22" i="2"/>
  <c r="J22" i="2"/>
  <c r="G23" i="2"/>
  <c r="H23" i="2"/>
  <c r="I23" i="2"/>
  <c r="J23" i="2"/>
  <c r="G24" i="2"/>
  <c r="H24" i="2"/>
  <c r="I24" i="2"/>
  <c r="J24" i="2"/>
  <c r="G25" i="2"/>
  <c r="H25" i="2"/>
  <c r="I25" i="2"/>
  <c r="J25" i="2"/>
  <c r="G26" i="2"/>
  <c r="H26" i="2"/>
  <c r="I26" i="2"/>
  <c r="J26" i="2"/>
  <c r="G27" i="2"/>
  <c r="H27" i="2"/>
  <c r="I27" i="2"/>
  <c r="J27" i="2"/>
  <c r="G28" i="2"/>
  <c r="H28" i="2"/>
  <c r="I28" i="2"/>
  <c r="J28" i="2"/>
  <c r="G29" i="2"/>
  <c r="H29" i="2"/>
  <c r="I29" i="2"/>
  <c r="J29" i="2"/>
  <c r="G30" i="2"/>
  <c r="H30" i="2"/>
  <c r="I30" i="2"/>
  <c r="J30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I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8" i="2"/>
  <c r="H38" i="2"/>
  <c r="I38" i="2"/>
  <c r="J38" i="2"/>
  <c r="G39" i="2"/>
  <c r="H39" i="2"/>
  <c r="I39" i="2"/>
  <c r="J39" i="2"/>
  <c r="G40" i="2"/>
  <c r="H40" i="2"/>
  <c r="I40" i="2"/>
  <c r="J40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G48" i="2"/>
  <c r="H48" i="2"/>
  <c r="I48" i="2"/>
  <c r="J48" i="2"/>
  <c r="G49" i="2"/>
  <c r="H49" i="2"/>
  <c r="I49" i="2"/>
  <c r="J49" i="2"/>
  <c r="G50" i="2"/>
  <c r="H50" i="2"/>
  <c r="I50" i="2"/>
  <c r="J50" i="2"/>
  <c r="J6" i="2"/>
  <c r="I6" i="2"/>
  <c r="H6" i="2"/>
  <c r="G6" i="2"/>
  <c r="K7" i="2"/>
  <c r="L7" i="2"/>
  <c r="M7" i="2"/>
  <c r="N7" i="2"/>
  <c r="K8" i="2"/>
  <c r="L8" i="2"/>
  <c r="M8" i="2"/>
  <c r="N8" i="2"/>
  <c r="K9" i="2"/>
  <c r="L9" i="2"/>
  <c r="M9" i="2"/>
  <c r="N9" i="2"/>
  <c r="K10" i="2"/>
  <c r="L10" i="2"/>
  <c r="M10" i="2"/>
  <c r="N10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5" i="2"/>
  <c r="N15" i="2"/>
  <c r="K16" i="2"/>
  <c r="L16" i="2"/>
  <c r="M16" i="2"/>
  <c r="N16" i="2"/>
  <c r="K17" i="2"/>
  <c r="L17" i="2"/>
  <c r="M17" i="2"/>
  <c r="N17" i="2"/>
  <c r="K18" i="2"/>
  <c r="L18" i="2"/>
  <c r="M18" i="2"/>
  <c r="N18" i="2"/>
  <c r="K19" i="2"/>
  <c r="L19" i="2"/>
  <c r="M19" i="2"/>
  <c r="N19" i="2"/>
  <c r="K20" i="2"/>
  <c r="L20" i="2"/>
  <c r="M20" i="2"/>
  <c r="N20" i="2"/>
  <c r="K21" i="2"/>
  <c r="L21" i="2"/>
  <c r="M21" i="2"/>
  <c r="N21" i="2"/>
  <c r="K22" i="2"/>
  <c r="L22" i="2"/>
  <c r="M22" i="2"/>
  <c r="N22" i="2"/>
  <c r="K23" i="2"/>
  <c r="L23" i="2"/>
  <c r="M23" i="2"/>
  <c r="N23" i="2"/>
  <c r="K24" i="2"/>
  <c r="L24" i="2"/>
  <c r="M24" i="2"/>
  <c r="N24" i="2"/>
  <c r="K25" i="2"/>
  <c r="L25" i="2"/>
  <c r="M25" i="2"/>
  <c r="N25" i="2"/>
  <c r="K26" i="2"/>
  <c r="L26" i="2"/>
  <c r="M26" i="2"/>
  <c r="N26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L30" i="2"/>
  <c r="M30" i="2"/>
  <c r="N30" i="2"/>
  <c r="K31" i="2"/>
  <c r="L31" i="2"/>
  <c r="M31" i="2"/>
  <c r="N31" i="2"/>
  <c r="K32" i="2"/>
  <c r="L32" i="2"/>
  <c r="M32" i="2"/>
  <c r="N32" i="2"/>
  <c r="K33" i="2"/>
  <c r="L33" i="2"/>
  <c r="M33" i="2"/>
  <c r="N33" i="2"/>
  <c r="K34" i="2"/>
  <c r="L34" i="2"/>
  <c r="M34" i="2"/>
  <c r="N34" i="2"/>
  <c r="K35" i="2"/>
  <c r="L35" i="2"/>
  <c r="M35" i="2"/>
  <c r="N35" i="2"/>
  <c r="K36" i="2"/>
  <c r="L36" i="2"/>
  <c r="M36" i="2"/>
  <c r="N36" i="2"/>
  <c r="K37" i="2"/>
  <c r="L37" i="2"/>
  <c r="M37" i="2"/>
  <c r="N37" i="2"/>
  <c r="K38" i="2"/>
  <c r="L38" i="2"/>
  <c r="M38" i="2"/>
  <c r="N38" i="2"/>
  <c r="K39" i="2"/>
  <c r="L39" i="2"/>
  <c r="M39" i="2"/>
  <c r="N39" i="2"/>
  <c r="K40" i="2"/>
  <c r="L40" i="2"/>
  <c r="M40" i="2"/>
  <c r="N40" i="2"/>
  <c r="K41" i="2"/>
  <c r="L41" i="2"/>
  <c r="M41" i="2"/>
  <c r="N41" i="2"/>
  <c r="K42" i="2"/>
  <c r="L42" i="2"/>
  <c r="M42" i="2"/>
  <c r="N42" i="2"/>
  <c r="K43" i="2"/>
  <c r="L43" i="2"/>
  <c r="M43" i="2"/>
  <c r="N43" i="2"/>
  <c r="K44" i="2"/>
  <c r="L44" i="2"/>
  <c r="M44" i="2"/>
  <c r="N44" i="2"/>
  <c r="K45" i="2"/>
  <c r="L45" i="2"/>
  <c r="M45" i="2"/>
  <c r="N45" i="2"/>
  <c r="K46" i="2"/>
  <c r="L46" i="2"/>
  <c r="M46" i="2"/>
  <c r="N46" i="2"/>
  <c r="K47" i="2"/>
  <c r="L47" i="2"/>
  <c r="M47" i="2"/>
  <c r="N47" i="2"/>
  <c r="K48" i="2"/>
  <c r="L48" i="2"/>
  <c r="M48" i="2"/>
  <c r="N48" i="2"/>
  <c r="K49" i="2"/>
  <c r="L49" i="2"/>
  <c r="M49" i="2"/>
  <c r="N49" i="2"/>
  <c r="K50" i="2"/>
  <c r="L50" i="2"/>
  <c r="M50" i="2"/>
  <c r="N50" i="2"/>
  <c r="K51" i="2"/>
  <c r="L51" i="2"/>
  <c r="M51" i="2"/>
  <c r="N51" i="2"/>
  <c r="N6" i="2"/>
  <c r="M6" i="2"/>
  <c r="L6" i="2"/>
  <c r="K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6" i="2"/>
  <c r="W49" i="5" l="1"/>
  <c r="C5" i="1"/>
  <c r="D5" i="1"/>
  <c r="E5" i="1"/>
  <c r="F5" i="1"/>
  <c r="G5" i="1"/>
  <c r="H5" i="1"/>
  <c r="I5" i="1"/>
  <c r="J5" i="1"/>
  <c r="K5" i="1"/>
  <c r="L5" i="1"/>
  <c r="M5" i="1"/>
  <c r="N5" i="1"/>
  <c r="O5" i="1"/>
  <c r="R52" i="1" s="1"/>
  <c r="P5" i="1"/>
  <c r="S5" i="1" s="1"/>
  <c r="Q5" i="1"/>
  <c r="R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S6" i="1" s="1"/>
  <c r="Q6" i="1"/>
  <c r="R6" i="1"/>
  <c r="C7" i="1"/>
  <c r="D7" i="1"/>
  <c r="E7" i="1"/>
  <c r="F7" i="1"/>
  <c r="G7" i="1"/>
  <c r="H7" i="1"/>
  <c r="J51" i="1" s="1"/>
  <c r="I7" i="1"/>
  <c r="J7" i="1"/>
  <c r="K7" i="1"/>
  <c r="L7" i="1"/>
  <c r="M7" i="1"/>
  <c r="N7" i="1"/>
  <c r="O7" i="1"/>
  <c r="P7" i="1"/>
  <c r="S7" i="1" s="1"/>
  <c r="Q7" i="1"/>
  <c r="R7" i="1"/>
  <c r="C8" i="1"/>
  <c r="D8" i="1"/>
  <c r="E8" i="1"/>
  <c r="F8" i="1"/>
  <c r="G8" i="1"/>
  <c r="H8" i="1"/>
  <c r="I8" i="1"/>
  <c r="J8" i="1"/>
  <c r="K8" i="1"/>
  <c r="L8" i="1"/>
  <c r="R51" i="1" s="1"/>
  <c r="M8" i="1"/>
  <c r="N8" i="1"/>
  <c r="O8" i="1"/>
  <c r="P8" i="1"/>
  <c r="S8" i="1" s="1"/>
  <c r="Q8" i="1"/>
  <c r="R8" i="1"/>
  <c r="C9" i="1"/>
  <c r="D9" i="1"/>
  <c r="E9" i="1"/>
  <c r="F9" i="1"/>
  <c r="G9" i="1"/>
  <c r="N52" i="1" s="1"/>
  <c r="H9" i="1"/>
  <c r="I9" i="1"/>
  <c r="J9" i="1"/>
  <c r="K9" i="1"/>
  <c r="L9" i="1"/>
  <c r="M9" i="1"/>
  <c r="N9" i="1"/>
  <c r="O9" i="1"/>
  <c r="P9" i="1"/>
  <c r="Q9" i="1"/>
  <c r="R9" i="1"/>
  <c r="S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S11" i="1" s="1"/>
  <c r="Q11" i="1"/>
  <c r="R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S13" i="1" s="1"/>
  <c r="Q13" i="1"/>
  <c r="R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S14" i="1" s="1"/>
  <c r="Q14" i="1"/>
  <c r="R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S15" i="1" s="1"/>
  <c r="Q15" i="1"/>
  <c r="R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S17" i="1" s="1"/>
  <c r="Q17" i="1"/>
  <c r="R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S19" i="1" s="1"/>
  <c r="Q19" i="1"/>
  <c r="R19" i="1"/>
  <c r="C20" i="1"/>
  <c r="D20" i="1"/>
  <c r="E20" i="1"/>
  <c r="F20" i="1"/>
  <c r="G20" i="1"/>
  <c r="H20" i="1"/>
  <c r="I20" i="1"/>
  <c r="J20" i="1"/>
  <c r="K20" i="1"/>
  <c r="L20" i="1"/>
  <c r="S20" i="1" s="1"/>
  <c r="M20" i="1"/>
  <c r="N20" i="1"/>
  <c r="O20" i="1"/>
  <c r="P20" i="1"/>
  <c r="Q20" i="1"/>
  <c r="R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S23" i="1" s="1"/>
  <c r="Q23" i="1"/>
  <c r="R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S26" i="1" s="1"/>
  <c r="Q26" i="1"/>
  <c r="R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S27" i="1" s="1"/>
  <c r="Q27" i="1"/>
  <c r="R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C29" i="1"/>
  <c r="D29" i="1"/>
  <c r="E29" i="1"/>
  <c r="F29" i="1"/>
  <c r="G29" i="1"/>
  <c r="H29" i="1"/>
  <c r="I29" i="1"/>
  <c r="J29" i="1"/>
  <c r="K29" i="1"/>
  <c r="L29" i="1"/>
  <c r="S29" i="1" s="1"/>
  <c r="M29" i="1"/>
  <c r="N29" i="1"/>
  <c r="O29" i="1"/>
  <c r="P29" i="1"/>
  <c r="Q29" i="1"/>
  <c r="R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S31" i="1" s="1"/>
  <c r="Q31" i="1"/>
  <c r="R31" i="1"/>
  <c r="C32" i="1"/>
  <c r="J52" i="1" s="1"/>
  <c r="D32" i="1"/>
  <c r="E32" i="1"/>
  <c r="F32" i="1"/>
  <c r="G32" i="1"/>
  <c r="H32" i="1"/>
  <c r="I32" i="1"/>
  <c r="J32" i="1"/>
  <c r="K32" i="1"/>
  <c r="L32" i="1"/>
  <c r="S32" i="1" s="1"/>
  <c r="M32" i="1"/>
  <c r="N32" i="1"/>
  <c r="O32" i="1"/>
  <c r="P32" i="1"/>
  <c r="Q32" i="1"/>
  <c r="R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S35" i="1" s="1"/>
  <c r="Q35" i="1"/>
  <c r="R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S38" i="1" s="1"/>
  <c r="Q38" i="1"/>
  <c r="R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S39" i="1" s="1"/>
  <c r="Q39" i="1"/>
  <c r="R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S41" i="1" s="1"/>
  <c r="Q41" i="1"/>
  <c r="R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S43" i="1" s="1"/>
  <c r="Q43" i="1"/>
  <c r="R43" i="1"/>
  <c r="C44" i="1"/>
  <c r="D44" i="1"/>
  <c r="E44" i="1"/>
  <c r="F44" i="1"/>
  <c r="G44" i="1"/>
  <c r="H44" i="1"/>
  <c r="I44" i="1"/>
  <c r="J44" i="1"/>
  <c r="K44" i="1"/>
  <c r="L44" i="1"/>
  <c r="S44" i="1" s="1"/>
  <c r="M44" i="1"/>
  <c r="N44" i="1"/>
  <c r="O44" i="1"/>
  <c r="P44" i="1"/>
  <c r="Q44" i="1"/>
  <c r="R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S46" i="1" s="1"/>
  <c r="Q46" i="1"/>
  <c r="R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S47" i="1" s="1"/>
  <c r="Q47" i="1"/>
  <c r="R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N51" i="1" l="1"/>
</calcChain>
</file>

<file path=xl/comments1.xml><?xml version="1.0" encoding="utf-8"?>
<comments xmlns="http://schemas.openxmlformats.org/spreadsheetml/2006/main">
  <authors>
    <author>Alyson Schuster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Alyson Schuster:</t>
        </r>
        <r>
          <rPr>
            <sz val="9"/>
            <color indexed="81"/>
            <rFont val="Tahoma"/>
            <family val="2"/>
          </rPr>
          <t xml:space="preserve">
consider different cut points</t>
        </r>
      </text>
    </comment>
  </commentList>
</comments>
</file>

<file path=xl/sharedStrings.xml><?xml version="1.0" encoding="utf-8"?>
<sst xmlns="http://schemas.openxmlformats.org/spreadsheetml/2006/main" count="439" uniqueCount="106">
  <si>
    <t>2018-2019 PAI Correlation</t>
  </si>
  <si>
    <t>2017-2018 PAI Correlation</t>
  </si>
  <si>
    <t>2016-2017 PAI Correlation</t>
  </si>
  <si>
    <t>2018-2019 Gap Correlation</t>
  </si>
  <si>
    <t>2017-2018 Gap Correlation</t>
  </si>
  <si>
    <t>2016-2017 Gap Correlation</t>
  </si>
  <si>
    <t>HC-Germantown</t>
  </si>
  <si>
    <t>Levindale</t>
  </si>
  <si>
    <t>UM-St. Joe</t>
  </si>
  <si>
    <t>MedStar Southern MD</t>
  </si>
  <si>
    <t>Atlantic General</t>
  </si>
  <si>
    <t>Ft. Washington</t>
  </si>
  <si>
    <t>UMROI</t>
  </si>
  <si>
    <t>Shady Grove</t>
  </si>
  <si>
    <t>MedStar Good Sam</t>
  </si>
  <si>
    <t>Doctors</t>
  </si>
  <si>
    <t>UM-Upper Chesapeake</t>
  </si>
  <si>
    <t>Howard County</t>
  </si>
  <si>
    <t>GBMC</t>
  </si>
  <si>
    <t>UM-BWMC</t>
  </si>
  <si>
    <t>Northwest</t>
  </si>
  <si>
    <t>Calvert</t>
  </si>
  <si>
    <t>UMMC Midtown</t>
  </si>
  <si>
    <t>UM-Easton</t>
  </si>
  <si>
    <t>UM-Charles Regional</t>
  </si>
  <si>
    <t>MedStar Harbor</t>
  </si>
  <si>
    <t>Carroll</t>
  </si>
  <si>
    <t>ChristianaCare, Union</t>
  </si>
  <si>
    <t>UM-Chestertown</t>
  </si>
  <si>
    <t>JH Bayview</t>
  </si>
  <si>
    <t>MedStar St. Mary's</t>
  </si>
  <si>
    <t>Western Maryland</t>
  </si>
  <si>
    <t>MedStar Union Mem</t>
  </si>
  <si>
    <t>Anne Arundel</t>
  </si>
  <si>
    <t>Suburban</t>
  </si>
  <si>
    <t>Peninsula</t>
  </si>
  <si>
    <t>MedStar Montgomery</t>
  </si>
  <si>
    <t>Garrett</t>
  </si>
  <si>
    <t>Adventist White Oak</t>
  </si>
  <si>
    <t>MedStar Fr Square</t>
  </si>
  <si>
    <t>Sinai</t>
  </si>
  <si>
    <t>St. Agnes</t>
  </si>
  <si>
    <t>UM-Dorchester</t>
  </si>
  <si>
    <t>Johns Hopkins</t>
  </si>
  <si>
    <t>Mercy</t>
  </si>
  <si>
    <t>UM-Harford</t>
  </si>
  <si>
    <t>Frederick</t>
  </si>
  <si>
    <t>Holy Cross</t>
  </si>
  <si>
    <t>UM-PGHC</t>
  </si>
  <si>
    <t>UMMC</t>
  </si>
  <si>
    <t>Meritus</t>
  </si>
  <si>
    <t>Percent Change in Disparity Gap from 2018</t>
  </si>
  <si>
    <t>Risk-Adjusted Readmission Rate at hospital centered PAI = 1</t>
  </si>
  <si>
    <t>Risk-Adjusted Readmission Rate at hospital centered PAI = 0</t>
  </si>
  <si>
    <t>Disparity Gap (slope)</t>
  </si>
  <si>
    <t>Average PAI</t>
  </si>
  <si>
    <t>HOSPITAL NAME</t>
  </si>
  <si>
    <t>HOSPITAL ID</t>
  </si>
  <si>
    <t>CY2019</t>
  </si>
  <si>
    <t xml:space="preserve">CY2018 </t>
  </si>
  <si>
    <t>CY2017</t>
  </si>
  <si>
    <t>CY2016</t>
  </si>
  <si>
    <t>Hospitals</t>
  </si>
  <si>
    <t>Holy Cross Germantown will be measured on attainment and 1-year improvement only.</t>
  </si>
  <si>
    <t>Risk Adjusted Readmission Rate is calculated by multiplying the observed-to-expected Readmission Ratio (columns H) by 11.99% , the statewide unadjusted rate for all 12 months of CY2016 Base Period and not just CY2016 (YTD).</t>
  </si>
  <si>
    <t>Users who manually calculate percentage calculations in Excel may find slight discrepancies due to rounding differences.</t>
  </si>
  <si>
    <t>Total Number of Readmissions is the number of readmissions after all adjustments, including removal of planned admissions.</t>
  </si>
  <si>
    <t>Total Number of Inpatient Discharges is the total number of discharges that are eligible for a readmission and not necessarily total discharges.</t>
  </si>
  <si>
    <t>Footnotes:</t>
  </si>
  <si>
    <t>STATEWIDE</t>
  </si>
  <si>
    <t>Union of Cecil</t>
  </si>
  <si>
    <t>Case-Mix Adjusted Readmission Rate</t>
  </si>
  <si>
    <t>Eligible Discharges</t>
  </si>
  <si>
    <t>Non-Medicaid</t>
  </si>
  <si>
    <t>Medicaid FFS &amp; MCO</t>
  </si>
  <si>
    <t>CY2018</t>
  </si>
  <si>
    <t>Readmissions by Medicaid Status</t>
  </si>
  <si>
    <t>Non-Black</t>
  </si>
  <si>
    <t>Black</t>
  </si>
  <si>
    <t>Defaults to zero if rblack does not equal 1</t>
  </si>
  <si>
    <t>Case-mix variable Rblack=1</t>
  </si>
  <si>
    <t xml:space="preserve">Readmissions by Race </t>
  </si>
  <si>
    <t>Low ADI</t>
  </si>
  <si>
    <t>High ADI</t>
  </si>
  <si>
    <t>Mean ADI</t>
  </si>
  <si>
    <t>Less than 85th Percentile</t>
  </si>
  <si>
    <t>Greater than or equal to 85th Percentile</t>
  </si>
  <si>
    <t xml:space="preserve">Readmissions by ADI </t>
  </si>
  <si>
    <t>ASTHMA</t>
  </si>
  <si>
    <t>CAD</t>
  </si>
  <si>
    <t>CHF</t>
  </si>
  <si>
    <t>COPD</t>
  </si>
  <si>
    <t>DIABETES</t>
  </si>
  <si>
    <t>HTN</t>
  </si>
  <si>
    <t>TOTAL</t>
  </si>
  <si>
    <t>Hosp ID</t>
  </si>
  <si>
    <t>Hospital Name</t>
  </si>
  <si>
    <t>Follow-Up Received</t>
  </si>
  <si>
    <t>Follow-Up Rate</t>
  </si>
  <si>
    <t>UM-Dorchester*</t>
  </si>
  <si>
    <t xml:space="preserve">*Data for UM Easton is used for UM Dorchester </t>
  </si>
  <si>
    <t>threshold</t>
  </si>
  <si>
    <t>90th Percentile</t>
  </si>
  <si>
    <t>benchmark</t>
  </si>
  <si>
    <t>CY 2018 Follow-Up Rates</t>
  </si>
  <si>
    <t>CY 2019 Follow-Up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</si>
</sst>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\ ###,###,###,##0"/>
    <numFmt numFmtId="166" formatCode="0.0%"/>
    <numFmt numFmtId="167" formatCode="\ ###,###,##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color indexed="8"/>
      <name val="Arial, Albany AMT, Helvetica"/>
    </font>
    <font>
      <b/>
      <sz val="10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"/>
      <name val="Arial, Albany AMT, Helvetica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0" fontId="0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7" borderId="0" xfId="0" applyFill="1"/>
    <xf numFmtId="0" fontId="3" fillId="8" borderId="0" xfId="0" applyFont="1" applyFill="1" applyAlignment="1">
      <alignment horizontal="left"/>
    </xf>
    <xf numFmtId="0" fontId="5" fillId="8" borderId="1" xfId="0" applyFont="1" applyFill="1" applyBorder="1" applyAlignment="1">
      <alignment horizontal="right" wrapText="1"/>
    </xf>
    <xf numFmtId="165" fontId="5" fillId="8" borderId="1" xfId="0" applyNumberFormat="1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left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left" wrapText="1"/>
    </xf>
    <xf numFmtId="0" fontId="3" fillId="8" borderId="0" xfId="0" applyFont="1" applyFill="1" applyAlignment="1">
      <alignment horizontal="left" vertical="center" wrapText="1"/>
    </xf>
    <xf numFmtId="10" fontId="5" fillId="8" borderId="1" xfId="1" applyNumberFormat="1" applyFont="1" applyFill="1" applyBorder="1" applyAlignment="1">
      <alignment horizontal="right" wrapText="1"/>
    </xf>
    <xf numFmtId="0" fontId="6" fillId="13" borderId="1" xfId="0" applyFont="1" applyFill="1" applyBorder="1" applyAlignment="1">
      <alignment horizontal="right" wrapText="1"/>
    </xf>
    <xf numFmtId="0" fontId="6" fillId="13" borderId="1" xfId="0" applyFont="1" applyFill="1" applyBorder="1" applyAlignment="1">
      <alignment horizontal="left" wrapText="1"/>
    </xf>
    <xf numFmtId="165" fontId="10" fillId="13" borderId="1" xfId="0" applyNumberFormat="1" applyFont="1" applyFill="1" applyBorder="1" applyAlignment="1">
      <alignment horizontal="right" wrapText="1"/>
    </xf>
    <xf numFmtId="10" fontId="10" fillId="13" borderId="1" xfId="1" applyNumberFormat="1" applyFont="1" applyFill="1" applyBorder="1" applyAlignment="1">
      <alignment horizontal="right" wrapText="1"/>
    </xf>
    <xf numFmtId="0" fontId="2" fillId="13" borderId="0" xfId="0" applyFont="1" applyFill="1"/>
    <xf numFmtId="167" fontId="5" fillId="8" borderId="1" xfId="0" applyNumberFormat="1" applyFont="1" applyFill="1" applyBorder="1" applyAlignment="1">
      <alignment horizontal="right" wrapText="1"/>
    </xf>
    <xf numFmtId="167" fontId="10" fillId="1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0" fillId="5" borderId="1" xfId="0" applyFill="1" applyBorder="1"/>
    <xf numFmtId="38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38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38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/>
    <xf numFmtId="0" fontId="11" fillId="0" borderId="1" xfId="0" applyFont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left" wrapText="1"/>
    </xf>
    <xf numFmtId="0" fontId="3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\data\CRISP\casemix\SSIS\d201905a\PortalReports\All%20Hospital%20Reports\Readmissions%20Monthly%20Summary\RY21_IP_PSYCH_Readmissions_CY19-01%20to%20CY19-04%20created%202019-07-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Black%20CY2017%20202011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Black%20CY2016%202020110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ADI%20CY2019%202020110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ADI%20CY2018%20202011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ADI%20CY2017%202020110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ADI%20CY2016%20202011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isparity%20Ga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cuments/Follow%20Up%20Workbook%201115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Medicaid%20CY2019%20202011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Medicaid%20CY2018%20202011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Medicaid%20CY2017%20202011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Medicaid%20CY2016%20202011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Black%20CY2019%202020110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chuster/Downloads/PAI%2011-9/Desc/tbl_PAI_readmission%20By%20Black%20CY2018%2020201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CY2016 Readmit Norms"/>
      <sheetName val="3.CY2016 Readmit Rates"/>
      <sheetName val="4.CY2019 Improve All Payers"/>
      <sheetName val="4a.CY2019 Improve Medicare FFS"/>
      <sheetName val="4b.CY2019 Improve Medicaid"/>
      <sheetName val="5.CY17 Readmit Rates"/>
      <sheetName val="6.CY18 Readmit Rates"/>
      <sheetName val="7. CY19 Readmit Attainment"/>
      <sheetName val="8. RY21 Revenue Scales"/>
      <sheetName val="9. RRIP 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B9">
            <v>0.01</v>
          </cell>
          <cell r="F9">
            <v>0.01</v>
          </cell>
        </row>
        <row r="10">
          <cell r="A10">
            <v>-0.14399999999999999</v>
          </cell>
          <cell r="E10">
            <v>8.9370407909332691E-2</v>
          </cell>
        </row>
        <row r="40">
          <cell r="A40">
            <v>0.17099999999999999</v>
          </cell>
          <cell r="B40">
            <v>-1.9999994281900323E-2</v>
          </cell>
          <cell r="E40">
            <v>0.1547495862711612</v>
          </cell>
          <cell r="F40">
            <v>-2.0000000000000011E-2</v>
          </cell>
        </row>
      </sheetData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ck"/>
    </sheetNames>
    <sheetDataSet>
      <sheetData sheetId="0">
        <row r="2">
          <cell r="A2">
            <v>210001</v>
          </cell>
          <cell r="B2" t="str">
            <v>Meritus</v>
          </cell>
          <cell r="C2">
            <v>1312</v>
          </cell>
          <cell r="D2">
            <v>0.14080000000000001</v>
          </cell>
          <cell r="E2">
            <v>12305</v>
          </cell>
          <cell r="F2">
            <v>0.12</v>
          </cell>
        </row>
        <row r="3">
          <cell r="A3">
            <v>210002</v>
          </cell>
          <cell r="B3" t="str">
            <v>UMMC</v>
          </cell>
          <cell r="C3">
            <v>10328</v>
          </cell>
          <cell r="D3">
            <v>0.14169999999999999</v>
          </cell>
          <cell r="E3">
            <v>12149</v>
          </cell>
          <cell r="F3">
            <v>0.12770000000000001</v>
          </cell>
        </row>
        <row r="4">
          <cell r="A4">
            <v>210003</v>
          </cell>
          <cell r="B4" t="str">
            <v>UM-PGHC</v>
          </cell>
          <cell r="C4">
            <v>7612</v>
          </cell>
          <cell r="D4">
            <v>0.1108</v>
          </cell>
          <cell r="E4">
            <v>2466</v>
          </cell>
          <cell r="F4">
            <v>9.7199999999999995E-2</v>
          </cell>
        </row>
        <row r="5">
          <cell r="A5">
            <v>210004</v>
          </cell>
          <cell r="B5" t="str">
            <v>Holy Cross</v>
          </cell>
          <cell r="C5">
            <v>11334</v>
          </cell>
          <cell r="D5">
            <v>0.13439999999999999</v>
          </cell>
          <cell r="E5">
            <v>12613</v>
          </cell>
          <cell r="F5">
            <v>0.11020000000000001</v>
          </cell>
        </row>
        <row r="6">
          <cell r="A6">
            <v>210005</v>
          </cell>
          <cell r="B6" t="str">
            <v>Frederick</v>
          </cell>
          <cell r="C6">
            <v>1547</v>
          </cell>
          <cell r="D6">
            <v>0.1231</v>
          </cell>
          <cell r="E6">
            <v>13072</v>
          </cell>
          <cell r="F6">
            <v>0.1118</v>
          </cell>
        </row>
        <row r="7">
          <cell r="A7">
            <v>210006</v>
          </cell>
          <cell r="B7" t="str">
            <v>UM-Harford</v>
          </cell>
          <cell r="C7">
            <v>767</v>
          </cell>
          <cell r="D7">
            <v>0.107</v>
          </cell>
          <cell r="E7">
            <v>3117</v>
          </cell>
          <cell r="F7">
            <v>0.1145</v>
          </cell>
        </row>
        <row r="8">
          <cell r="A8">
            <v>210008</v>
          </cell>
          <cell r="B8" t="str">
            <v>Mercy</v>
          </cell>
          <cell r="C8">
            <v>6014</v>
          </cell>
          <cell r="D8">
            <v>0.14000000000000001</v>
          </cell>
          <cell r="E8">
            <v>6330</v>
          </cell>
          <cell r="F8">
            <v>0.1273</v>
          </cell>
        </row>
        <row r="9">
          <cell r="A9">
            <v>210009</v>
          </cell>
          <cell r="B9" t="str">
            <v>Johns Hopkins</v>
          </cell>
          <cell r="C9">
            <v>15192</v>
          </cell>
          <cell r="D9">
            <v>0.13850000000000001</v>
          </cell>
          <cell r="E9">
            <v>23894</v>
          </cell>
          <cell r="F9">
            <v>0.1293</v>
          </cell>
        </row>
        <row r="10">
          <cell r="A10">
            <v>210010</v>
          </cell>
          <cell r="B10" t="str">
            <v>UM-Dorchester</v>
          </cell>
          <cell r="C10">
            <v>679</v>
          </cell>
          <cell r="D10">
            <v>0.12790000000000001</v>
          </cell>
          <cell r="E10">
            <v>1321</v>
          </cell>
          <cell r="F10">
            <v>0.1157</v>
          </cell>
        </row>
        <row r="11">
          <cell r="A11">
            <v>210011</v>
          </cell>
          <cell r="B11" t="str">
            <v>St. Agnes</v>
          </cell>
          <cell r="C11">
            <v>6122</v>
          </cell>
          <cell r="D11">
            <v>0.1258</v>
          </cell>
          <cell r="E11">
            <v>7597</v>
          </cell>
          <cell r="F11">
            <v>0.1166</v>
          </cell>
        </row>
        <row r="12">
          <cell r="A12">
            <v>210012</v>
          </cell>
          <cell r="B12" t="str">
            <v>Sinai</v>
          </cell>
          <cell r="C12">
            <v>7903</v>
          </cell>
          <cell r="D12">
            <v>0.1137</v>
          </cell>
          <cell r="E12">
            <v>5358</v>
          </cell>
          <cell r="F12">
            <v>0.1137</v>
          </cell>
        </row>
        <row r="13">
          <cell r="A13">
            <v>210015</v>
          </cell>
          <cell r="B13" t="str">
            <v>MedStar Fr Square</v>
          </cell>
          <cell r="C13">
            <v>4325</v>
          </cell>
          <cell r="D13">
            <v>0.1356</v>
          </cell>
          <cell r="E13">
            <v>15151</v>
          </cell>
          <cell r="F13">
            <v>0.14050000000000001</v>
          </cell>
        </row>
        <row r="14">
          <cell r="A14">
            <v>210016</v>
          </cell>
          <cell r="B14" t="str">
            <v>Adventist White Oak</v>
          </cell>
          <cell r="C14">
            <v>3604</v>
          </cell>
          <cell r="D14">
            <v>0.1119</v>
          </cell>
          <cell r="E14">
            <v>5429</v>
          </cell>
          <cell r="F14">
            <v>9.7699999999999995E-2</v>
          </cell>
        </row>
        <row r="15">
          <cell r="A15">
            <v>210017</v>
          </cell>
          <cell r="B15" t="str">
            <v>Garrett</v>
          </cell>
          <cell r="C15">
            <v>12</v>
          </cell>
          <cell r="D15">
            <v>9.0399999999999994E-2</v>
          </cell>
          <cell r="E15">
            <v>1928</v>
          </cell>
          <cell r="F15">
            <v>6.7299999999999999E-2</v>
          </cell>
        </row>
        <row r="16">
          <cell r="A16">
            <v>210018</v>
          </cell>
          <cell r="B16" t="str">
            <v>MedStar Montgomery</v>
          </cell>
          <cell r="C16">
            <v>1459</v>
          </cell>
          <cell r="D16">
            <v>0.1318</v>
          </cell>
          <cell r="E16">
            <v>4957</v>
          </cell>
          <cell r="F16">
            <v>0.123</v>
          </cell>
        </row>
        <row r="17">
          <cell r="A17">
            <v>210019</v>
          </cell>
          <cell r="B17" t="str">
            <v>Peninsula</v>
          </cell>
          <cell r="C17">
            <v>3923</v>
          </cell>
          <cell r="D17">
            <v>0.1198</v>
          </cell>
          <cell r="E17">
            <v>11017</v>
          </cell>
          <cell r="F17">
            <v>0.10489999999999999</v>
          </cell>
        </row>
        <row r="18">
          <cell r="A18">
            <v>210022</v>
          </cell>
          <cell r="B18" t="str">
            <v>Suburban</v>
          </cell>
          <cell r="C18">
            <v>2317</v>
          </cell>
          <cell r="D18">
            <v>0.1318</v>
          </cell>
          <cell r="E18">
            <v>10100</v>
          </cell>
          <cell r="F18">
            <v>0.1149</v>
          </cell>
        </row>
        <row r="19">
          <cell r="A19">
            <v>210023</v>
          </cell>
          <cell r="B19" t="str">
            <v>Anne Arundel</v>
          </cell>
          <cell r="C19">
            <v>5349</v>
          </cell>
          <cell r="D19">
            <v>0.127</v>
          </cell>
          <cell r="E19">
            <v>18743</v>
          </cell>
          <cell r="F19">
            <v>0.1061</v>
          </cell>
        </row>
        <row r="20">
          <cell r="A20">
            <v>210024</v>
          </cell>
          <cell r="B20" t="str">
            <v>MedStar Union Mem</v>
          </cell>
          <cell r="C20">
            <v>5106</v>
          </cell>
          <cell r="D20">
            <v>0.13950000000000001</v>
          </cell>
          <cell r="E20">
            <v>4758</v>
          </cell>
          <cell r="F20">
            <v>0.1177</v>
          </cell>
        </row>
        <row r="21">
          <cell r="A21">
            <v>210027</v>
          </cell>
          <cell r="B21" t="str">
            <v>Western Maryland</v>
          </cell>
          <cell r="C21">
            <v>376</v>
          </cell>
          <cell r="D21">
            <v>9.1499999999999998E-2</v>
          </cell>
          <cell r="E21">
            <v>9331</v>
          </cell>
          <cell r="F21">
            <v>0.1115</v>
          </cell>
        </row>
        <row r="22">
          <cell r="A22">
            <v>210028</v>
          </cell>
          <cell r="B22" t="str">
            <v>MedStar St. Mary's</v>
          </cell>
          <cell r="C22">
            <v>1376</v>
          </cell>
          <cell r="D22">
            <v>0.13220000000000001</v>
          </cell>
          <cell r="E22">
            <v>5200</v>
          </cell>
          <cell r="F22">
            <v>0.1103</v>
          </cell>
        </row>
        <row r="23">
          <cell r="A23">
            <v>210029</v>
          </cell>
          <cell r="B23" t="str">
            <v>JH Bayview</v>
          </cell>
          <cell r="C23">
            <v>4730</v>
          </cell>
          <cell r="D23">
            <v>0.1535</v>
          </cell>
          <cell r="E23">
            <v>12270</v>
          </cell>
          <cell r="F23">
            <v>0.15240000000000001</v>
          </cell>
        </row>
        <row r="24">
          <cell r="A24">
            <v>210030</v>
          </cell>
          <cell r="B24" t="str">
            <v>UM-Chestertown</v>
          </cell>
          <cell r="C24">
            <v>246</v>
          </cell>
          <cell r="D24">
            <v>0.1225</v>
          </cell>
          <cell r="E24">
            <v>1129</v>
          </cell>
          <cell r="F24">
            <v>0.11169999999999999</v>
          </cell>
        </row>
        <row r="25">
          <cell r="A25">
            <v>210032</v>
          </cell>
          <cell r="B25" t="str">
            <v>ChristianaCare, Union</v>
          </cell>
          <cell r="C25">
            <v>436</v>
          </cell>
          <cell r="D25">
            <v>9.5899999999999999E-2</v>
          </cell>
          <cell r="E25">
            <v>4392</v>
          </cell>
          <cell r="F25">
            <v>0.1124</v>
          </cell>
        </row>
        <row r="26">
          <cell r="A26">
            <v>210033</v>
          </cell>
          <cell r="B26" t="str">
            <v>Carroll</v>
          </cell>
          <cell r="C26">
            <v>472</v>
          </cell>
          <cell r="D26">
            <v>0.14449999999999999</v>
          </cell>
          <cell r="E26">
            <v>8459</v>
          </cell>
          <cell r="F26">
            <v>0.11550000000000001</v>
          </cell>
        </row>
        <row r="27">
          <cell r="A27">
            <v>210034</v>
          </cell>
          <cell r="B27" t="str">
            <v>MedStar Harbor</v>
          </cell>
          <cell r="C27">
            <v>2343</v>
          </cell>
          <cell r="D27">
            <v>0.14610000000000001</v>
          </cell>
          <cell r="E27">
            <v>4150</v>
          </cell>
          <cell r="F27">
            <v>0.13739999999999999</v>
          </cell>
        </row>
        <row r="28">
          <cell r="A28">
            <v>210035</v>
          </cell>
          <cell r="B28" t="str">
            <v>UM-Charles Regional</v>
          </cell>
          <cell r="C28">
            <v>2486</v>
          </cell>
          <cell r="D28">
            <v>0.1067</v>
          </cell>
          <cell r="E28">
            <v>3692</v>
          </cell>
          <cell r="F28">
            <v>0.1012</v>
          </cell>
        </row>
        <row r="29">
          <cell r="A29">
            <v>210037</v>
          </cell>
          <cell r="B29" t="str">
            <v>UM-Easton</v>
          </cell>
          <cell r="C29">
            <v>1210</v>
          </cell>
          <cell r="D29">
            <v>0.15029999999999999</v>
          </cell>
          <cell r="E29">
            <v>5000</v>
          </cell>
          <cell r="F29">
            <v>0.1004</v>
          </cell>
        </row>
        <row r="30">
          <cell r="A30">
            <v>210038</v>
          </cell>
          <cell r="B30" t="str">
            <v>UMMC Midtown</v>
          </cell>
          <cell r="C30">
            <v>2982</v>
          </cell>
          <cell r="D30">
            <v>0.1595</v>
          </cell>
          <cell r="E30">
            <v>1056</v>
          </cell>
          <cell r="F30">
            <v>0.1404</v>
          </cell>
        </row>
        <row r="31">
          <cell r="A31">
            <v>210039</v>
          </cell>
          <cell r="B31" t="str">
            <v>Calvert</v>
          </cell>
          <cell r="C31">
            <v>884</v>
          </cell>
          <cell r="D31">
            <v>9.4299999999999995E-2</v>
          </cell>
          <cell r="E31">
            <v>4111</v>
          </cell>
          <cell r="F31">
            <v>9.4700000000000006E-2</v>
          </cell>
        </row>
        <row r="32">
          <cell r="A32">
            <v>210040</v>
          </cell>
          <cell r="B32" t="str">
            <v>Northwest</v>
          </cell>
          <cell r="C32">
            <v>5876</v>
          </cell>
          <cell r="D32">
            <v>0.1241</v>
          </cell>
          <cell r="E32">
            <v>3278</v>
          </cell>
          <cell r="F32">
            <v>0.12959999999999999</v>
          </cell>
        </row>
        <row r="33">
          <cell r="A33">
            <v>210043</v>
          </cell>
          <cell r="B33" t="str">
            <v>UM-BWMC</v>
          </cell>
          <cell r="C33">
            <v>2749</v>
          </cell>
          <cell r="D33">
            <v>0.1241</v>
          </cell>
          <cell r="E33">
            <v>11758</v>
          </cell>
          <cell r="F33">
            <v>0.12740000000000001</v>
          </cell>
        </row>
        <row r="34">
          <cell r="A34">
            <v>210044</v>
          </cell>
          <cell r="B34" t="str">
            <v>GBMC</v>
          </cell>
          <cell r="C34">
            <v>4600</v>
          </cell>
          <cell r="D34">
            <v>0.1164</v>
          </cell>
          <cell r="E34">
            <v>11093</v>
          </cell>
          <cell r="F34">
            <v>0.1043</v>
          </cell>
        </row>
        <row r="35">
          <cell r="A35">
            <v>210048</v>
          </cell>
          <cell r="B35" t="str">
            <v>Howard County</v>
          </cell>
          <cell r="C35">
            <v>3774</v>
          </cell>
          <cell r="D35">
            <v>0.1138</v>
          </cell>
          <cell r="E35">
            <v>11286</v>
          </cell>
          <cell r="F35">
            <v>0.1113</v>
          </cell>
        </row>
        <row r="36">
          <cell r="A36">
            <v>210049</v>
          </cell>
          <cell r="B36" t="str">
            <v>UM-Upper Chesapeake</v>
          </cell>
          <cell r="C36">
            <v>1085</v>
          </cell>
          <cell r="D36">
            <v>0.10879999999999999</v>
          </cell>
          <cell r="E36">
            <v>8356</v>
          </cell>
          <cell r="F36">
            <v>9.7900000000000001E-2</v>
          </cell>
        </row>
        <row r="37">
          <cell r="A37">
            <v>210051</v>
          </cell>
          <cell r="B37" t="str">
            <v>Doctors</v>
          </cell>
          <cell r="C37">
            <v>6167</v>
          </cell>
          <cell r="D37">
            <v>0.1193</v>
          </cell>
          <cell r="E37">
            <v>2225</v>
          </cell>
          <cell r="F37">
            <v>0.1024</v>
          </cell>
        </row>
        <row r="38">
          <cell r="A38">
            <v>210056</v>
          </cell>
          <cell r="B38" t="str">
            <v>MedStar Good Sam</v>
          </cell>
          <cell r="C38">
            <v>4752</v>
          </cell>
          <cell r="D38">
            <v>0.1205</v>
          </cell>
          <cell r="E38">
            <v>1953</v>
          </cell>
          <cell r="F38">
            <v>0.14180000000000001</v>
          </cell>
        </row>
        <row r="39">
          <cell r="A39">
            <v>210057</v>
          </cell>
          <cell r="B39" t="str">
            <v>Shady Grove</v>
          </cell>
          <cell r="C39">
            <v>3951</v>
          </cell>
          <cell r="D39">
            <v>0.1138</v>
          </cell>
          <cell r="E39">
            <v>14317</v>
          </cell>
          <cell r="F39">
            <v>0.1082</v>
          </cell>
        </row>
        <row r="40">
          <cell r="A40">
            <v>210058</v>
          </cell>
          <cell r="B40" t="str">
            <v>UMROI</v>
          </cell>
          <cell r="C40">
            <v>179</v>
          </cell>
          <cell r="D40">
            <v>9.7100000000000006E-2</v>
          </cell>
          <cell r="E40">
            <v>408</v>
          </cell>
          <cell r="F40">
            <v>0.104</v>
          </cell>
        </row>
        <row r="41">
          <cell r="A41">
            <v>210060</v>
          </cell>
          <cell r="B41" t="str">
            <v>Ft. Washington</v>
          </cell>
          <cell r="C41">
            <v>1483</v>
          </cell>
          <cell r="D41">
            <v>8.5099999999999995E-2</v>
          </cell>
          <cell r="E41">
            <v>462</v>
          </cell>
          <cell r="F41">
            <v>0.10589999999999999</v>
          </cell>
        </row>
        <row r="42">
          <cell r="A42">
            <v>210061</v>
          </cell>
          <cell r="B42" t="str">
            <v>Atlantic General</v>
          </cell>
          <cell r="C42">
            <v>289</v>
          </cell>
          <cell r="D42">
            <v>8.77E-2</v>
          </cell>
          <cell r="E42">
            <v>2451</v>
          </cell>
          <cell r="F42">
            <v>9.9900000000000003E-2</v>
          </cell>
        </row>
        <row r="43">
          <cell r="A43">
            <v>210062</v>
          </cell>
          <cell r="B43" t="str">
            <v>MedStar Southern MD</v>
          </cell>
          <cell r="C43">
            <v>7152</v>
          </cell>
          <cell r="D43">
            <v>0.1069</v>
          </cell>
          <cell r="E43">
            <v>2114</v>
          </cell>
          <cell r="F43">
            <v>0.124</v>
          </cell>
        </row>
        <row r="44">
          <cell r="A44">
            <v>210063</v>
          </cell>
          <cell r="B44" t="str">
            <v>UM-St. Joe</v>
          </cell>
          <cell r="C44">
            <v>2594</v>
          </cell>
          <cell r="D44">
            <v>0.1148</v>
          </cell>
          <cell r="E44">
            <v>11337</v>
          </cell>
          <cell r="F44">
            <v>0.10879999999999999</v>
          </cell>
        </row>
        <row r="45">
          <cell r="A45">
            <v>210064</v>
          </cell>
          <cell r="B45" t="str">
            <v>Levindale</v>
          </cell>
          <cell r="C45">
            <v>324</v>
          </cell>
          <cell r="D45">
            <v>0.13</v>
          </cell>
          <cell r="E45">
            <v>682</v>
          </cell>
          <cell r="F45">
            <v>0.1061</v>
          </cell>
        </row>
        <row r="46">
          <cell r="A46">
            <v>210065</v>
          </cell>
          <cell r="B46" t="str">
            <v>HC-Germantown</v>
          </cell>
          <cell r="C46">
            <v>1255</v>
          </cell>
          <cell r="D46">
            <v>0.12230000000000001</v>
          </cell>
          <cell r="E46">
            <v>3001</v>
          </cell>
          <cell r="F46">
            <v>0.13150000000000001</v>
          </cell>
        </row>
        <row r="47">
          <cell r="A47">
            <v>219999</v>
          </cell>
          <cell r="B47" t="str">
            <v>Statewide</v>
          </cell>
          <cell r="C47">
            <v>158676</v>
          </cell>
          <cell r="D47">
            <v>0.12670000000000001</v>
          </cell>
          <cell r="E47">
            <v>315816</v>
          </cell>
          <cell r="F47">
            <v>0.11749999999999999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ck"/>
    </sheetNames>
    <sheetDataSet>
      <sheetData sheetId="0">
        <row r="2">
          <cell r="A2">
            <v>210001</v>
          </cell>
          <cell r="B2" t="str">
            <v>Meritus</v>
          </cell>
          <cell r="C2">
            <v>1320</v>
          </cell>
          <cell r="D2">
            <v>0.14549999999999999</v>
          </cell>
          <cell r="E2">
            <v>12184</v>
          </cell>
          <cell r="F2">
            <v>0.1128</v>
          </cell>
        </row>
        <row r="3">
          <cell r="A3">
            <v>210002</v>
          </cell>
          <cell r="B3" t="str">
            <v>UMMC</v>
          </cell>
          <cell r="C3">
            <v>11206</v>
          </cell>
          <cell r="D3">
            <v>0.13800000000000001</v>
          </cell>
          <cell r="E3">
            <v>10859</v>
          </cell>
          <cell r="F3">
            <v>0.12939999999999999</v>
          </cell>
        </row>
        <row r="4">
          <cell r="A4">
            <v>210003</v>
          </cell>
          <cell r="B4" t="str">
            <v>UM-PGHC</v>
          </cell>
          <cell r="C4">
            <v>7898</v>
          </cell>
          <cell r="D4">
            <v>0.111</v>
          </cell>
          <cell r="E4">
            <v>2496</v>
          </cell>
          <cell r="F4">
            <v>9.9199999999999997E-2</v>
          </cell>
        </row>
        <row r="5">
          <cell r="A5">
            <v>210004</v>
          </cell>
          <cell r="B5" t="str">
            <v>Holy Cross</v>
          </cell>
          <cell r="C5">
            <v>11031</v>
          </cell>
          <cell r="D5">
            <v>0.12839999999999999</v>
          </cell>
          <cell r="E5">
            <v>12826</v>
          </cell>
          <cell r="F5">
            <v>0.1119</v>
          </cell>
        </row>
        <row r="6">
          <cell r="A6">
            <v>210005</v>
          </cell>
          <cell r="B6" t="str">
            <v>Frederick</v>
          </cell>
          <cell r="C6">
            <v>1367</v>
          </cell>
          <cell r="D6">
            <v>0.1105</v>
          </cell>
          <cell r="E6">
            <v>12684</v>
          </cell>
          <cell r="F6">
            <v>0.1046</v>
          </cell>
        </row>
        <row r="7">
          <cell r="A7">
            <v>210006</v>
          </cell>
          <cell r="B7" t="str">
            <v>UM-Harford</v>
          </cell>
          <cell r="C7">
            <v>744</v>
          </cell>
          <cell r="D7">
            <v>0.13980000000000001</v>
          </cell>
          <cell r="E7">
            <v>3238</v>
          </cell>
          <cell r="F7">
            <v>0.1326</v>
          </cell>
        </row>
        <row r="8">
          <cell r="A8">
            <v>210008</v>
          </cell>
          <cell r="B8" t="str">
            <v>Mercy</v>
          </cell>
          <cell r="C8">
            <v>6216</v>
          </cell>
          <cell r="D8">
            <v>0.13880000000000001</v>
          </cell>
          <cell r="E8">
            <v>6409</v>
          </cell>
          <cell r="F8">
            <v>0.1225</v>
          </cell>
        </row>
        <row r="9">
          <cell r="A9">
            <v>210009</v>
          </cell>
          <cell r="B9" t="str">
            <v>Johns Hopkins</v>
          </cell>
          <cell r="C9">
            <v>15266</v>
          </cell>
          <cell r="D9">
            <v>0.13880000000000001</v>
          </cell>
          <cell r="E9">
            <v>23775</v>
          </cell>
          <cell r="F9">
            <v>0.1278</v>
          </cell>
        </row>
        <row r="10">
          <cell r="A10">
            <v>210010</v>
          </cell>
          <cell r="B10" t="str">
            <v>UM-Dorchester</v>
          </cell>
          <cell r="C10">
            <v>672</v>
          </cell>
          <cell r="D10">
            <v>0.14940000000000001</v>
          </cell>
          <cell r="E10">
            <v>1449</v>
          </cell>
          <cell r="F10">
            <v>0.1202</v>
          </cell>
        </row>
        <row r="11">
          <cell r="A11">
            <v>210011</v>
          </cell>
          <cell r="B11" t="str">
            <v>St. Agnes</v>
          </cell>
          <cell r="C11">
            <v>6171</v>
          </cell>
          <cell r="D11">
            <v>0.12790000000000001</v>
          </cell>
          <cell r="E11">
            <v>8268</v>
          </cell>
          <cell r="F11">
            <v>0.1242</v>
          </cell>
        </row>
        <row r="12">
          <cell r="A12">
            <v>210012</v>
          </cell>
          <cell r="B12" t="str">
            <v>Sinai</v>
          </cell>
          <cell r="C12">
            <v>9215</v>
          </cell>
          <cell r="D12">
            <v>0.13220000000000001</v>
          </cell>
          <cell r="E12">
            <v>6054</v>
          </cell>
          <cell r="F12">
            <v>0.1278</v>
          </cell>
        </row>
        <row r="13">
          <cell r="A13">
            <v>210015</v>
          </cell>
          <cell r="B13" t="str">
            <v>MedStar Fr Square</v>
          </cell>
          <cell r="C13">
            <v>4011</v>
          </cell>
          <cell r="D13">
            <v>0.1278</v>
          </cell>
          <cell r="E13">
            <v>14685</v>
          </cell>
          <cell r="F13">
            <v>0.13730000000000001</v>
          </cell>
        </row>
        <row r="14">
          <cell r="A14">
            <v>210016</v>
          </cell>
          <cell r="B14" t="str">
            <v>Adventist White Oak</v>
          </cell>
          <cell r="C14">
            <v>3778</v>
          </cell>
          <cell r="D14">
            <v>0.11890000000000001</v>
          </cell>
          <cell r="E14">
            <v>5151</v>
          </cell>
          <cell r="F14">
            <v>0.1082</v>
          </cell>
        </row>
        <row r="15">
          <cell r="A15">
            <v>210017</v>
          </cell>
          <cell r="B15" t="str">
            <v>Garrett</v>
          </cell>
          <cell r="C15">
            <v>6</v>
          </cell>
          <cell r="D15">
            <v>0</v>
          </cell>
          <cell r="E15">
            <v>1914</v>
          </cell>
          <cell r="F15">
            <v>5.8999999999999997E-2</v>
          </cell>
        </row>
        <row r="16">
          <cell r="A16">
            <v>210018</v>
          </cell>
          <cell r="B16" t="str">
            <v>MedStar Montgomery</v>
          </cell>
          <cell r="C16">
            <v>1409</v>
          </cell>
          <cell r="D16">
            <v>0.1318</v>
          </cell>
          <cell r="E16">
            <v>4855</v>
          </cell>
          <cell r="F16">
            <v>0.10829999999999999</v>
          </cell>
        </row>
        <row r="17">
          <cell r="A17">
            <v>210019</v>
          </cell>
          <cell r="B17" t="str">
            <v>Peninsula</v>
          </cell>
          <cell r="C17">
            <v>3852</v>
          </cell>
          <cell r="D17">
            <v>0.1244</v>
          </cell>
          <cell r="E17">
            <v>11081</v>
          </cell>
          <cell r="F17">
            <v>0.1061</v>
          </cell>
        </row>
        <row r="18">
          <cell r="A18">
            <v>210022</v>
          </cell>
          <cell r="B18" t="str">
            <v>Suburban</v>
          </cell>
          <cell r="C18">
            <v>2224</v>
          </cell>
          <cell r="D18">
            <v>0.13139999999999999</v>
          </cell>
          <cell r="E18">
            <v>9681</v>
          </cell>
          <cell r="F18">
            <v>0.1149</v>
          </cell>
        </row>
        <row r="19">
          <cell r="A19">
            <v>210023</v>
          </cell>
          <cell r="B19" t="str">
            <v>Anne Arundel</v>
          </cell>
          <cell r="C19">
            <v>5376</v>
          </cell>
          <cell r="D19">
            <v>0.12909999999999999</v>
          </cell>
          <cell r="E19">
            <v>19029</v>
          </cell>
          <cell r="F19">
            <v>0.1119</v>
          </cell>
        </row>
        <row r="20">
          <cell r="A20">
            <v>210024</v>
          </cell>
          <cell r="B20" t="str">
            <v>MedStar Union Mem</v>
          </cell>
          <cell r="C20">
            <v>5149</v>
          </cell>
          <cell r="D20">
            <v>0.1336</v>
          </cell>
          <cell r="E20">
            <v>4887</v>
          </cell>
          <cell r="F20">
            <v>0.13569999999999999</v>
          </cell>
        </row>
        <row r="21">
          <cell r="A21">
            <v>210027</v>
          </cell>
          <cell r="B21" t="str">
            <v>Western Maryland</v>
          </cell>
          <cell r="C21">
            <v>367</v>
          </cell>
          <cell r="D21">
            <v>0.14249999999999999</v>
          </cell>
          <cell r="E21">
            <v>9881</v>
          </cell>
          <cell r="F21">
            <v>0.1159</v>
          </cell>
        </row>
        <row r="22">
          <cell r="A22">
            <v>210028</v>
          </cell>
          <cell r="B22" t="str">
            <v>MedStar St. Mary's</v>
          </cell>
          <cell r="C22">
            <v>1487</v>
          </cell>
          <cell r="D22">
            <v>0.1283</v>
          </cell>
          <cell r="E22">
            <v>5725</v>
          </cell>
          <cell r="F22">
            <v>0.10489999999999999</v>
          </cell>
        </row>
        <row r="23">
          <cell r="A23">
            <v>210029</v>
          </cell>
          <cell r="B23" t="str">
            <v>JH Bayview</v>
          </cell>
          <cell r="C23">
            <v>4371</v>
          </cell>
          <cell r="D23">
            <v>0.1484</v>
          </cell>
          <cell r="E23">
            <v>12462</v>
          </cell>
          <cell r="F23">
            <v>0.1525</v>
          </cell>
        </row>
        <row r="24">
          <cell r="A24">
            <v>210030</v>
          </cell>
          <cell r="B24" t="str">
            <v>UM-Chestertown</v>
          </cell>
          <cell r="C24">
            <v>270</v>
          </cell>
          <cell r="D24">
            <v>0.13669999999999999</v>
          </cell>
          <cell r="E24">
            <v>1141</v>
          </cell>
          <cell r="F24">
            <v>0.14510000000000001</v>
          </cell>
        </row>
        <row r="25">
          <cell r="A25">
            <v>210032</v>
          </cell>
          <cell r="B25" t="str">
            <v>ChristianaCare, Union</v>
          </cell>
          <cell r="C25">
            <v>456</v>
          </cell>
          <cell r="D25">
            <v>0.10920000000000001</v>
          </cell>
          <cell r="E25">
            <v>4717</v>
          </cell>
          <cell r="F25">
            <v>0.1091</v>
          </cell>
        </row>
        <row r="26">
          <cell r="A26">
            <v>210033</v>
          </cell>
          <cell r="B26" t="str">
            <v>Carroll</v>
          </cell>
          <cell r="C26">
            <v>454</v>
          </cell>
          <cell r="D26">
            <v>0.16020000000000001</v>
          </cell>
          <cell r="E26">
            <v>8533</v>
          </cell>
          <cell r="F26">
            <v>0.1172</v>
          </cell>
        </row>
        <row r="27">
          <cell r="A27">
            <v>210034</v>
          </cell>
          <cell r="B27" t="str">
            <v>MedStar Harbor</v>
          </cell>
          <cell r="C27">
            <v>1938</v>
          </cell>
          <cell r="D27">
            <v>0.13650000000000001</v>
          </cell>
          <cell r="E27">
            <v>4004</v>
          </cell>
          <cell r="F27">
            <v>0.1221</v>
          </cell>
        </row>
        <row r="28">
          <cell r="A28">
            <v>210035</v>
          </cell>
          <cell r="B28" t="str">
            <v>UM-Charles Regional</v>
          </cell>
          <cell r="C28">
            <v>2370</v>
          </cell>
          <cell r="D28">
            <v>0.1085</v>
          </cell>
          <cell r="E28">
            <v>3460</v>
          </cell>
          <cell r="F28">
            <v>9.8400000000000001E-2</v>
          </cell>
        </row>
        <row r="29">
          <cell r="A29">
            <v>210037</v>
          </cell>
          <cell r="B29" t="str">
            <v>UM-Easton</v>
          </cell>
          <cell r="C29">
            <v>1326</v>
          </cell>
          <cell r="D29">
            <v>0.11849999999999999</v>
          </cell>
          <cell r="E29">
            <v>5161</v>
          </cell>
          <cell r="F29">
            <v>0.1101</v>
          </cell>
        </row>
        <row r="30">
          <cell r="A30">
            <v>210038</v>
          </cell>
          <cell r="B30" t="str">
            <v>UMMC Midtown</v>
          </cell>
          <cell r="C30">
            <v>2806</v>
          </cell>
          <cell r="D30">
            <v>0.1537</v>
          </cell>
          <cell r="E30">
            <v>922</v>
          </cell>
          <cell r="F30">
            <v>0.16889999999999999</v>
          </cell>
        </row>
        <row r="31">
          <cell r="A31">
            <v>210039</v>
          </cell>
          <cell r="B31" t="str">
            <v>Calvert</v>
          </cell>
          <cell r="C31">
            <v>913</v>
          </cell>
          <cell r="D31">
            <v>0.1115</v>
          </cell>
          <cell r="E31">
            <v>3948</v>
          </cell>
          <cell r="F31">
            <v>9.1800000000000007E-2</v>
          </cell>
        </row>
        <row r="32">
          <cell r="A32">
            <v>210040</v>
          </cell>
          <cell r="B32" t="str">
            <v>Northwest</v>
          </cell>
          <cell r="C32">
            <v>6291</v>
          </cell>
          <cell r="D32">
            <v>0.13819999999999999</v>
          </cell>
          <cell r="E32">
            <v>3434</v>
          </cell>
          <cell r="F32">
            <v>0.1268</v>
          </cell>
        </row>
        <row r="33">
          <cell r="A33">
            <v>210043</v>
          </cell>
          <cell r="B33" t="str">
            <v>UM-BWMC</v>
          </cell>
          <cell r="C33">
            <v>2755</v>
          </cell>
          <cell r="D33">
            <v>0.12280000000000001</v>
          </cell>
          <cell r="E33">
            <v>12540</v>
          </cell>
          <cell r="F33">
            <v>0.13669999999999999</v>
          </cell>
        </row>
        <row r="34">
          <cell r="A34">
            <v>210044</v>
          </cell>
          <cell r="B34" t="str">
            <v>GBMC</v>
          </cell>
          <cell r="C34">
            <v>3963</v>
          </cell>
          <cell r="D34">
            <v>0.1086</v>
          </cell>
          <cell r="E34">
            <v>11108</v>
          </cell>
          <cell r="F34">
            <v>0.1104</v>
          </cell>
        </row>
        <row r="35">
          <cell r="A35">
            <v>210048</v>
          </cell>
          <cell r="B35" t="str">
            <v>Howard County</v>
          </cell>
          <cell r="C35">
            <v>3918</v>
          </cell>
          <cell r="D35">
            <v>0.1133</v>
          </cell>
          <cell r="E35">
            <v>11884</v>
          </cell>
          <cell r="F35">
            <v>0.1168</v>
          </cell>
        </row>
        <row r="36">
          <cell r="A36">
            <v>210049</v>
          </cell>
          <cell r="B36" t="str">
            <v>UM-Upper Chesapeake</v>
          </cell>
          <cell r="C36">
            <v>1183</v>
          </cell>
          <cell r="D36">
            <v>0.1227</v>
          </cell>
          <cell r="E36">
            <v>9389</v>
          </cell>
          <cell r="F36">
            <v>0.1162</v>
          </cell>
        </row>
        <row r="37">
          <cell r="A37">
            <v>210051</v>
          </cell>
          <cell r="B37" t="str">
            <v>Doctors</v>
          </cell>
          <cell r="C37">
            <v>6681</v>
          </cell>
          <cell r="D37">
            <v>0.1242</v>
          </cell>
          <cell r="E37">
            <v>2475</v>
          </cell>
          <cell r="F37">
            <v>0.1074</v>
          </cell>
        </row>
        <row r="38">
          <cell r="A38">
            <v>210056</v>
          </cell>
          <cell r="B38" t="str">
            <v>MedStar Good Sam</v>
          </cell>
          <cell r="C38">
            <v>4821</v>
          </cell>
          <cell r="D38">
            <v>0.123</v>
          </cell>
          <cell r="E38">
            <v>2439</v>
          </cell>
          <cell r="F38">
            <v>0.1318</v>
          </cell>
        </row>
        <row r="39">
          <cell r="A39">
            <v>210057</v>
          </cell>
          <cell r="B39" t="str">
            <v>Shady Grove</v>
          </cell>
          <cell r="C39">
            <v>4025</v>
          </cell>
          <cell r="D39">
            <v>0.1095</v>
          </cell>
          <cell r="E39">
            <v>14628</v>
          </cell>
          <cell r="F39">
            <v>0.1067</v>
          </cell>
        </row>
        <row r="40">
          <cell r="A40">
            <v>210058</v>
          </cell>
          <cell r="B40" t="str">
            <v>UMROI</v>
          </cell>
          <cell r="C40">
            <v>191</v>
          </cell>
          <cell r="D40">
            <v>0.1072</v>
          </cell>
          <cell r="E40">
            <v>370</v>
          </cell>
          <cell r="F40">
            <v>0.1201</v>
          </cell>
        </row>
        <row r="41">
          <cell r="A41">
            <v>210060</v>
          </cell>
          <cell r="B41" t="str">
            <v>Ft. Washington</v>
          </cell>
          <cell r="C41">
            <v>1625</v>
          </cell>
          <cell r="D41">
            <v>0.10059999999999999</v>
          </cell>
          <cell r="E41">
            <v>476</v>
          </cell>
          <cell r="F41">
            <v>0.1111</v>
          </cell>
        </row>
        <row r="42">
          <cell r="A42">
            <v>210061</v>
          </cell>
          <cell r="B42" t="str">
            <v>Atlantic General</v>
          </cell>
          <cell r="C42">
            <v>269</v>
          </cell>
          <cell r="D42">
            <v>0.1108</v>
          </cell>
          <cell r="E42">
            <v>2691</v>
          </cell>
          <cell r="F42">
            <v>8.9800000000000005E-2</v>
          </cell>
        </row>
        <row r="43">
          <cell r="A43">
            <v>210062</v>
          </cell>
          <cell r="B43" t="str">
            <v>MedStar Southern MD</v>
          </cell>
          <cell r="C43">
            <v>7207</v>
          </cell>
          <cell r="D43">
            <v>0.1179</v>
          </cell>
          <cell r="E43">
            <v>2334</v>
          </cell>
          <cell r="F43">
            <v>0.125</v>
          </cell>
        </row>
        <row r="44">
          <cell r="A44">
            <v>210063</v>
          </cell>
          <cell r="B44" t="str">
            <v>UM-St. Joe</v>
          </cell>
          <cell r="C44">
            <v>2579</v>
          </cell>
          <cell r="D44">
            <v>0.12870000000000001</v>
          </cell>
          <cell r="E44">
            <v>11644</v>
          </cell>
          <cell r="F44">
            <v>0.1085</v>
          </cell>
        </row>
        <row r="45">
          <cell r="A45">
            <v>210064</v>
          </cell>
          <cell r="B45" t="str">
            <v>Levindale</v>
          </cell>
          <cell r="C45">
            <v>350</v>
          </cell>
          <cell r="D45">
            <v>0.1431</v>
          </cell>
          <cell r="E45">
            <v>744</v>
          </cell>
          <cell r="F45">
            <v>8.7999999999999995E-2</v>
          </cell>
        </row>
        <row r="46">
          <cell r="A46">
            <v>210065</v>
          </cell>
          <cell r="B46" t="str">
            <v>HC-Germantown</v>
          </cell>
          <cell r="C46">
            <v>1149</v>
          </cell>
          <cell r="D46">
            <v>0.11849999999999999</v>
          </cell>
          <cell r="E46">
            <v>3128</v>
          </cell>
          <cell r="F46">
            <v>0.1172</v>
          </cell>
        </row>
        <row r="47">
          <cell r="A47">
            <v>219999</v>
          </cell>
          <cell r="B47" t="str">
            <v>Statewide</v>
          </cell>
          <cell r="C47">
            <v>160676</v>
          </cell>
          <cell r="D47">
            <v>0.12859999999999999</v>
          </cell>
          <cell r="E47">
            <v>320763</v>
          </cell>
          <cell r="F47">
            <v>0.1188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"/>
    </sheetNames>
    <sheetDataSet>
      <sheetData sheetId="0">
        <row r="2">
          <cell r="A2">
            <v>210001</v>
          </cell>
          <cell r="B2" t="str">
            <v>Meritus</v>
          </cell>
          <cell r="C2">
            <v>46.450893397940817</v>
          </cell>
          <cell r="D2">
            <v>654</v>
          </cell>
          <cell r="E2">
            <v>0.1125</v>
          </cell>
          <cell r="F2">
            <v>12620</v>
          </cell>
          <cell r="G2">
            <v>0.10489999999999999</v>
          </cell>
        </row>
        <row r="3">
          <cell r="A3">
            <v>210002</v>
          </cell>
          <cell r="B3" t="str">
            <v>UMMC</v>
          </cell>
          <cell r="C3">
            <v>44.093129993420099</v>
          </cell>
          <cell r="D3">
            <v>2679</v>
          </cell>
          <cell r="E3">
            <v>0.14660000000000001</v>
          </cell>
          <cell r="F3">
            <v>18745</v>
          </cell>
          <cell r="G3">
            <v>0.12330000000000001</v>
          </cell>
        </row>
        <row r="4">
          <cell r="A4">
            <v>210003</v>
          </cell>
          <cell r="B4" t="str">
            <v>UM-PGHC</v>
          </cell>
          <cell r="C4">
            <v>35.632853385930289</v>
          </cell>
          <cell r="D4">
            <v>483</v>
          </cell>
          <cell r="E4">
            <v>0.12</v>
          </cell>
          <cell r="F4">
            <v>8694</v>
          </cell>
          <cell r="G4">
            <v>0.1033</v>
          </cell>
        </row>
        <row r="5">
          <cell r="A5">
            <v>210004</v>
          </cell>
          <cell r="B5" t="str">
            <v>Holy Cross</v>
          </cell>
          <cell r="C5">
            <v>27.832953741317784</v>
          </cell>
          <cell r="D5">
            <v>1338</v>
          </cell>
          <cell r="E5">
            <v>0.1084</v>
          </cell>
          <cell r="F5">
            <v>21623</v>
          </cell>
          <cell r="G5">
            <v>0.11650000000000001</v>
          </cell>
        </row>
        <row r="6">
          <cell r="A6">
            <v>210005</v>
          </cell>
          <cell r="B6" t="str">
            <v>Frederick</v>
          </cell>
          <cell r="C6">
            <v>25.794844992937541</v>
          </cell>
          <cell r="D6">
            <v>183</v>
          </cell>
          <cell r="E6">
            <v>6.0499999999999998E-2</v>
          </cell>
          <cell r="F6">
            <v>13317</v>
          </cell>
          <cell r="G6">
            <v>0.1052</v>
          </cell>
        </row>
        <row r="7">
          <cell r="A7">
            <v>210006</v>
          </cell>
          <cell r="B7" t="str">
            <v>UM-Harford</v>
          </cell>
          <cell r="C7">
            <v>35.688621281464492</v>
          </cell>
          <cell r="D7">
            <v>127</v>
          </cell>
          <cell r="E7">
            <v>0.1981</v>
          </cell>
          <cell r="F7">
            <v>3393</v>
          </cell>
          <cell r="G7">
            <v>0.109</v>
          </cell>
        </row>
        <row r="8">
          <cell r="A8">
            <v>210008</v>
          </cell>
          <cell r="B8" t="str">
            <v>Mercy</v>
          </cell>
          <cell r="C8">
            <v>46.56426618939129</v>
          </cell>
          <cell r="D8">
            <v>1727</v>
          </cell>
          <cell r="E8">
            <v>0.1323</v>
          </cell>
          <cell r="F8">
            <v>10611</v>
          </cell>
          <cell r="G8">
            <v>0.1226</v>
          </cell>
        </row>
        <row r="9">
          <cell r="A9">
            <v>210009</v>
          </cell>
          <cell r="B9" t="str">
            <v>Johns Hopkins</v>
          </cell>
          <cell r="C9">
            <v>40.633615597794567</v>
          </cell>
          <cell r="D9">
            <v>4167</v>
          </cell>
          <cell r="E9">
            <v>0.13800000000000001</v>
          </cell>
          <cell r="F9">
            <v>32468</v>
          </cell>
          <cell r="G9">
            <v>0.12690000000000001</v>
          </cell>
        </row>
        <row r="10">
          <cell r="A10">
            <v>210010</v>
          </cell>
          <cell r="B10" t="str">
            <v>UM-Dorchester</v>
          </cell>
          <cell r="C10">
            <v>48.117045658012522</v>
          </cell>
          <cell r="D10">
            <v>119</v>
          </cell>
          <cell r="E10">
            <v>8.8300000000000003E-2</v>
          </cell>
          <cell r="F10">
            <v>1004</v>
          </cell>
          <cell r="G10">
            <v>8.9499999999999996E-2</v>
          </cell>
        </row>
        <row r="11">
          <cell r="A11">
            <v>210011</v>
          </cell>
          <cell r="B11" t="str">
            <v>St. Agnes</v>
          </cell>
          <cell r="C11">
            <v>45.494838596491228</v>
          </cell>
          <cell r="D11">
            <v>1067</v>
          </cell>
          <cell r="E11">
            <v>0.1221</v>
          </cell>
          <cell r="F11">
            <v>10359</v>
          </cell>
          <cell r="G11">
            <v>0.11459999999999999</v>
          </cell>
        </row>
        <row r="12">
          <cell r="A12">
            <v>210012</v>
          </cell>
          <cell r="B12" t="str">
            <v>Sinai</v>
          </cell>
          <cell r="C12">
            <v>47.203010779435957</v>
          </cell>
          <cell r="D12">
            <v>1665</v>
          </cell>
          <cell r="E12">
            <v>0.1196</v>
          </cell>
          <cell r="F12">
            <v>10479</v>
          </cell>
          <cell r="G12">
            <v>0.1085</v>
          </cell>
        </row>
        <row r="13">
          <cell r="A13">
            <v>210015</v>
          </cell>
          <cell r="B13" t="str">
            <v>MedStar Fr Square</v>
          </cell>
          <cell r="C13">
            <v>42.848806974430886</v>
          </cell>
          <cell r="D13">
            <v>1129</v>
          </cell>
          <cell r="E13">
            <v>0.13339999999999999</v>
          </cell>
          <cell r="F13">
            <v>15994</v>
          </cell>
          <cell r="G13">
            <v>0.1249</v>
          </cell>
        </row>
        <row r="14">
          <cell r="A14">
            <v>210016</v>
          </cell>
          <cell r="B14" t="str">
            <v>Adventist White Oak</v>
          </cell>
          <cell r="C14">
            <v>33.247495497658853</v>
          </cell>
          <cell r="D14">
            <v>871</v>
          </cell>
          <cell r="E14">
            <v>9.7799999999999998E-2</v>
          </cell>
          <cell r="F14">
            <v>7507</v>
          </cell>
          <cell r="G14">
            <v>0.1018</v>
          </cell>
        </row>
        <row r="15">
          <cell r="A15">
            <v>210017</v>
          </cell>
          <cell r="B15" t="str">
            <v>Garrett</v>
          </cell>
          <cell r="C15">
            <v>59.205375438596555</v>
          </cell>
          <cell r="D15">
            <v>89</v>
          </cell>
          <cell r="E15">
            <v>1.2500000000000001E-2</v>
          </cell>
          <cell r="F15">
            <v>1352</v>
          </cell>
          <cell r="G15">
            <v>4.9399999999999999E-2</v>
          </cell>
        </row>
        <row r="16">
          <cell r="A16">
            <v>210018</v>
          </cell>
          <cell r="B16" t="str">
            <v>MedStar Montgomery</v>
          </cell>
          <cell r="C16">
            <v>19.106778445435197</v>
          </cell>
          <cell r="D16">
            <v>89</v>
          </cell>
          <cell r="E16">
            <v>6.7199999999999996E-2</v>
          </cell>
          <cell r="F16">
            <v>5086</v>
          </cell>
          <cell r="G16">
            <v>0.1027</v>
          </cell>
        </row>
        <row r="17">
          <cell r="A17">
            <v>210019</v>
          </cell>
          <cell r="B17" t="str">
            <v>Peninsula</v>
          </cell>
          <cell r="C17">
            <v>51.962142318709482</v>
          </cell>
          <cell r="D17">
            <v>1006</v>
          </cell>
          <cell r="E17">
            <v>0.1176</v>
          </cell>
          <cell r="F17">
            <v>12343</v>
          </cell>
          <cell r="G17">
            <v>9.5100000000000004E-2</v>
          </cell>
        </row>
        <row r="18">
          <cell r="A18">
            <v>210022</v>
          </cell>
          <cell r="B18" t="str">
            <v>Suburban</v>
          </cell>
          <cell r="C18">
            <v>14.69823932209192</v>
          </cell>
          <cell r="D18">
            <v>162</v>
          </cell>
          <cell r="E18">
            <v>8.9700000000000002E-2</v>
          </cell>
          <cell r="F18">
            <v>11635</v>
          </cell>
          <cell r="G18">
            <v>0.10199999999999999</v>
          </cell>
        </row>
        <row r="19">
          <cell r="A19">
            <v>210023</v>
          </cell>
          <cell r="B19" t="str">
            <v>Anne Arundel</v>
          </cell>
          <cell r="C19">
            <v>19.155740355740132</v>
          </cell>
          <cell r="D19">
            <v>316</v>
          </cell>
          <cell r="E19">
            <v>0.13239999999999999</v>
          </cell>
          <cell r="F19">
            <v>21439</v>
          </cell>
          <cell r="G19">
            <v>0.1166</v>
          </cell>
        </row>
        <row r="20">
          <cell r="A20">
            <v>210024</v>
          </cell>
          <cell r="B20" t="str">
            <v>MedStar Union Mem</v>
          </cell>
          <cell r="C20">
            <v>49.232577599304925</v>
          </cell>
          <cell r="D20">
            <v>1429</v>
          </cell>
          <cell r="E20">
            <v>0.13100000000000001</v>
          </cell>
          <cell r="F20">
            <v>7827</v>
          </cell>
          <cell r="G20">
            <v>0.1154</v>
          </cell>
        </row>
        <row r="21">
          <cell r="A21">
            <v>210027</v>
          </cell>
          <cell r="B21" t="str">
            <v>Western Maryland</v>
          </cell>
          <cell r="C21">
            <v>66.441541051259975</v>
          </cell>
          <cell r="D21">
            <v>1582</v>
          </cell>
          <cell r="E21">
            <v>0.1087</v>
          </cell>
          <cell r="F21">
            <v>7668</v>
          </cell>
          <cell r="G21">
            <v>0.1111</v>
          </cell>
        </row>
        <row r="22">
          <cell r="A22">
            <v>210028</v>
          </cell>
          <cell r="B22" t="str">
            <v>MedStar St. Mary's</v>
          </cell>
          <cell r="C22">
            <v>22.117822349570172</v>
          </cell>
          <cell r="D22">
            <v>36</v>
          </cell>
          <cell r="E22">
            <v>0.13900000000000001</v>
          </cell>
          <cell r="F22">
            <v>6282</v>
          </cell>
          <cell r="G22">
            <v>0.1061</v>
          </cell>
        </row>
        <row r="23">
          <cell r="A23">
            <v>210029</v>
          </cell>
          <cell r="B23" t="str">
            <v>JH Bayview</v>
          </cell>
          <cell r="C23">
            <v>49.980636066808913</v>
          </cell>
          <cell r="D23">
            <v>1627</v>
          </cell>
          <cell r="E23">
            <v>0.152</v>
          </cell>
          <cell r="F23">
            <v>14519</v>
          </cell>
          <cell r="G23">
            <v>0.1328</v>
          </cell>
        </row>
        <row r="24">
          <cell r="A24">
            <v>210030</v>
          </cell>
          <cell r="B24" t="str">
            <v>UM-Chestertown</v>
          </cell>
          <cell r="C24">
            <v>31.876377816291157</v>
          </cell>
          <cell r="F24">
            <v>577</v>
          </cell>
          <cell r="G24">
            <v>6.7299999999999999E-2</v>
          </cell>
        </row>
        <row r="25">
          <cell r="A25">
            <v>210032</v>
          </cell>
          <cell r="B25" t="str">
            <v>ChristianaCare, Union</v>
          </cell>
          <cell r="C25">
            <v>37.727042847108414</v>
          </cell>
          <cell r="D25">
            <v>60</v>
          </cell>
          <cell r="E25">
            <v>0.12529999999999999</v>
          </cell>
          <cell r="F25">
            <v>4227</v>
          </cell>
          <cell r="G25">
            <v>0.1086</v>
          </cell>
        </row>
        <row r="26">
          <cell r="A26">
            <v>210033</v>
          </cell>
          <cell r="B26" t="str">
            <v>Carroll</v>
          </cell>
          <cell r="C26">
            <v>23.109099912929821</v>
          </cell>
          <cell r="D26">
            <v>41</v>
          </cell>
          <cell r="E26">
            <v>0.2429</v>
          </cell>
          <cell r="F26">
            <v>9170</v>
          </cell>
          <cell r="G26">
            <v>0.12089999999999999</v>
          </cell>
        </row>
        <row r="27">
          <cell r="A27">
            <v>210034</v>
          </cell>
          <cell r="B27" t="str">
            <v>MedStar Harbor</v>
          </cell>
          <cell r="C27">
            <v>48.608401598401763</v>
          </cell>
          <cell r="D27">
            <v>757</v>
          </cell>
          <cell r="E27">
            <v>9.8000000000000004E-2</v>
          </cell>
          <cell r="F27">
            <v>5282</v>
          </cell>
          <cell r="G27">
            <v>0.1396</v>
          </cell>
        </row>
        <row r="28">
          <cell r="A28">
            <v>210035</v>
          </cell>
          <cell r="B28" t="str">
            <v>UM-Charles Regional</v>
          </cell>
          <cell r="C28">
            <v>22.913468146027249</v>
          </cell>
          <cell r="D28">
            <v>17</v>
          </cell>
          <cell r="E28">
            <v>6.2199999999999998E-2</v>
          </cell>
          <cell r="F28">
            <v>5601</v>
          </cell>
          <cell r="G28">
            <v>0.10249999999999999</v>
          </cell>
        </row>
        <row r="29">
          <cell r="A29">
            <v>210037</v>
          </cell>
          <cell r="B29" t="str">
            <v>UM-Easton</v>
          </cell>
          <cell r="C29">
            <v>36.069887525562535</v>
          </cell>
          <cell r="D29">
            <v>140</v>
          </cell>
          <cell r="E29">
            <v>8.1299999999999997E-2</v>
          </cell>
          <cell r="F29">
            <v>4762</v>
          </cell>
          <cell r="G29">
            <v>8.8200000000000001E-2</v>
          </cell>
        </row>
        <row r="30">
          <cell r="A30">
            <v>210038</v>
          </cell>
          <cell r="B30" t="str">
            <v>UMMC Midtown</v>
          </cell>
          <cell r="C30">
            <v>61.922123849788392</v>
          </cell>
          <cell r="D30">
            <v>983</v>
          </cell>
          <cell r="E30">
            <v>0.15040000000000001</v>
          </cell>
          <cell r="F30">
            <v>3051</v>
          </cell>
          <cell r="G30">
            <v>0.14149999999999999</v>
          </cell>
        </row>
        <row r="31">
          <cell r="A31">
            <v>210039</v>
          </cell>
          <cell r="B31" t="str">
            <v>Calvert</v>
          </cell>
          <cell r="C31">
            <v>18.631443458124206</v>
          </cell>
          <cell r="D31">
            <v>8</v>
          </cell>
          <cell r="E31">
            <v>0.14929999999999999</v>
          </cell>
          <cell r="F31">
            <v>5203</v>
          </cell>
          <cell r="G31">
            <v>0.1105</v>
          </cell>
        </row>
        <row r="32">
          <cell r="A32">
            <v>210040</v>
          </cell>
          <cell r="B32" t="str">
            <v>Northwest</v>
          </cell>
          <cell r="C32">
            <v>40.305263434502656</v>
          </cell>
          <cell r="D32">
            <v>699</v>
          </cell>
          <cell r="E32">
            <v>0.1182</v>
          </cell>
          <cell r="F32">
            <v>6929</v>
          </cell>
          <cell r="G32">
            <v>0.1023</v>
          </cell>
        </row>
        <row r="33">
          <cell r="A33">
            <v>210043</v>
          </cell>
          <cell r="B33" t="str">
            <v>UM-BWMC</v>
          </cell>
          <cell r="C33">
            <v>28.705827706926723</v>
          </cell>
          <cell r="D33">
            <v>603</v>
          </cell>
          <cell r="E33">
            <v>0.11020000000000001</v>
          </cell>
          <cell r="F33">
            <v>15468</v>
          </cell>
          <cell r="G33">
            <v>0.1164</v>
          </cell>
        </row>
        <row r="34">
          <cell r="A34">
            <v>210044</v>
          </cell>
          <cell r="B34" t="str">
            <v>GBMC</v>
          </cell>
          <cell r="C34">
            <v>31.98512860531881</v>
          </cell>
          <cell r="D34">
            <v>731</v>
          </cell>
          <cell r="E34">
            <v>0.14779999999999999</v>
          </cell>
          <cell r="F34">
            <v>15342</v>
          </cell>
          <cell r="G34">
            <v>0.1061</v>
          </cell>
        </row>
        <row r="35">
          <cell r="A35">
            <v>210048</v>
          </cell>
          <cell r="B35" t="str">
            <v>Howard County</v>
          </cell>
          <cell r="C35">
            <v>18.528039667211377</v>
          </cell>
          <cell r="D35">
            <v>199</v>
          </cell>
          <cell r="E35">
            <v>0.15670000000000001</v>
          </cell>
          <cell r="F35">
            <v>13346</v>
          </cell>
          <cell r="G35">
            <v>0.1137</v>
          </cell>
        </row>
        <row r="36">
          <cell r="A36">
            <v>210049</v>
          </cell>
          <cell r="B36" t="str">
            <v>UM-Upper Chesapeake</v>
          </cell>
          <cell r="C36">
            <v>28.625821064552618</v>
          </cell>
          <cell r="D36">
            <v>169</v>
          </cell>
          <cell r="E36">
            <v>0.14560000000000001</v>
          </cell>
          <cell r="F36">
            <v>9588</v>
          </cell>
          <cell r="G36">
            <v>0.1149</v>
          </cell>
        </row>
        <row r="37">
          <cell r="A37">
            <v>210051</v>
          </cell>
          <cell r="B37" t="str">
            <v>Doctors</v>
          </cell>
          <cell r="C37">
            <v>32.131947875235525</v>
          </cell>
          <cell r="D37">
            <v>377</v>
          </cell>
          <cell r="E37">
            <v>0.1111</v>
          </cell>
          <cell r="F37">
            <v>9310</v>
          </cell>
          <cell r="G37">
            <v>9.06E-2</v>
          </cell>
        </row>
        <row r="38">
          <cell r="A38">
            <v>210056</v>
          </cell>
          <cell r="B38" t="str">
            <v>MedStar Good Sam</v>
          </cell>
          <cell r="C38">
            <v>55.088418650146927</v>
          </cell>
          <cell r="D38">
            <v>1013</v>
          </cell>
          <cell r="E38">
            <v>0.12970000000000001</v>
          </cell>
          <cell r="F38">
            <v>5132</v>
          </cell>
          <cell r="G38">
            <v>0.12920000000000001</v>
          </cell>
        </row>
        <row r="39">
          <cell r="A39">
            <v>210057</v>
          </cell>
          <cell r="B39" t="str">
            <v>Shady Grove</v>
          </cell>
          <cell r="C39">
            <v>18.731446169007196</v>
          </cell>
          <cell r="D39">
            <v>318</v>
          </cell>
          <cell r="E39">
            <v>0.1046</v>
          </cell>
          <cell r="F39">
            <v>16001</v>
          </cell>
          <cell r="G39">
            <v>9.7100000000000006E-2</v>
          </cell>
        </row>
        <row r="40">
          <cell r="A40">
            <v>210058</v>
          </cell>
          <cell r="B40" t="str">
            <v>UMROI</v>
          </cell>
          <cell r="C40">
            <v>30.798664987405541</v>
          </cell>
          <cell r="D40">
            <v>19</v>
          </cell>
          <cell r="E40">
            <v>5.2600000000000001E-2</v>
          </cell>
          <cell r="F40">
            <v>381</v>
          </cell>
          <cell r="G40">
            <v>0.1179</v>
          </cell>
        </row>
        <row r="41">
          <cell r="A41">
            <v>210060</v>
          </cell>
          <cell r="B41" t="str">
            <v>Ft. Washington</v>
          </cell>
          <cell r="C41">
            <v>27.704275318374766</v>
          </cell>
          <cell r="D41">
            <v>41</v>
          </cell>
          <cell r="E41">
            <v>9.5299999999999996E-2</v>
          </cell>
          <cell r="F41">
            <v>1620</v>
          </cell>
          <cell r="G41">
            <v>9.9599999999999994E-2</v>
          </cell>
        </row>
        <row r="42">
          <cell r="A42">
            <v>210061</v>
          </cell>
          <cell r="B42" t="str">
            <v>Atlantic General</v>
          </cell>
          <cell r="C42">
            <v>34.722293504410558</v>
          </cell>
          <cell r="D42">
            <v>41</v>
          </cell>
          <cell r="E42">
            <v>7.3700000000000002E-2</v>
          </cell>
          <cell r="F42">
            <v>2478</v>
          </cell>
          <cell r="G42">
            <v>9.1200000000000003E-2</v>
          </cell>
        </row>
        <row r="43">
          <cell r="A43">
            <v>210062</v>
          </cell>
          <cell r="B43" t="str">
            <v>MedStar Southern MD</v>
          </cell>
          <cell r="C43">
            <v>28.381415044153581</v>
          </cell>
          <cell r="D43">
            <v>236</v>
          </cell>
          <cell r="E43">
            <v>0.11559999999999999</v>
          </cell>
          <cell r="F43">
            <v>9200</v>
          </cell>
          <cell r="G43">
            <v>0.1013</v>
          </cell>
        </row>
        <row r="44">
          <cell r="A44">
            <v>210063</v>
          </cell>
          <cell r="B44" t="str">
            <v>UM-St. Joe</v>
          </cell>
          <cell r="C44">
            <v>29.643474355036748</v>
          </cell>
          <cell r="D44">
            <v>458</v>
          </cell>
          <cell r="E44">
            <v>0.1351</v>
          </cell>
          <cell r="F44">
            <v>12628</v>
          </cell>
          <cell r="G44">
            <v>0.1123</v>
          </cell>
        </row>
        <row r="45">
          <cell r="A45">
            <v>210064</v>
          </cell>
          <cell r="B45" t="str">
            <v>Levindale</v>
          </cell>
          <cell r="C45">
            <v>36.616226826608532</v>
          </cell>
          <cell r="D45">
            <v>48</v>
          </cell>
          <cell r="E45">
            <v>9.1899999999999996E-2</v>
          </cell>
          <cell r="F45">
            <v>870</v>
          </cell>
          <cell r="G45">
            <v>9.98E-2</v>
          </cell>
        </row>
        <row r="46">
          <cell r="A46">
            <v>210065</v>
          </cell>
          <cell r="B46" t="str">
            <v>HC-Germantown</v>
          </cell>
          <cell r="C46">
            <v>22.967414891280502</v>
          </cell>
          <cell r="D46">
            <v>107</v>
          </cell>
          <cell r="E46">
            <v>0.16139999999999999</v>
          </cell>
          <cell r="F46">
            <v>4474</v>
          </cell>
          <cell r="G46">
            <v>0.11119999999999999</v>
          </cell>
        </row>
        <row r="47">
          <cell r="A47">
            <v>219999</v>
          </cell>
          <cell r="B47" t="str">
            <v>Statewide</v>
          </cell>
          <cell r="D47">
            <v>29610</v>
          </cell>
          <cell r="E47">
            <v>0.12820000000000001</v>
          </cell>
          <cell r="F47">
            <v>415605</v>
          </cell>
          <cell r="G47">
            <v>0.1125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"/>
    </sheetNames>
    <sheetDataSet>
      <sheetData sheetId="0">
        <row r="2">
          <cell r="A2">
            <v>210001</v>
          </cell>
          <cell r="B2" t="str">
            <v>Meritus</v>
          </cell>
          <cell r="C2">
            <v>46.462036096155366</v>
          </cell>
          <cell r="D2">
            <v>694</v>
          </cell>
          <cell r="E2">
            <v>0.12959999999999999</v>
          </cell>
          <cell r="F2">
            <v>12535</v>
          </cell>
          <cell r="G2">
            <v>0.11119999999999999</v>
          </cell>
        </row>
        <row r="3">
          <cell r="A3">
            <v>210002</v>
          </cell>
          <cell r="B3" t="str">
            <v>UMMC</v>
          </cell>
          <cell r="C3">
            <v>45.272038260390588</v>
          </cell>
          <cell r="D3">
            <v>2917</v>
          </cell>
          <cell r="E3">
            <v>0.1389</v>
          </cell>
          <cell r="F3">
            <v>19035</v>
          </cell>
          <cell r="G3">
            <v>0.12970000000000001</v>
          </cell>
        </row>
        <row r="4">
          <cell r="A4">
            <v>210003</v>
          </cell>
          <cell r="B4" t="str">
            <v>UM-PGHC</v>
          </cell>
          <cell r="C4">
            <v>36.270962658771701</v>
          </cell>
          <cell r="D4">
            <v>546</v>
          </cell>
          <cell r="E4">
            <v>0.1166</v>
          </cell>
          <cell r="F4">
            <v>9986</v>
          </cell>
          <cell r="G4">
            <v>0.10920000000000001</v>
          </cell>
        </row>
        <row r="5">
          <cell r="A5">
            <v>210004</v>
          </cell>
          <cell r="B5" t="str">
            <v>Holy Cross</v>
          </cell>
          <cell r="C5">
            <v>27.813169458342163</v>
          </cell>
          <cell r="D5">
            <v>1500</v>
          </cell>
          <cell r="E5">
            <v>0.1045</v>
          </cell>
          <cell r="F5">
            <v>21554</v>
          </cell>
          <cell r="G5">
            <v>0.1191</v>
          </cell>
        </row>
        <row r="6">
          <cell r="A6">
            <v>210005</v>
          </cell>
          <cell r="B6" t="str">
            <v>Frederick</v>
          </cell>
          <cell r="C6">
            <v>26.319186225202692</v>
          </cell>
          <cell r="D6">
            <v>218</v>
          </cell>
          <cell r="E6">
            <v>5.2299999999999999E-2</v>
          </cell>
          <cell r="F6">
            <v>14161</v>
          </cell>
          <cell r="G6">
            <v>0.1065</v>
          </cell>
        </row>
        <row r="7">
          <cell r="A7">
            <v>210006</v>
          </cell>
          <cell r="B7" t="str">
            <v>UM-Harford</v>
          </cell>
          <cell r="C7">
            <v>35.795795365790141</v>
          </cell>
          <cell r="D7">
            <v>142</v>
          </cell>
          <cell r="E7">
            <v>0.1237</v>
          </cell>
          <cell r="F7">
            <v>3720</v>
          </cell>
          <cell r="G7">
            <v>0.1118</v>
          </cell>
        </row>
        <row r="8">
          <cell r="A8">
            <v>210008</v>
          </cell>
          <cell r="B8" t="str">
            <v>Mercy</v>
          </cell>
          <cell r="C8">
            <v>47.05818232351276</v>
          </cell>
          <cell r="D8">
            <v>1899</v>
          </cell>
          <cell r="E8">
            <v>0.1328</v>
          </cell>
          <cell r="F8">
            <v>10757</v>
          </cell>
          <cell r="G8">
            <v>0.1275</v>
          </cell>
        </row>
        <row r="9">
          <cell r="A9">
            <v>210009</v>
          </cell>
          <cell r="B9" t="str">
            <v>Johns Hopkins</v>
          </cell>
          <cell r="C9">
            <v>40.782830807730228</v>
          </cell>
          <cell r="D9">
            <v>4400</v>
          </cell>
          <cell r="E9">
            <v>0.1434</v>
          </cell>
          <cell r="F9">
            <v>32477</v>
          </cell>
          <cell r="G9">
            <v>0.12590000000000001</v>
          </cell>
        </row>
        <row r="10">
          <cell r="A10">
            <v>210010</v>
          </cell>
          <cell r="B10" t="str">
            <v>UM-Dorchester</v>
          </cell>
          <cell r="C10">
            <v>48.765608020698529</v>
          </cell>
          <cell r="D10">
            <v>145</v>
          </cell>
          <cell r="E10">
            <v>9.3799999999999994E-2</v>
          </cell>
          <cell r="F10">
            <v>1410</v>
          </cell>
          <cell r="G10">
            <v>9.6100000000000005E-2</v>
          </cell>
        </row>
        <row r="11">
          <cell r="A11">
            <v>210011</v>
          </cell>
          <cell r="B11" t="str">
            <v>St. Agnes</v>
          </cell>
          <cell r="C11">
            <v>45.044859670530677</v>
          </cell>
          <cell r="D11">
            <v>1248</v>
          </cell>
          <cell r="E11">
            <v>0.1424</v>
          </cell>
          <cell r="F11">
            <v>11896</v>
          </cell>
          <cell r="G11">
            <v>0.11899999999999999</v>
          </cell>
        </row>
        <row r="12">
          <cell r="A12">
            <v>210012</v>
          </cell>
          <cell r="B12" t="str">
            <v>Sinai</v>
          </cell>
          <cell r="C12">
            <v>47.584413019079392</v>
          </cell>
          <cell r="D12">
            <v>1857</v>
          </cell>
          <cell r="E12">
            <v>0.1263</v>
          </cell>
          <cell r="F12">
            <v>11600</v>
          </cell>
          <cell r="G12">
            <v>0.11600000000000001</v>
          </cell>
        </row>
        <row r="13">
          <cell r="A13">
            <v>210015</v>
          </cell>
          <cell r="B13" t="str">
            <v>MedStar Fr Square</v>
          </cell>
          <cell r="C13">
            <v>42.855994085652362</v>
          </cell>
          <cell r="D13">
            <v>1222</v>
          </cell>
          <cell r="E13">
            <v>0.15340000000000001</v>
          </cell>
          <cell r="F13">
            <v>17748</v>
          </cell>
          <cell r="G13">
            <v>0.13100000000000001</v>
          </cell>
        </row>
        <row r="14">
          <cell r="A14">
            <v>210016</v>
          </cell>
          <cell r="B14" t="str">
            <v>Adventist White Oak</v>
          </cell>
          <cell r="C14">
            <v>33.091165352504731</v>
          </cell>
          <cell r="D14">
            <v>836</v>
          </cell>
          <cell r="E14">
            <v>0.107</v>
          </cell>
          <cell r="F14">
            <v>7821</v>
          </cell>
          <cell r="G14">
            <v>0.1045</v>
          </cell>
        </row>
        <row r="15">
          <cell r="A15">
            <v>210017</v>
          </cell>
          <cell r="B15" t="str">
            <v>Garrett</v>
          </cell>
          <cell r="C15">
            <v>59.578906838987677</v>
          </cell>
          <cell r="D15">
            <v>144</v>
          </cell>
          <cell r="E15">
            <v>0.12839999999999999</v>
          </cell>
          <cell r="F15">
            <v>1727</v>
          </cell>
          <cell r="G15">
            <v>6.5699999999999995E-2</v>
          </cell>
        </row>
        <row r="16">
          <cell r="A16">
            <v>210018</v>
          </cell>
          <cell r="B16" t="str">
            <v>MedStar Montgomery</v>
          </cell>
          <cell r="C16">
            <v>19.410426901575498</v>
          </cell>
          <cell r="D16">
            <v>94</v>
          </cell>
          <cell r="E16">
            <v>0.1288</v>
          </cell>
          <cell r="F16">
            <v>5824</v>
          </cell>
          <cell r="G16">
            <v>0.1177</v>
          </cell>
        </row>
        <row r="17">
          <cell r="A17">
            <v>210019</v>
          </cell>
          <cell r="B17" t="str">
            <v>Peninsula</v>
          </cell>
          <cell r="C17">
            <v>52.308381237385902</v>
          </cell>
          <cell r="D17">
            <v>1133</v>
          </cell>
          <cell r="E17">
            <v>0.1191</v>
          </cell>
          <cell r="F17">
            <v>13312</v>
          </cell>
          <cell r="G17">
            <v>0.1071</v>
          </cell>
        </row>
        <row r="18">
          <cell r="A18">
            <v>210022</v>
          </cell>
          <cell r="B18" t="str">
            <v>Suburban</v>
          </cell>
          <cell r="C18">
            <v>14.771486922828551</v>
          </cell>
          <cell r="D18">
            <v>189</v>
          </cell>
          <cell r="E18">
            <v>0.12570000000000001</v>
          </cell>
          <cell r="F18">
            <v>12298</v>
          </cell>
          <cell r="G18">
            <v>0.11269999999999999</v>
          </cell>
        </row>
        <row r="19">
          <cell r="A19">
            <v>210023</v>
          </cell>
          <cell r="B19" t="str">
            <v>Anne Arundel</v>
          </cell>
          <cell r="C19">
            <v>19.189160517038633</v>
          </cell>
          <cell r="D19">
            <v>337</v>
          </cell>
          <cell r="E19">
            <v>0.1699</v>
          </cell>
          <cell r="F19">
            <v>21049</v>
          </cell>
          <cell r="G19">
            <v>0.1125</v>
          </cell>
        </row>
        <row r="20">
          <cell r="A20">
            <v>210024</v>
          </cell>
          <cell r="B20" t="str">
            <v>MedStar Union Mem</v>
          </cell>
          <cell r="C20">
            <v>49.440217711400585</v>
          </cell>
          <cell r="D20">
            <v>1504</v>
          </cell>
          <cell r="E20">
            <v>0.1527</v>
          </cell>
          <cell r="F20">
            <v>8042</v>
          </cell>
          <cell r="G20">
            <v>0.1159</v>
          </cell>
        </row>
        <row r="21">
          <cell r="A21">
            <v>210027</v>
          </cell>
          <cell r="B21" t="str">
            <v>Western Maryland</v>
          </cell>
          <cell r="C21">
            <v>66.469979340977389</v>
          </cell>
          <cell r="D21">
            <v>1733</v>
          </cell>
          <cell r="E21">
            <v>0.1105</v>
          </cell>
          <cell r="F21">
            <v>7993</v>
          </cell>
          <cell r="G21">
            <v>0.1071</v>
          </cell>
        </row>
        <row r="22">
          <cell r="A22">
            <v>210028</v>
          </cell>
          <cell r="B22" t="str">
            <v>MedStar St. Mary's</v>
          </cell>
          <cell r="C22">
            <v>21.942906054983958</v>
          </cell>
          <cell r="D22">
            <v>41</v>
          </cell>
          <cell r="E22">
            <v>9.9500000000000005E-2</v>
          </cell>
          <cell r="F22">
            <v>5913</v>
          </cell>
          <cell r="G22">
            <v>0.1128</v>
          </cell>
        </row>
        <row r="23">
          <cell r="A23">
            <v>210029</v>
          </cell>
          <cell r="B23" t="str">
            <v>JH Bayview</v>
          </cell>
          <cell r="C23">
            <v>50.116057601807093</v>
          </cell>
          <cell r="D23">
            <v>1757</v>
          </cell>
          <cell r="E23">
            <v>0.15770000000000001</v>
          </cell>
          <cell r="F23">
            <v>14467</v>
          </cell>
          <cell r="G23">
            <v>0.13769999999999999</v>
          </cell>
        </row>
        <row r="24">
          <cell r="A24">
            <v>210030</v>
          </cell>
          <cell r="B24" t="str">
            <v>UM-Chestertown</v>
          </cell>
          <cell r="C24">
            <v>31.290024038461521</v>
          </cell>
          <cell r="F24">
            <v>834</v>
          </cell>
          <cell r="G24">
            <v>7.1800000000000003E-2</v>
          </cell>
        </row>
        <row r="25">
          <cell r="A25">
            <v>210032</v>
          </cell>
          <cell r="B25" t="str">
            <v>ChristianaCare, Union</v>
          </cell>
          <cell r="C25">
            <v>37.025220636663043</v>
          </cell>
          <cell r="D25">
            <v>67</v>
          </cell>
          <cell r="E25">
            <v>9.8599999999999993E-2</v>
          </cell>
          <cell r="F25">
            <v>4514</v>
          </cell>
          <cell r="G25">
            <v>0.105</v>
          </cell>
        </row>
        <row r="26">
          <cell r="A26">
            <v>210033</v>
          </cell>
          <cell r="B26" t="str">
            <v>Carroll</v>
          </cell>
          <cell r="C26">
            <v>22.928616042780714</v>
          </cell>
          <cell r="D26">
            <v>27</v>
          </cell>
          <cell r="E26">
            <v>0.14430000000000001</v>
          </cell>
          <cell r="F26">
            <v>9347</v>
          </cell>
          <cell r="G26">
            <v>0.1179</v>
          </cell>
        </row>
        <row r="27">
          <cell r="A27">
            <v>210034</v>
          </cell>
          <cell r="B27" t="str">
            <v>MedStar Harbor</v>
          </cell>
          <cell r="C27">
            <v>48.18216480446933</v>
          </cell>
          <cell r="D27">
            <v>853</v>
          </cell>
          <cell r="E27">
            <v>0.14949999999999999</v>
          </cell>
          <cell r="F27">
            <v>5614</v>
          </cell>
          <cell r="G27">
            <v>0.14319999999999999</v>
          </cell>
        </row>
        <row r="28">
          <cell r="A28">
            <v>210035</v>
          </cell>
          <cell r="B28" t="str">
            <v>UM-Charles Regional</v>
          </cell>
          <cell r="C28">
            <v>22.920460918331589</v>
          </cell>
          <cell r="D28">
            <v>25</v>
          </cell>
          <cell r="E28">
            <v>0</v>
          </cell>
          <cell r="F28">
            <v>5706</v>
          </cell>
          <cell r="G28">
            <v>0.1045</v>
          </cell>
        </row>
        <row r="29">
          <cell r="A29">
            <v>210037</v>
          </cell>
          <cell r="B29" t="str">
            <v>UM-Easton</v>
          </cell>
          <cell r="C29">
            <v>35.911754006843324</v>
          </cell>
          <cell r="D29">
            <v>178</v>
          </cell>
          <cell r="E29">
            <v>0.1244</v>
          </cell>
          <cell r="F29">
            <v>5399</v>
          </cell>
          <cell r="G29">
            <v>9.2200000000000004E-2</v>
          </cell>
        </row>
        <row r="30">
          <cell r="A30">
            <v>210038</v>
          </cell>
          <cell r="B30" t="str">
            <v>UMMC Midtown</v>
          </cell>
          <cell r="C30">
            <v>63.502172825784932</v>
          </cell>
          <cell r="D30">
            <v>955</v>
          </cell>
          <cell r="E30">
            <v>0.15129999999999999</v>
          </cell>
          <cell r="F30">
            <v>2648</v>
          </cell>
          <cell r="G30">
            <v>0.14649999999999999</v>
          </cell>
        </row>
        <row r="31">
          <cell r="A31">
            <v>210039</v>
          </cell>
          <cell r="B31" t="str">
            <v>Calvert</v>
          </cell>
          <cell r="C31">
            <v>18.259255999999954</v>
          </cell>
          <cell r="D31">
            <v>4</v>
          </cell>
          <cell r="E31">
            <v>0</v>
          </cell>
          <cell r="F31">
            <v>5021</v>
          </cell>
          <cell r="G31">
            <v>0.1024</v>
          </cell>
        </row>
        <row r="32">
          <cell r="A32">
            <v>210040</v>
          </cell>
          <cell r="B32" t="str">
            <v>Northwest</v>
          </cell>
          <cell r="C32">
            <v>39.850043191634477</v>
          </cell>
          <cell r="D32">
            <v>820</v>
          </cell>
          <cell r="E32">
            <v>0.15870000000000001</v>
          </cell>
          <cell r="F32">
            <v>8010</v>
          </cell>
          <cell r="G32">
            <v>0.11070000000000001</v>
          </cell>
        </row>
        <row r="33">
          <cell r="A33">
            <v>210043</v>
          </cell>
          <cell r="B33" t="str">
            <v>UM-BWMC</v>
          </cell>
          <cell r="C33">
            <v>27.203768583450184</v>
          </cell>
          <cell r="D33">
            <v>414</v>
          </cell>
          <cell r="E33">
            <v>0.1234</v>
          </cell>
          <cell r="F33">
            <v>13931</v>
          </cell>
          <cell r="G33">
            <v>0.1171</v>
          </cell>
        </row>
        <row r="34">
          <cell r="A34">
            <v>210044</v>
          </cell>
          <cell r="B34" t="str">
            <v>GBMC</v>
          </cell>
          <cell r="C34">
            <v>31.945817328475076</v>
          </cell>
          <cell r="D34">
            <v>781</v>
          </cell>
          <cell r="E34">
            <v>0.14860000000000001</v>
          </cell>
          <cell r="F34">
            <v>15460</v>
          </cell>
          <cell r="G34">
            <v>0.1045</v>
          </cell>
        </row>
        <row r="35">
          <cell r="A35">
            <v>210048</v>
          </cell>
          <cell r="B35" t="str">
            <v>Howard County</v>
          </cell>
          <cell r="C35">
            <v>18.391259168704121</v>
          </cell>
          <cell r="D35">
            <v>150</v>
          </cell>
          <cell r="E35">
            <v>0.1236</v>
          </cell>
          <cell r="F35">
            <v>13015</v>
          </cell>
          <cell r="G35">
            <v>0.1115</v>
          </cell>
        </row>
        <row r="36">
          <cell r="A36">
            <v>210049</v>
          </cell>
          <cell r="B36" t="str">
            <v>UM-Upper Chesapeake</v>
          </cell>
          <cell r="C36">
            <v>28.047030871351808</v>
          </cell>
          <cell r="D36">
            <v>157</v>
          </cell>
          <cell r="E36">
            <v>0.12640000000000001</v>
          </cell>
          <cell r="F36">
            <v>9373</v>
          </cell>
          <cell r="G36">
            <v>0.1154</v>
          </cell>
        </row>
        <row r="37">
          <cell r="A37">
            <v>210051</v>
          </cell>
          <cell r="B37" t="str">
            <v>Doctors</v>
          </cell>
          <cell r="C37">
            <v>31.58819086386254</v>
          </cell>
          <cell r="D37">
            <v>312</v>
          </cell>
          <cell r="E37">
            <v>0.1153</v>
          </cell>
          <cell r="F37">
            <v>8641</v>
          </cell>
          <cell r="G37">
            <v>0.1</v>
          </cell>
        </row>
        <row r="38">
          <cell r="A38">
            <v>210056</v>
          </cell>
          <cell r="B38" t="str">
            <v>MedStar Good Sam</v>
          </cell>
          <cell r="C38">
            <v>55.487222222222378</v>
          </cell>
          <cell r="D38">
            <v>1095</v>
          </cell>
          <cell r="E38">
            <v>0.15690000000000001</v>
          </cell>
          <cell r="F38">
            <v>5237</v>
          </cell>
          <cell r="G38">
            <v>0.1343</v>
          </cell>
        </row>
        <row r="39">
          <cell r="A39">
            <v>210057</v>
          </cell>
          <cell r="B39" t="str">
            <v>Shady Grove</v>
          </cell>
          <cell r="C39">
            <v>18.546848127600637</v>
          </cell>
          <cell r="D39">
            <v>290</v>
          </cell>
          <cell r="E39">
            <v>0.11269999999999999</v>
          </cell>
          <cell r="F39">
            <v>17093</v>
          </cell>
          <cell r="G39">
            <v>0.10539999999999999</v>
          </cell>
        </row>
        <row r="40">
          <cell r="A40">
            <v>210058</v>
          </cell>
          <cell r="B40" t="str">
            <v>UMROI</v>
          </cell>
          <cell r="C40">
            <v>31.118046709129509</v>
          </cell>
          <cell r="D40">
            <v>18</v>
          </cell>
          <cell r="E40">
            <v>7.4899999999999994E-2</v>
          </cell>
          <cell r="F40">
            <v>456</v>
          </cell>
          <cell r="G40">
            <v>8.6999999999999994E-2</v>
          </cell>
        </row>
        <row r="41">
          <cell r="A41">
            <v>210060</v>
          </cell>
          <cell r="B41" t="str">
            <v>Ft. Washington</v>
          </cell>
          <cell r="C41">
            <v>27.427198118139053</v>
          </cell>
          <cell r="D41">
            <v>54</v>
          </cell>
          <cell r="E41">
            <v>0.12180000000000001</v>
          </cell>
          <cell r="F41">
            <v>1880</v>
          </cell>
          <cell r="G41">
            <v>8.8300000000000003E-2</v>
          </cell>
        </row>
        <row r="42">
          <cell r="A42">
            <v>210061</v>
          </cell>
          <cell r="B42" t="str">
            <v>Atlantic General</v>
          </cell>
          <cell r="C42">
            <v>34.942499078510828</v>
          </cell>
          <cell r="D42">
            <v>32</v>
          </cell>
          <cell r="E42">
            <v>3.04E-2</v>
          </cell>
          <cell r="F42">
            <v>2718</v>
          </cell>
          <cell r="G42">
            <v>9.69E-2</v>
          </cell>
        </row>
        <row r="43">
          <cell r="A43">
            <v>210062</v>
          </cell>
          <cell r="B43" t="str">
            <v>MedStar Southern MD</v>
          </cell>
          <cell r="C43">
            <v>27.807542152314067</v>
          </cell>
          <cell r="D43">
            <v>189</v>
          </cell>
          <cell r="E43">
            <v>0.1014</v>
          </cell>
          <cell r="F43">
            <v>8700</v>
          </cell>
          <cell r="G43">
            <v>9.7100000000000006E-2</v>
          </cell>
        </row>
        <row r="44">
          <cell r="A44">
            <v>210063</v>
          </cell>
          <cell r="B44" t="str">
            <v>UM-St. Joe</v>
          </cell>
          <cell r="C44">
            <v>29.564726316569018</v>
          </cell>
          <cell r="D44">
            <v>426</v>
          </cell>
          <cell r="E44">
            <v>0.13370000000000001</v>
          </cell>
          <cell r="F44">
            <v>13127</v>
          </cell>
          <cell r="G44">
            <v>0.1133</v>
          </cell>
        </row>
        <row r="45">
          <cell r="A45">
            <v>210064</v>
          </cell>
          <cell r="B45" t="str">
            <v>Levindale</v>
          </cell>
          <cell r="C45">
            <v>37.948152734778169</v>
          </cell>
          <cell r="D45">
            <v>74</v>
          </cell>
          <cell r="E45">
            <v>0.12</v>
          </cell>
          <cell r="F45">
            <v>895</v>
          </cell>
          <cell r="G45">
            <v>0.1099</v>
          </cell>
        </row>
        <row r="46">
          <cell r="A46">
            <v>210065</v>
          </cell>
          <cell r="B46" t="str">
            <v>HC-Germantown</v>
          </cell>
          <cell r="C46">
            <v>23.216334494773538</v>
          </cell>
          <cell r="D46">
            <v>115</v>
          </cell>
          <cell r="E46">
            <v>0.10539999999999999</v>
          </cell>
          <cell r="F46">
            <v>4219</v>
          </cell>
          <cell r="G46">
            <v>0.11990000000000001</v>
          </cell>
        </row>
        <row r="47">
          <cell r="A47">
            <v>219999</v>
          </cell>
          <cell r="B47" t="str">
            <v>Statewide</v>
          </cell>
          <cell r="D47">
            <v>31592</v>
          </cell>
          <cell r="E47">
            <v>0.1366</v>
          </cell>
          <cell r="F47">
            <v>427163</v>
          </cell>
          <cell r="G47">
            <v>0.11550000000000001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"/>
    </sheetNames>
    <sheetDataSet>
      <sheetData sheetId="0">
        <row r="2">
          <cell r="A2">
            <v>210001</v>
          </cell>
          <cell r="B2" t="str">
            <v>Meritus</v>
          </cell>
          <cell r="C2">
            <v>46.720276161720335</v>
          </cell>
          <cell r="D2">
            <v>664</v>
          </cell>
          <cell r="E2">
            <v>0.1237</v>
          </cell>
          <cell r="F2">
            <v>12953</v>
          </cell>
          <cell r="G2">
            <v>0.12180000000000001</v>
          </cell>
        </row>
        <row r="3">
          <cell r="A3">
            <v>210002</v>
          </cell>
          <cell r="B3" t="str">
            <v>UMMC</v>
          </cell>
          <cell r="C3">
            <v>44.706910769506315</v>
          </cell>
          <cell r="D3">
            <v>2939</v>
          </cell>
          <cell r="E3">
            <v>0.1462</v>
          </cell>
          <cell r="F3">
            <v>19538</v>
          </cell>
          <cell r="G3">
            <v>0.13250000000000001</v>
          </cell>
        </row>
        <row r="4">
          <cell r="A4">
            <v>210003</v>
          </cell>
          <cell r="B4" t="str">
            <v>UM-PGHC</v>
          </cell>
          <cell r="C4">
            <v>36.993161412609595</v>
          </cell>
          <cell r="D4">
            <v>543</v>
          </cell>
          <cell r="E4">
            <v>0.1062</v>
          </cell>
          <cell r="F4">
            <v>9535</v>
          </cell>
          <cell r="G4">
            <v>0.108</v>
          </cell>
        </row>
        <row r="5">
          <cell r="A5">
            <v>210004</v>
          </cell>
          <cell r="B5" t="str">
            <v>Holy Cross</v>
          </cell>
          <cell r="C5">
            <v>27.690136992040049</v>
          </cell>
          <cell r="D5">
            <v>1598</v>
          </cell>
          <cell r="E5">
            <v>0.10780000000000001</v>
          </cell>
          <cell r="F5">
            <v>22349</v>
          </cell>
          <cell r="G5">
            <v>0.1231</v>
          </cell>
        </row>
        <row r="6">
          <cell r="A6">
            <v>210005</v>
          </cell>
          <cell r="B6" t="str">
            <v>Frederick</v>
          </cell>
          <cell r="C6">
            <v>26.232487281727114</v>
          </cell>
          <cell r="D6">
            <v>233</v>
          </cell>
          <cell r="E6">
            <v>9.2299999999999993E-2</v>
          </cell>
          <cell r="F6">
            <v>14386</v>
          </cell>
          <cell r="G6">
            <v>0.1133</v>
          </cell>
        </row>
        <row r="7">
          <cell r="A7">
            <v>210006</v>
          </cell>
          <cell r="B7" t="str">
            <v>UM-Harford</v>
          </cell>
          <cell r="C7">
            <v>35.956725297465063</v>
          </cell>
          <cell r="D7">
            <v>145</v>
          </cell>
          <cell r="E7">
            <v>0.14030000000000001</v>
          </cell>
          <cell r="F7">
            <v>3739</v>
          </cell>
          <cell r="G7">
            <v>0.112</v>
          </cell>
        </row>
        <row r="8">
          <cell r="A8">
            <v>210008</v>
          </cell>
          <cell r="B8" t="str">
            <v>Mercy</v>
          </cell>
          <cell r="C8">
            <v>46.916245933636617</v>
          </cell>
          <cell r="D8">
            <v>1871</v>
          </cell>
          <cell r="E8">
            <v>0.15160000000000001</v>
          </cell>
          <cell r="F8">
            <v>10473</v>
          </cell>
          <cell r="G8">
            <v>0.13009999999999999</v>
          </cell>
        </row>
        <row r="9">
          <cell r="A9">
            <v>210009</v>
          </cell>
          <cell r="B9" t="str">
            <v>Johns Hopkins</v>
          </cell>
          <cell r="C9">
            <v>41.083244708855631</v>
          </cell>
          <cell r="D9">
            <v>4653</v>
          </cell>
          <cell r="E9">
            <v>0.13750000000000001</v>
          </cell>
          <cell r="F9">
            <v>34433</v>
          </cell>
          <cell r="G9">
            <v>0.1326</v>
          </cell>
        </row>
        <row r="10">
          <cell r="A10">
            <v>210010</v>
          </cell>
          <cell r="B10" t="str">
            <v>UM-Dorchester</v>
          </cell>
          <cell r="C10">
            <v>51.332335839598969</v>
          </cell>
          <cell r="D10">
            <v>289</v>
          </cell>
          <cell r="E10">
            <v>0.15909999999999999</v>
          </cell>
          <cell r="F10">
            <v>1711</v>
          </cell>
          <cell r="G10">
            <v>0.1129</v>
          </cell>
        </row>
        <row r="11">
          <cell r="A11">
            <v>210011</v>
          </cell>
          <cell r="B11" t="str">
            <v>St. Agnes</v>
          </cell>
          <cell r="C11">
            <v>44.943916916112919</v>
          </cell>
          <cell r="D11">
            <v>1350</v>
          </cell>
          <cell r="E11">
            <v>0.13300000000000001</v>
          </cell>
          <cell r="F11">
            <v>12369</v>
          </cell>
          <cell r="G11">
            <v>0.1198</v>
          </cell>
        </row>
        <row r="12">
          <cell r="A12">
            <v>210012</v>
          </cell>
          <cell r="B12" t="str">
            <v>Sinai</v>
          </cell>
          <cell r="C12">
            <v>47.968886864084773</v>
          </cell>
          <cell r="D12">
            <v>2002</v>
          </cell>
          <cell r="E12">
            <v>0.11990000000000001</v>
          </cell>
          <cell r="F12">
            <v>11259</v>
          </cell>
          <cell r="G12">
            <v>0.1124</v>
          </cell>
        </row>
        <row r="13">
          <cell r="A13">
            <v>210015</v>
          </cell>
          <cell r="B13" t="str">
            <v>MedStar Fr Square</v>
          </cell>
          <cell r="C13">
            <v>42.832580081237978</v>
          </cell>
          <cell r="D13">
            <v>1194</v>
          </cell>
          <cell r="E13">
            <v>0.15440000000000001</v>
          </cell>
          <cell r="F13">
            <v>18282</v>
          </cell>
          <cell r="G13">
            <v>0.13850000000000001</v>
          </cell>
        </row>
        <row r="14">
          <cell r="A14">
            <v>210016</v>
          </cell>
          <cell r="B14" t="str">
            <v>Adventist White Oak</v>
          </cell>
          <cell r="C14">
            <v>32.970223830735051</v>
          </cell>
          <cell r="D14">
            <v>837</v>
          </cell>
          <cell r="E14">
            <v>0.1023</v>
          </cell>
          <cell r="F14">
            <v>8196</v>
          </cell>
          <cell r="G14">
            <v>0.105</v>
          </cell>
        </row>
        <row r="15">
          <cell r="A15">
            <v>210017</v>
          </cell>
          <cell r="B15" t="str">
            <v>Garrett</v>
          </cell>
          <cell r="C15">
            <v>59.566611398963765</v>
          </cell>
          <cell r="D15">
            <v>139</v>
          </cell>
          <cell r="E15">
            <v>5.5100000000000003E-2</v>
          </cell>
          <cell r="F15">
            <v>1801</v>
          </cell>
          <cell r="G15">
            <v>6.8400000000000002E-2</v>
          </cell>
        </row>
        <row r="16">
          <cell r="A16">
            <v>210018</v>
          </cell>
          <cell r="B16" t="str">
            <v>MedStar Montgomery</v>
          </cell>
          <cell r="C16">
            <v>19.242688694018206</v>
          </cell>
          <cell r="D16">
            <v>113</v>
          </cell>
          <cell r="E16">
            <v>9.98E-2</v>
          </cell>
          <cell r="F16">
            <v>6303</v>
          </cell>
          <cell r="G16">
            <v>0.12559999999999999</v>
          </cell>
        </row>
        <row r="17">
          <cell r="A17">
            <v>210019</v>
          </cell>
          <cell r="B17" t="str">
            <v>Peninsula</v>
          </cell>
          <cell r="C17">
            <v>52.283021577882558</v>
          </cell>
          <cell r="D17">
            <v>1159</v>
          </cell>
          <cell r="E17">
            <v>0.12920000000000001</v>
          </cell>
          <cell r="F17">
            <v>13781</v>
          </cell>
          <cell r="G17">
            <v>0.1074</v>
          </cell>
        </row>
        <row r="18">
          <cell r="A18">
            <v>210022</v>
          </cell>
          <cell r="B18" t="str">
            <v>Suburban</v>
          </cell>
          <cell r="C18">
            <v>14.839074449947242</v>
          </cell>
          <cell r="D18">
            <v>179</v>
          </cell>
          <cell r="E18">
            <v>0.14960000000000001</v>
          </cell>
          <cell r="F18">
            <v>12238</v>
          </cell>
          <cell r="G18">
            <v>0.1176</v>
          </cell>
        </row>
        <row r="19">
          <cell r="A19">
            <v>210023</v>
          </cell>
          <cell r="B19" t="str">
            <v>Anne Arundel</v>
          </cell>
          <cell r="C19">
            <v>19.276396324911083</v>
          </cell>
          <cell r="D19">
            <v>373</v>
          </cell>
          <cell r="E19">
            <v>0.14510000000000001</v>
          </cell>
          <cell r="F19">
            <v>23719</v>
          </cell>
          <cell r="G19">
            <v>0.1105</v>
          </cell>
        </row>
        <row r="20">
          <cell r="A20">
            <v>210024</v>
          </cell>
          <cell r="B20" t="str">
            <v>MedStar Union Mem</v>
          </cell>
          <cell r="C20">
            <v>48.678558796625147</v>
          </cell>
          <cell r="D20">
            <v>1457</v>
          </cell>
          <cell r="E20">
            <v>0.1431</v>
          </cell>
          <cell r="F20">
            <v>8407</v>
          </cell>
          <cell r="G20">
            <v>0.12870000000000001</v>
          </cell>
        </row>
        <row r="21">
          <cell r="A21">
            <v>210027</v>
          </cell>
          <cell r="B21" t="str">
            <v>Western Maryland</v>
          </cell>
          <cell r="C21">
            <v>66.543030898005853</v>
          </cell>
          <cell r="D21">
            <v>1701</v>
          </cell>
          <cell r="E21">
            <v>0.1171</v>
          </cell>
          <cell r="F21">
            <v>8006</v>
          </cell>
          <cell r="G21">
            <v>0.1095</v>
          </cell>
        </row>
        <row r="22">
          <cell r="A22">
            <v>210028</v>
          </cell>
          <cell r="B22" t="str">
            <v>MedStar St. Mary's</v>
          </cell>
          <cell r="C22">
            <v>22.047201715423441</v>
          </cell>
          <cell r="D22">
            <v>51</v>
          </cell>
          <cell r="E22">
            <v>0.1273</v>
          </cell>
          <cell r="F22">
            <v>6525</v>
          </cell>
          <cell r="G22">
            <v>0.11550000000000001</v>
          </cell>
        </row>
        <row r="23">
          <cell r="A23">
            <v>210029</v>
          </cell>
          <cell r="B23" t="str">
            <v>JH Bayview</v>
          </cell>
          <cell r="C23">
            <v>50.041422179800641</v>
          </cell>
          <cell r="D23">
            <v>1766</v>
          </cell>
          <cell r="E23">
            <v>0.16420000000000001</v>
          </cell>
          <cell r="F23">
            <v>15234</v>
          </cell>
          <cell r="G23">
            <v>0.15129999999999999</v>
          </cell>
        </row>
        <row r="24">
          <cell r="A24">
            <v>210030</v>
          </cell>
          <cell r="B24" t="str">
            <v>UM-Chestertown</v>
          </cell>
          <cell r="C24">
            <v>31.814656432748546</v>
          </cell>
          <cell r="D24">
            <v>3</v>
          </cell>
          <cell r="E24">
            <v>0</v>
          </cell>
          <cell r="F24">
            <v>1372</v>
          </cell>
          <cell r="G24">
            <v>0.1139</v>
          </cell>
        </row>
        <row r="25">
          <cell r="A25">
            <v>210032</v>
          </cell>
          <cell r="B25" t="str">
            <v>ChristianaCare, Union</v>
          </cell>
          <cell r="C25">
            <v>37.547376299376282</v>
          </cell>
          <cell r="D25">
            <v>67</v>
          </cell>
          <cell r="E25">
            <v>1.5299999999999999E-2</v>
          </cell>
          <cell r="F25">
            <v>4761</v>
          </cell>
          <cell r="G25">
            <v>0.1123</v>
          </cell>
        </row>
        <row r="26">
          <cell r="A26">
            <v>210033</v>
          </cell>
          <cell r="B26" t="str">
            <v>Carroll</v>
          </cell>
          <cell r="C26">
            <v>22.85057839173399</v>
          </cell>
          <cell r="D26">
            <v>40</v>
          </cell>
          <cell r="E26">
            <v>6.8900000000000003E-2</v>
          </cell>
          <cell r="F26">
            <v>8891</v>
          </cell>
          <cell r="G26">
            <v>0.1176</v>
          </cell>
        </row>
        <row r="27">
          <cell r="A27">
            <v>210034</v>
          </cell>
          <cell r="B27" t="str">
            <v>MedStar Harbor</v>
          </cell>
          <cell r="C27">
            <v>47.98275590551188</v>
          </cell>
          <cell r="D27">
            <v>824</v>
          </cell>
          <cell r="E27">
            <v>0.14130000000000001</v>
          </cell>
          <cell r="F27">
            <v>5669</v>
          </cell>
          <cell r="G27">
            <v>0.14069999999999999</v>
          </cell>
        </row>
        <row r="28">
          <cell r="A28">
            <v>210035</v>
          </cell>
          <cell r="B28" t="str">
            <v>UM-Charles Regional</v>
          </cell>
          <cell r="C28">
            <v>22.917975609756091</v>
          </cell>
          <cell r="D28">
            <v>13</v>
          </cell>
          <cell r="E28">
            <v>9.9699999999999997E-2</v>
          </cell>
          <cell r="F28">
            <v>6165</v>
          </cell>
          <cell r="G28">
            <v>0.10349999999999999</v>
          </cell>
        </row>
        <row r="29">
          <cell r="A29">
            <v>210037</v>
          </cell>
          <cell r="B29" t="str">
            <v>UM-Easton</v>
          </cell>
          <cell r="C29">
            <v>35.354120213281803</v>
          </cell>
          <cell r="D29">
            <v>140</v>
          </cell>
          <cell r="E29">
            <v>0.1321</v>
          </cell>
          <cell r="F29">
            <v>6070</v>
          </cell>
          <cell r="G29">
            <v>0.1109</v>
          </cell>
        </row>
        <row r="30">
          <cell r="A30">
            <v>210038</v>
          </cell>
          <cell r="B30" t="str">
            <v>UMMC Midtown</v>
          </cell>
          <cell r="C30">
            <v>61.679709677419304</v>
          </cell>
          <cell r="D30">
            <v>1008</v>
          </cell>
          <cell r="E30">
            <v>0.1585</v>
          </cell>
          <cell r="F30">
            <v>3030</v>
          </cell>
          <cell r="G30">
            <v>0.15359999999999999</v>
          </cell>
        </row>
        <row r="31">
          <cell r="A31">
            <v>210039</v>
          </cell>
          <cell r="B31" t="str">
            <v>Calvert</v>
          </cell>
          <cell r="C31">
            <v>18.532130189439705</v>
          </cell>
          <cell r="D31">
            <v>6</v>
          </cell>
          <cell r="E31">
            <v>0</v>
          </cell>
          <cell r="F31">
            <v>4989</v>
          </cell>
          <cell r="G31">
            <v>9.4700000000000006E-2</v>
          </cell>
        </row>
        <row r="32">
          <cell r="A32">
            <v>210040</v>
          </cell>
          <cell r="B32" t="str">
            <v>Northwest</v>
          </cell>
          <cell r="C32">
            <v>39.520612871395741</v>
          </cell>
          <cell r="D32">
            <v>836</v>
          </cell>
          <cell r="E32">
            <v>0.1479</v>
          </cell>
          <cell r="F32">
            <v>8318</v>
          </cell>
          <cell r="G32">
            <v>0.1235</v>
          </cell>
        </row>
        <row r="33">
          <cell r="A33">
            <v>210043</v>
          </cell>
          <cell r="B33" t="str">
            <v>UM-BWMC</v>
          </cell>
          <cell r="C33">
            <v>26.957957712305031</v>
          </cell>
          <cell r="D33">
            <v>370</v>
          </cell>
          <cell r="E33">
            <v>0.1152</v>
          </cell>
          <cell r="F33">
            <v>14137</v>
          </cell>
          <cell r="G33">
            <v>0.127</v>
          </cell>
        </row>
        <row r="34">
          <cell r="A34">
            <v>210044</v>
          </cell>
          <cell r="B34" t="str">
            <v>GBMC</v>
          </cell>
          <cell r="C34">
            <v>32.25248177982342</v>
          </cell>
          <cell r="D34">
            <v>788</v>
          </cell>
          <cell r="E34">
            <v>0.1109</v>
          </cell>
          <cell r="F34">
            <v>14905</v>
          </cell>
          <cell r="G34">
            <v>0.1074</v>
          </cell>
        </row>
        <row r="35">
          <cell r="A35">
            <v>210048</v>
          </cell>
          <cell r="B35" t="str">
            <v>Howard County</v>
          </cell>
          <cell r="C35">
            <v>18.579011495789366</v>
          </cell>
          <cell r="D35">
            <v>238</v>
          </cell>
          <cell r="E35">
            <v>0.1152</v>
          </cell>
          <cell r="F35">
            <v>14822</v>
          </cell>
          <cell r="G35">
            <v>0.112</v>
          </cell>
        </row>
        <row r="36">
          <cell r="A36">
            <v>210049</v>
          </cell>
          <cell r="B36" t="str">
            <v>UM-Upper Chesapeake</v>
          </cell>
          <cell r="C36">
            <v>28.406116659583521</v>
          </cell>
          <cell r="D36">
            <v>156</v>
          </cell>
          <cell r="E36">
            <v>5.8299999999999998E-2</v>
          </cell>
          <cell r="F36">
            <v>9285</v>
          </cell>
          <cell r="G36">
            <v>9.9699999999999997E-2</v>
          </cell>
        </row>
        <row r="37">
          <cell r="A37">
            <v>210051</v>
          </cell>
          <cell r="B37" t="str">
            <v>Doctors</v>
          </cell>
          <cell r="C37">
            <v>31.827935491664665</v>
          </cell>
          <cell r="D37">
            <v>288</v>
          </cell>
          <cell r="E37">
            <v>0.1351</v>
          </cell>
          <cell r="F37">
            <v>8104</v>
          </cell>
          <cell r="G37">
            <v>0.1144</v>
          </cell>
        </row>
        <row r="38">
          <cell r="A38">
            <v>210056</v>
          </cell>
          <cell r="B38" t="str">
            <v>MedStar Good Sam</v>
          </cell>
          <cell r="C38">
            <v>54.23176576038265</v>
          </cell>
          <cell r="D38">
            <v>1062</v>
          </cell>
          <cell r="E38">
            <v>0.1353</v>
          </cell>
          <cell r="F38">
            <v>5643</v>
          </cell>
          <cell r="G38">
            <v>0.1249</v>
          </cell>
        </row>
        <row r="39">
          <cell r="A39">
            <v>210057</v>
          </cell>
          <cell r="B39" t="str">
            <v>Shady Grove</v>
          </cell>
          <cell r="C39">
            <v>18.996621361360354</v>
          </cell>
          <cell r="D39">
            <v>345</v>
          </cell>
          <cell r="E39">
            <v>0.1095</v>
          </cell>
          <cell r="F39">
            <v>17923</v>
          </cell>
          <cell r="G39">
            <v>0.1096</v>
          </cell>
        </row>
        <row r="40">
          <cell r="A40">
            <v>210058</v>
          </cell>
          <cell r="B40" t="str">
            <v>UMROI</v>
          </cell>
          <cell r="C40">
            <v>29.770994854202399</v>
          </cell>
          <cell r="D40">
            <v>28</v>
          </cell>
          <cell r="E40">
            <v>0.10580000000000001</v>
          </cell>
          <cell r="F40">
            <v>559</v>
          </cell>
          <cell r="G40">
            <v>0.1014</v>
          </cell>
        </row>
        <row r="41">
          <cell r="A41">
            <v>210060</v>
          </cell>
          <cell r="B41" t="str">
            <v>Ft. Washington</v>
          </cell>
          <cell r="C41">
            <v>27.481048553719017</v>
          </cell>
          <cell r="D41">
            <v>56</v>
          </cell>
          <cell r="E41">
            <v>8.4699999999999998E-2</v>
          </cell>
          <cell r="F41">
            <v>1889</v>
          </cell>
          <cell r="G41">
            <v>9.01E-2</v>
          </cell>
        </row>
        <row r="42">
          <cell r="A42">
            <v>210061</v>
          </cell>
          <cell r="B42" t="str">
            <v>Atlantic General</v>
          </cell>
          <cell r="C42">
            <v>35.685561694290925</v>
          </cell>
          <cell r="D42">
            <v>34</v>
          </cell>
          <cell r="E42">
            <v>8.0299999999999996E-2</v>
          </cell>
          <cell r="F42">
            <v>2706</v>
          </cell>
          <cell r="G42">
            <v>9.8799999999999999E-2</v>
          </cell>
        </row>
        <row r="43">
          <cell r="A43">
            <v>210062</v>
          </cell>
          <cell r="B43" t="str">
            <v>MedStar Southern MD</v>
          </cell>
          <cell r="C43">
            <v>28.181451367781108</v>
          </cell>
          <cell r="D43">
            <v>196</v>
          </cell>
          <cell r="E43">
            <v>8.9099999999999999E-2</v>
          </cell>
          <cell r="F43">
            <v>9070</v>
          </cell>
          <cell r="G43">
            <v>0.1108</v>
          </cell>
        </row>
        <row r="44">
          <cell r="A44">
            <v>210063</v>
          </cell>
          <cell r="B44" t="str">
            <v>UM-St. Joe</v>
          </cell>
          <cell r="C44">
            <v>29.435338806077496</v>
          </cell>
          <cell r="D44">
            <v>479</v>
          </cell>
          <cell r="E44">
            <v>0.1041</v>
          </cell>
          <cell r="F44">
            <v>13452</v>
          </cell>
          <cell r="G44">
            <v>0.1101</v>
          </cell>
        </row>
        <row r="45">
          <cell r="A45">
            <v>210064</v>
          </cell>
          <cell r="B45" t="str">
            <v>Levindale</v>
          </cell>
          <cell r="C45">
            <v>38.088001988071611</v>
          </cell>
          <cell r="D45">
            <v>65</v>
          </cell>
          <cell r="E45">
            <v>0.1186</v>
          </cell>
          <cell r="F45">
            <v>941</v>
          </cell>
          <cell r="G45">
            <v>0.1138</v>
          </cell>
        </row>
        <row r="46">
          <cell r="A46">
            <v>210065</v>
          </cell>
          <cell r="B46" t="str">
            <v>HC-Germantown</v>
          </cell>
          <cell r="C46">
            <v>23.533909756673758</v>
          </cell>
          <cell r="D46">
            <v>120</v>
          </cell>
          <cell r="E46">
            <v>0.1605</v>
          </cell>
          <cell r="F46">
            <v>4136</v>
          </cell>
          <cell r="G46">
            <v>0.12770000000000001</v>
          </cell>
        </row>
        <row r="47">
          <cell r="A47">
            <v>219999</v>
          </cell>
          <cell r="B47" t="str">
            <v>Statewide</v>
          </cell>
          <cell r="D47">
            <v>32418</v>
          </cell>
          <cell r="E47">
            <v>0.13439999999999999</v>
          </cell>
          <cell r="F47">
            <v>442074</v>
          </cell>
          <cell r="G47">
            <v>0.1197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"/>
    </sheetNames>
    <sheetDataSet>
      <sheetData sheetId="0">
        <row r="2">
          <cell r="A2">
            <v>210001</v>
          </cell>
          <cell r="B2" t="str">
            <v>Meritus</v>
          </cell>
          <cell r="C2">
            <v>46.826751819396975</v>
          </cell>
          <cell r="D2">
            <v>767</v>
          </cell>
          <cell r="E2">
            <v>0.1246</v>
          </cell>
          <cell r="F2">
            <v>12737</v>
          </cell>
          <cell r="G2">
            <v>0.1154</v>
          </cell>
        </row>
        <row r="3">
          <cell r="A3">
            <v>210002</v>
          </cell>
          <cell r="B3" t="str">
            <v>UMMC</v>
          </cell>
          <cell r="C3">
            <v>45.094272789581616</v>
          </cell>
          <cell r="D3">
            <v>2957</v>
          </cell>
          <cell r="E3">
            <v>0.1421</v>
          </cell>
          <cell r="F3">
            <v>19108</v>
          </cell>
          <cell r="G3">
            <v>0.1326</v>
          </cell>
        </row>
        <row r="4">
          <cell r="A4">
            <v>210003</v>
          </cell>
          <cell r="B4" t="str">
            <v>UM-PGHC</v>
          </cell>
          <cell r="C4">
            <v>36.711514741420807</v>
          </cell>
          <cell r="D4">
            <v>554</v>
          </cell>
          <cell r="E4">
            <v>0.1168</v>
          </cell>
          <cell r="F4">
            <v>9840</v>
          </cell>
          <cell r="G4">
            <v>0.108</v>
          </cell>
        </row>
        <row r="5">
          <cell r="A5">
            <v>210004</v>
          </cell>
          <cell r="B5" t="str">
            <v>Holy Cross</v>
          </cell>
          <cell r="C5">
            <v>27.069032991078821</v>
          </cell>
          <cell r="D5">
            <v>1512</v>
          </cell>
          <cell r="E5">
            <v>0.1215</v>
          </cell>
          <cell r="F5">
            <v>22345</v>
          </cell>
          <cell r="G5">
            <v>0.1201</v>
          </cell>
        </row>
        <row r="6">
          <cell r="A6">
            <v>210005</v>
          </cell>
          <cell r="B6" t="str">
            <v>Frederick</v>
          </cell>
          <cell r="C6">
            <v>26.104632594710687</v>
          </cell>
          <cell r="D6">
            <v>212</v>
          </cell>
          <cell r="E6">
            <v>6.6699999999999995E-2</v>
          </cell>
          <cell r="F6">
            <v>13839</v>
          </cell>
          <cell r="G6">
            <v>0.1057</v>
          </cell>
        </row>
        <row r="7">
          <cell r="A7">
            <v>210006</v>
          </cell>
          <cell r="B7" t="str">
            <v>UM-Harford</v>
          </cell>
          <cell r="C7">
            <v>35.87451425687609</v>
          </cell>
          <cell r="D7">
            <v>128</v>
          </cell>
          <cell r="E7">
            <v>9.74E-2</v>
          </cell>
          <cell r="F7">
            <v>3854</v>
          </cell>
          <cell r="G7">
            <v>0.13539999999999999</v>
          </cell>
        </row>
        <row r="8">
          <cell r="A8">
            <v>210008</v>
          </cell>
          <cell r="B8" t="str">
            <v>Mercy</v>
          </cell>
          <cell r="C8">
            <v>47.487826571200976</v>
          </cell>
          <cell r="D8">
            <v>1968</v>
          </cell>
          <cell r="E8">
            <v>0.14360000000000001</v>
          </cell>
          <cell r="F8">
            <v>10657</v>
          </cell>
          <cell r="G8">
            <v>0.12790000000000001</v>
          </cell>
        </row>
        <row r="9">
          <cell r="A9">
            <v>210009</v>
          </cell>
          <cell r="B9" t="str">
            <v>Johns Hopkins</v>
          </cell>
          <cell r="C9">
            <v>41.615342364662212</v>
          </cell>
          <cell r="D9">
            <v>4892</v>
          </cell>
          <cell r="E9">
            <v>0.1396</v>
          </cell>
          <cell r="F9">
            <v>34149</v>
          </cell>
          <cell r="G9">
            <v>0.1313</v>
          </cell>
        </row>
        <row r="10">
          <cell r="A10">
            <v>210010</v>
          </cell>
          <cell r="B10" t="str">
            <v>UM-Dorchester</v>
          </cell>
          <cell r="C10">
            <v>51.059423167848692</v>
          </cell>
          <cell r="D10">
            <v>283</v>
          </cell>
          <cell r="E10">
            <v>0.18179999999999999</v>
          </cell>
          <cell r="F10">
            <v>1838</v>
          </cell>
          <cell r="G10">
            <v>0.12139999999999999</v>
          </cell>
        </row>
        <row r="11">
          <cell r="A11">
            <v>210011</v>
          </cell>
          <cell r="B11" t="str">
            <v>St. Agnes</v>
          </cell>
          <cell r="C11">
            <v>44.439387175043265</v>
          </cell>
          <cell r="D11">
            <v>1403</v>
          </cell>
          <cell r="E11">
            <v>0.13900000000000001</v>
          </cell>
          <cell r="F11">
            <v>13036</v>
          </cell>
          <cell r="G11">
            <v>0.1245</v>
          </cell>
        </row>
        <row r="12">
          <cell r="A12">
            <v>210012</v>
          </cell>
          <cell r="B12" t="str">
            <v>Sinai</v>
          </cell>
          <cell r="C12">
            <v>48.128308949518605</v>
          </cell>
          <cell r="D12">
            <v>2305</v>
          </cell>
          <cell r="E12">
            <v>0.13700000000000001</v>
          </cell>
          <cell r="F12">
            <v>12964</v>
          </cell>
          <cell r="G12">
            <v>0.12939999999999999</v>
          </cell>
        </row>
        <row r="13">
          <cell r="A13">
            <v>210015</v>
          </cell>
          <cell r="B13" t="str">
            <v>MedStar Fr Square</v>
          </cell>
          <cell r="C13">
            <v>43.037696839849886</v>
          </cell>
          <cell r="D13">
            <v>1181</v>
          </cell>
          <cell r="E13">
            <v>0.1295</v>
          </cell>
          <cell r="F13">
            <v>17515</v>
          </cell>
          <cell r="G13">
            <v>0.1358</v>
          </cell>
        </row>
        <row r="14">
          <cell r="A14">
            <v>210016</v>
          </cell>
          <cell r="B14" t="str">
            <v>Adventist White Oak</v>
          </cell>
          <cell r="C14">
            <v>31.835607339862758</v>
          </cell>
          <cell r="D14">
            <v>763</v>
          </cell>
          <cell r="E14">
            <v>0.1182</v>
          </cell>
          <cell r="F14">
            <v>8166</v>
          </cell>
          <cell r="G14">
            <v>0.1133</v>
          </cell>
        </row>
        <row r="15">
          <cell r="A15">
            <v>210017</v>
          </cell>
          <cell r="B15" t="str">
            <v>Garrett</v>
          </cell>
          <cell r="C15">
            <v>59.757639034627523</v>
          </cell>
          <cell r="D15">
            <v>117</v>
          </cell>
          <cell r="E15">
            <v>4.2599999999999999E-2</v>
          </cell>
          <cell r="F15">
            <v>1803</v>
          </cell>
          <cell r="G15">
            <v>5.9900000000000002E-2</v>
          </cell>
        </row>
        <row r="16">
          <cell r="A16">
            <v>210018</v>
          </cell>
          <cell r="B16" t="str">
            <v>MedStar Montgomery</v>
          </cell>
          <cell r="C16">
            <v>19.234995991662696</v>
          </cell>
          <cell r="D16">
            <v>134</v>
          </cell>
          <cell r="E16">
            <v>0.1086</v>
          </cell>
          <cell r="F16">
            <v>6130</v>
          </cell>
          <cell r="G16">
            <v>0.114</v>
          </cell>
        </row>
        <row r="17">
          <cell r="A17">
            <v>210019</v>
          </cell>
          <cell r="B17" t="str">
            <v>Peninsula</v>
          </cell>
          <cell r="C17">
            <v>52.054822019587796</v>
          </cell>
          <cell r="D17">
            <v>1120</v>
          </cell>
          <cell r="E17">
            <v>0.14030000000000001</v>
          </cell>
          <cell r="F17">
            <v>13813</v>
          </cell>
          <cell r="G17">
            <v>0.10879999999999999</v>
          </cell>
        </row>
        <row r="18">
          <cell r="A18">
            <v>210022</v>
          </cell>
          <cell r="B18" t="str">
            <v>Suburban</v>
          </cell>
          <cell r="C18">
            <v>14.786944608879482</v>
          </cell>
          <cell r="D18">
            <v>173</v>
          </cell>
          <cell r="E18">
            <v>0.17760000000000001</v>
          </cell>
          <cell r="F18">
            <v>11732</v>
          </cell>
          <cell r="G18">
            <v>0.1171</v>
          </cell>
        </row>
        <row r="19">
          <cell r="A19">
            <v>210023</v>
          </cell>
          <cell r="B19" t="str">
            <v>Anne Arundel</v>
          </cell>
          <cell r="C19">
            <v>19.242936452369968</v>
          </cell>
          <cell r="D19">
            <v>385</v>
          </cell>
          <cell r="E19">
            <v>0.14419999999999999</v>
          </cell>
          <cell r="F19">
            <v>24020</v>
          </cell>
          <cell r="G19">
            <v>0.11559999999999999</v>
          </cell>
        </row>
        <row r="20">
          <cell r="A20">
            <v>210024</v>
          </cell>
          <cell r="B20" t="str">
            <v>MedStar Union Mem</v>
          </cell>
          <cell r="C20">
            <v>48.848700830747354</v>
          </cell>
          <cell r="D20">
            <v>1497</v>
          </cell>
          <cell r="E20">
            <v>0.1275</v>
          </cell>
          <cell r="F20">
            <v>8539</v>
          </cell>
          <cell r="G20">
            <v>0.13589999999999999</v>
          </cell>
        </row>
        <row r="21">
          <cell r="A21">
            <v>210027</v>
          </cell>
          <cell r="B21" t="str">
            <v>Western Maryland</v>
          </cell>
          <cell r="C21">
            <v>66.830026447252635</v>
          </cell>
          <cell r="D21">
            <v>1852</v>
          </cell>
          <cell r="E21">
            <v>0.113</v>
          </cell>
          <cell r="F21">
            <v>8396</v>
          </cell>
          <cell r="G21">
            <v>0.1177</v>
          </cell>
        </row>
        <row r="22">
          <cell r="A22">
            <v>210028</v>
          </cell>
          <cell r="B22" t="str">
            <v>MedStar St. Mary's</v>
          </cell>
          <cell r="C22">
            <v>22.280082298786372</v>
          </cell>
          <cell r="D22">
            <v>42</v>
          </cell>
          <cell r="E22">
            <v>9.7600000000000006E-2</v>
          </cell>
          <cell r="F22">
            <v>7170</v>
          </cell>
          <cell r="G22">
            <v>0.1105</v>
          </cell>
        </row>
        <row r="23">
          <cell r="A23">
            <v>210029</v>
          </cell>
          <cell r="B23" t="str">
            <v>JH Bayview</v>
          </cell>
          <cell r="C23">
            <v>49.302184752499024</v>
          </cell>
          <cell r="D23">
            <v>1689</v>
          </cell>
          <cell r="E23">
            <v>0.1444</v>
          </cell>
          <cell r="F23">
            <v>15144</v>
          </cell>
          <cell r="G23">
            <v>0.15210000000000001</v>
          </cell>
        </row>
        <row r="24">
          <cell r="A24">
            <v>210030</v>
          </cell>
          <cell r="B24" t="str">
            <v>UM-Chestertown</v>
          </cell>
          <cell r="C24">
            <v>31.664740213523153</v>
          </cell>
          <cell r="D24">
            <v>1</v>
          </cell>
          <cell r="E24">
            <v>0</v>
          </cell>
          <cell r="F24">
            <v>1410</v>
          </cell>
          <cell r="G24">
            <v>0.1434</v>
          </cell>
        </row>
        <row r="25">
          <cell r="A25">
            <v>210032</v>
          </cell>
          <cell r="B25" t="str">
            <v>ChristianaCare, Union</v>
          </cell>
          <cell r="C25">
            <v>37.552070638463171</v>
          </cell>
          <cell r="D25">
            <v>79</v>
          </cell>
          <cell r="E25">
            <v>8.3799999999999999E-2</v>
          </cell>
          <cell r="F25">
            <v>5094</v>
          </cell>
          <cell r="G25">
            <v>0.1095</v>
          </cell>
        </row>
        <row r="26">
          <cell r="A26">
            <v>210033</v>
          </cell>
          <cell r="B26" t="str">
            <v>Carroll</v>
          </cell>
          <cell r="C26">
            <v>22.942951222234598</v>
          </cell>
          <cell r="D26">
            <v>35</v>
          </cell>
          <cell r="E26">
            <v>0.1166</v>
          </cell>
          <cell r="F26">
            <v>8952</v>
          </cell>
          <cell r="G26">
            <v>0.1196</v>
          </cell>
        </row>
        <row r="27">
          <cell r="A27">
            <v>210034</v>
          </cell>
          <cell r="B27" t="str">
            <v>MedStar Harbor</v>
          </cell>
          <cell r="C27">
            <v>47.244869198312323</v>
          </cell>
          <cell r="D27">
            <v>742</v>
          </cell>
          <cell r="E27">
            <v>0.12709999999999999</v>
          </cell>
          <cell r="F27">
            <v>5200</v>
          </cell>
          <cell r="G27">
            <v>0.12690000000000001</v>
          </cell>
        </row>
        <row r="28">
          <cell r="A28">
            <v>210035</v>
          </cell>
          <cell r="B28" t="str">
            <v>UM-Charles Regional</v>
          </cell>
          <cell r="C28">
            <v>22.900590971743647</v>
          </cell>
          <cell r="D28">
            <v>13</v>
          </cell>
          <cell r="E28">
            <v>9.8799999999999999E-2</v>
          </cell>
          <cell r="F28">
            <v>5817</v>
          </cell>
          <cell r="G28">
            <v>0.1027</v>
          </cell>
        </row>
        <row r="29">
          <cell r="A29">
            <v>210037</v>
          </cell>
          <cell r="B29" t="str">
            <v>UM-Easton</v>
          </cell>
          <cell r="C29">
            <v>35.449050711193763</v>
          </cell>
          <cell r="D29">
            <v>184</v>
          </cell>
          <cell r="E29">
            <v>9.2700000000000005E-2</v>
          </cell>
          <cell r="F29">
            <v>6303</v>
          </cell>
          <cell r="G29">
            <v>0.1124</v>
          </cell>
        </row>
        <row r="30">
          <cell r="A30">
            <v>210038</v>
          </cell>
          <cell r="B30" t="str">
            <v>UMMC Midtown</v>
          </cell>
          <cell r="C30">
            <v>63.017589357699499</v>
          </cell>
          <cell r="D30">
            <v>924</v>
          </cell>
          <cell r="E30">
            <v>0.1666</v>
          </cell>
          <cell r="F30">
            <v>2804</v>
          </cell>
          <cell r="G30">
            <v>0.154</v>
          </cell>
        </row>
        <row r="31">
          <cell r="A31">
            <v>210039</v>
          </cell>
          <cell r="B31" t="str">
            <v>Calvert</v>
          </cell>
          <cell r="C31">
            <v>18.310836092715199</v>
          </cell>
          <cell r="D31">
            <v>7</v>
          </cell>
          <cell r="E31">
            <v>0</v>
          </cell>
          <cell r="F31">
            <v>4854</v>
          </cell>
          <cell r="G31">
            <v>9.6000000000000002E-2</v>
          </cell>
        </row>
        <row r="32">
          <cell r="A32">
            <v>210040</v>
          </cell>
          <cell r="B32" t="str">
            <v>Northwest</v>
          </cell>
          <cell r="C32">
            <v>40.169878312880421</v>
          </cell>
          <cell r="D32">
            <v>900</v>
          </cell>
          <cell r="E32">
            <v>0.1532</v>
          </cell>
          <cell r="F32">
            <v>8825</v>
          </cell>
          <cell r="G32">
            <v>0.1323</v>
          </cell>
        </row>
        <row r="33">
          <cell r="A33">
            <v>210043</v>
          </cell>
          <cell r="B33" t="str">
            <v>UM-BWMC</v>
          </cell>
          <cell r="C33">
            <v>26.303004799789516</v>
          </cell>
          <cell r="D33">
            <v>363</v>
          </cell>
          <cell r="E33">
            <v>0.14080000000000001</v>
          </cell>
          <cell r="F33">
            <v>14932</v>
          </cell>
          <cell r="G33">
            <v>0.13400000000000001</v>
          </cell>
        </row>
        <row r="34">
          <cell r="A34">
            <v>210044</v>
          </cell>
          <cell r="B34" t="str">
            <v>GBMC</v>
          </cell>
          <cell r="C34">
            <v>31.152204562079994</v>
          </cell>
          <cell r="D34">
            <v>668</v>
          </cell>
          <cell r="E34">
            <v>0.1051</v>
          </cell>
          <cell r="F34">
            <v>14403</v>
          </cell>
          <cell r="G34">
            <v>0.11020000000000001</v>
          </cell>
        </row>
        <row r="35">
          <cell r="A35">
            <v>210048</v>
          </cell>
          <cell r="B35" t="str">
            <v>Howard County</v>
          </cell>
          <cell r="C35">
            <v>18.678661487519136</v>
          </cell>
          <cell r="D35">
            <v>212</v>
          </cell>
          <cell r="E35">
            <v>0.12659999999999999</v>
          </cell>
          <cell r="F35">
            <v>15590</v>
          </cell>
          <cell r="G35">
            <v>0.11559999999999999</v>
          </cell>
        </row>
        <row r="36">
          <cell r="A36">
            <v>210049</v>
          </cell>
          <cell r="B36" t="str">
            <v>UM-Upper Chesapeake</v>
          </cell>
          <cell r="C36">
            <v>28.253148657622635</v>
          </cell>
          <cell r="D36">
            <v>191</v>
          </cell>
          <cell r="E36">
            <v>0.12509999999999999</v>
          </cell>
          <cell r="F36">
            <v>10381</v>
          </cell>
          <cell r="G36">
            <v>0.1168</v>
          </cell>
        </row>
        <row r="37">
          <cell r="A37">
            <v>210051</v>
          </cell>
          <cell r="B37" t="str">
            <v>Doctors</v>
          </cell>
          <cell r="C37">
            <v>31.931175756237582</v>
          </cell>
          <cell r="D37">
            <v>321</v>
          </cell>
          <cell r="E37">
            <v>9.6500000000000002E-2</v>
          </cell>
          <cell r="F37">
            <v>8835</v>
          </cell>
          <cell r="G37">
            <v>0.12089999999999999</v>
          </cell>
        </row>
        <row r="38">
          <cell r="A38">
            <v>210056</v>
          </cell>
          <cell r="B38" t="str">
            <v>MedStar Good Sam</v>
          </cell>
          <cell r="C38">
            <v>53.103114640884108</v>
          </cell>
          <cell r="D38">
            <v>1120</v>
          </cell>
          <cell r="E38">
            <v>0.12839999999999999</v>
          </cell>
          <cell r="F38">
            <v>6140</v>
          </cell>
          <cell r="G38">
            <v>0.12509999999999999</v>
          </cell>
        </row>
        <row r="39">
          <cell r="A39">
            <v>210057</v>
          </cell>
          <cell r="B39" t="str">
            <v>Shady Grove</v>
          </cell>
          <cell r="C39">
            <v>18.958093492209059</v>
          </cell>
          <cell r="D39">
            <v>339</v>
          </cell>
          <cell r="E39">
            <v>8.8599999999999998E-2</v>
          </cell>
          <cell r="F39">
            <v>18314</v>
          </cell>
          <cell r="G39">
            <v>0.10780000000000001</v>
          </cell>
        </row>
        <row r="40">
          <cell r="A40">
            <v>210058</v>
          </cell>
          <cell r="B40" t="str">
            <v>UMROI</v>
          </cell>
          <cell r="C40">
            <v>31.136319569120289</v>
          </cell>
          <cell r="D40">
            <v>33</v>
          </cell>
          <cell r="E40">
            <v>0.27029999999999998</v>
          </cell>
          <cell r="F40">
            <v>528</v>
          </cell>
          <cell r="G40">
            <v>0.1017</v>
          </cell>
        </row>
        <row r="41">
          <cell r="A41">
            <v>210060</v>
          </cell>
          <cell r="B41" t="str">
            <v>Ft. Washington</v>
          </cell>
          <cell r="C41">
            <v>27.465151079136696</v>
          </cell>
          <cell r="D41">
            <v>54</v>
          </cell>
          <cell r="E41">
            <v>6.2799999999999995E-2</v>
          </cell>
          <cell r="F41">
            <v>2047</v>
          </cell>
          <cell r="G41">
            <v>0.104</v>
          </cell>
        </row>
        <row r="42">
          <cell r="A42">
            <v>210061</v>
          </cell>
          <cell r="B42" t="str">
            <v>Atlantic General</v>
          </cell>
          <cell r="C42">
            <v>34.292198702628838</v>
          </cell>
          <cell r="D42">
            <v>25</v>
          </cell>
          <cell r="E42">
            <v>4.9700000000000001E-2</v>
          </cell>
          <cell r="F42">
            <v>2935</v>
          </cell>
          <cell r="G42">
            <v>9.1999999999999998E-2</v>
          </cell>
        </row>
        <row r="43">
          <cell r="A43">
            <v>210062</v>
          </cell>
          <cell r="B43" t="str">
            <v>MedStar Southern MD</v>
          </cell>
          <cell r="C43">
            <v>28.141007890583868</v>
          </cell>
          <cell r="D43">
            <v>207</v>
          </cell>
          <cell r="E43">
            <v>0.13539999999999999</v>
          </cell>
          <cell r="F43">
            <v>9334</v>
          </cell>
          <cell r="G43">
            <v>0.11899999999999999</v>
          </cell>
        </row>
        <row r="44">
          <cell r="A44">
            <v>210063</v>
          </cell>
          <cell r="B44" t="str">
            <v>UM-St. Joe</v>
          </cell>
          <cell r="C44">
            <v>29.105467128027524</v>
          </cell>
          <cell r="D44">
            <v>418</v>
          </cell>
          <cell r="E44">
            <v>0.1011</v>
          </cell>
          <cell r="F44">
            <v>13805</v>
          </cell>
          <cell r="G44">
            <v>0.1128</v>
          </cell>
        </row>
        <row r="45">
          <cell r="A45">
            <v>210064</v>
          </cell>
          <cell r="B45" t="str">
            <v>Levindale</v>
          </cell>
          <cell r="C45">
            <v>35.935511882998199</v>
          </cell>
          <cell r="D45">
            <v>61</v>
          </cell>
          <cell r="E45">
            <v>0.10780000000000001</v>
          </cell>
          <cell r="F45">
            <v>1033</v>
          </cell>
          <cell r="G45">
            <v>0.1067</v>
          </cell>
        </row>
        <row r="46">
          <cell r="A46">
            <v>210065</v>
          </cell>
          <cell r="B46" t="str">
            <v>HC-Germantown</v>
          </cell>
          <cell r="C46">
            <v>22.657928033866419</v>
          </cell>
          <cell r="D46">
            <v>102</v>
          </cell>
          <cell r="E46">
            <v>9.9599999999999994E-2</v>
          </cell>
          <cell r="F46">
            <v>4175</v>
          </cell>
          <cell r="G46">
            <v>0.11799999999999999</v>
          </cell>
        </row>
        <row r="47">
          <cell r="A47">
            <v>219999</v>
          </cell>
          <cell r="B47" t="str">
            <v>Statewide</v>
          </cell>
          <cell r="D47">
            <v>32933</v>
          </cell>
          <cell r="E47">
            <v>0.13370000000000001</v>
          </cell>
          <cell r="F47">
            <v>448506</v>
          </cell>
          <cell r="G47">
            <v>0.1215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 2016"/>
      <sheetName val="CY 2017"/>
      <sheetName val="CY 2018"/>
      <sheetName val="CY 2019"/>
      <sheetName val="CY2020 YTD AUG"/>
      <sheetName val="Disparity Gap"/>
      <sheetName val="Sheet1"/>
    </sheetNames>
    <sheetDataSet>
      <sheetData sheetId="0">
        <row r="2">
          <cell r="A2">
            <v>210001</v>
          </cell>
          <cell r="B2" t="str">
            <v>Meritus</v>
          </cell>
          <cell r="C2">
            <v>7.5370618001343842E-2</v>
          </cell>
          <cell r="D2">
            <v>7.0311660846649568E-2</v>
          </cell>
          <cell r="E2">
            <v>0.11462494791746297</v>
          </cell>
          <cell r="F2">
            <v>4.4313287070813404E-2</v>
          </cell>
        </row>
        <row r="3">
          <cell r="A3">
            <v>210002</v>
          </cell>
          <cell r="B3" t="str">
            <v>UMMC</v>
          </cell>
          <cell r="C3">
            <v>0.47235941699290651</v>
          </cell>
          <cell r="D3">
            <v>9.3905891117816123E-2</v>
          </cell>
          <cell r="E3">
            <v>0.11276336947587189</v>
          </cell>
          <cell r="F3">
            <v>1.8857478358055763E-2</v>
          </cell>
        </row>
        <row r="4">
          <cell r="A4">
            <v>210003</v>
          </cell>
          <cell r="B4" t="str">
            <v>UM-PGHC</v>
          </cell>
          <cell r="C4">
            <v>0.49173904012977637</v>
          </cell>
          <cell r="D4">
            <v>7.2853822692253281E-2</v>
          </cell>
          <cell r="E4">
            <v>9.60458078240993E-2</v>
          </cell>
          <cell r="F4">
            <v>2.3191985131846019E-2</v>
          </cell>
        </row>
        <row r="5">
          <cell r="A5">
            <v>210004</v>
          </cell>
          <cell r="B5" t="str">
            <v>Holy Cross</v>
          </cell>
          <cell r="C5">
            <v>-0.12285436080734678</v>
          </cell>
          <cell r="D5">
            <v>8.1467035796895931E-2</v>
          </cell>
          <cell r="E5">
            <v>9.796017811778901E-2</v>
          </cell>
          <cell r="F5">
            <v>1.6493142320893078E-2</v>
          </cell>
        </row>
        <row r="6">
          <cell r="A6">
            <v>210005</v>
          </cell>
          <cell r="B6" t="str">
            <v>Frederick</v>
          </cell>
          <cell r="C6">
            <v>-0.5857853070829333</v>
          </cell>
          <cell r="D6">
            <v>7.8405121273349754E-2</v>
          </cell>
          <cell r="E6">
            <v>0.10638012112994799</v>
          </cell>
          <cell r="F6">
            <v>2.7974999856598237E-2</v>
          </cell>
        </row>
        <row r="7">
          <cell r="A7">
            <v>210006</v>
          </cell>
          <cell r="B7" t="str">
            <v>UM-Harford</v>
          </cell>
          <cell r="C7">
            <v>-7.1855262097599168E-2</v>
          </cell>
          <cell r="D7">
            <v>0.10046422569337654</v>
          </cell>
          <cell r="E7">
            <v>0.12995187399527616</v>
          </cell>
          <cell r="F7">
            <v>2.9487648301899622E-2</v>
          </cell>
        </row>
        <row r="8">
          <cell r="A8">
            <v>210008</v>
          </cell>
          <cell r="B8" t="str">
            <v>Mercy</v>
          </cell>
          <cell r="C8">
            <v>0.42691399456597146</v>
          </cell>
          <cell r="D8">
            <v>7.7003872531936357E-2</v>
          </cell>
          <cell r="E8">
            <v>9.8030504222221634E-2</v>
          </cell>
          <cell r="F8">
            <v>2.1026631690285277E-2</v>
          </cell>
        </row>
        <row r="9">
          <cell r="A9">
            <v>210009</v>
          </cell>
          <cell r="B9" t="str">
            <v>Johns Hopkins</v>
          </cell>
          <cell r="C9">
            <v>0.24395883860428588</v>
          </cell>
          <cell r="D9">
            <v>0.10271844991872982</v>
          </cell>
          <cell r="E9">
            <v>0.11948955207909669</v>
          </cell>
          <cell r="F9">
            <v>1.6771102160366869E-2</v>
          </cell>
        </row>
        <row r="10">
          <cell r="A10">
            <v>210010</v>
          </cell>
          <cell r="B10" t="str">
            <v>UM-Dorchester</v>
          </cell>
          <cell r="C10">
            <v>0.53533810005680005</v>
          </cell>
          <cell r="D10">
            <v>8.1855687961060783E-2</v>
          </cell>
          <cell r="E10">
            <v>0.11928331838566372</v>
          </cell>
          <cell r="F10">
            <v>3.742763042460294E-2</v>
          </cell>
        </row>
        <row r="11">
          <cell r="A11">
            <v>210011</v>
          </cell>
          <cell r="B11" t="str">
            <v>St. Agnes</v>
          </cell>
          <cell r="C11">
            <v>0.29610840109519743</v>
          </cell>
          <cell r="D11">
            <v>8.1049625312661633E-2</v>
          </cell>
          <cell r="E11">
            <v>0.10566842978993723</v>
          </cell>
          <cell r="F11">
            <v>2.4618804477275602E-2</v>
          </cell>
        </row>
        <row r="12">
          <cell r="A12">
            <v>210012</v>
          </cell>
          <cell r="B12" t="str">
            <v>Sinai</v>
          </cell>
          <cell r="C12">
            <v>0.59358159387152754</v>
          </cell>
          <cell r="D12">
            <v>8.4562588757442381E-2</v>
          </cell>
          <cell r="E12">
            <v>0.1050011422356284</v>
          </cell>
          <cell r="F12">
            <v>2.0438553478186017E-2</v>
          </cell>
        </row>
        <row r="13">
          <cell r="A13">
            <v>210015</v>
          </cell>
          <cell r="B13" t="str">
            <v>MedStar Fr Square</v>
          </cell>
          <cell r="C13">
            <v>0.14798612690686824</v>
          </cell>
          <cell r="D13">
            <v>9.4383280959260518E-2</v>
          </cell>
          <cell r="E13">
            <v>0.1207937813685178</v>
          </cell>
          <cell r="F13">
            <v>2.6410500409257284E-2</v>
          </cell>
        </row>
        <row r="14">
          <cell r="A14">
            <v>210016</v>
          </cell>
          <cell r="B14" t="str">
            <v>Adventist White Oak</v>
          </cell>
          <cell r="C14">
            <v>0.1430416361087799</v>
          </cell>
          <cell r="D14">
            <v>7.9351896552264448E-2</v>
          </cell>
          <cell r="E14">
            <v>0.10188853967796128</v>
          </cell>
          <cell r="F14">
            <v>2.2536643125696837E-2</v>
          </cell>
        </row>
        <row r="15">
          <cell r="A15">
            <v>210017</v>
          </cell>
          <cell r="B15" t="str">
            <v>Garrett</v>
          </cell>
          <cell r="C15">
            <v>0.28374462205245637</v>
          </cell>
          <cell r="D15">
            <v>4.8692624412217805E-2</v>
          </cell>
          <cell r="E15">
            <v>6.4458958140310191E-2</v>
          </cell>
          <cell r="F15">
            <v>1.5766333728092385E-2</v>
          </cell>
        </row>
        <row r="16">
          <cell r="A16">
            <v>210018</v>
          </cell>
          <cell r="B16" t="str">
            <v>MedStar Montgomery</v>
          </cell>
          <cell r="C16">
            <v>-0.48092656100282161</v>
          </cell>
          <cell r="D16">
            <v>7.9965993143877145E-2</v>
          </cell>
          <cell r="E16">
            <v>0.12158692965183383</v>
          </cell>
          <cell r="F16">
            <v>4.1620936507956688E-2</v>
          </cell>
        </row>
        <row r="17">
          <cell r="A17">
            <v>210019</v>
          </cell>
          <cell r="B17" t="str">
            <v>Peninsula</v>
          </cell>
          <cell r="C17">
            <v>0.31936630301519786</v>
          </cell>
          <cell r="D17">
            <v>7.0660650984018789E-2</v>
          </cell>
          <cell r="E17">
            <v>9.6623223807087932E-2</v>
          </cell>
          <cell r="F17">
            <v>2.5962572823069144E-2</v>
          </cell>
        </row>
        <row r="18">
          <cell r="A18">
            <v>210022</v>
          </cell>
          <cell r="B18" t="str">
            <v>Suburban</v>
          </cell>
          <cell r="C18">
            <v>-0.72240064922479852</v>
          </cell>
          <cell r="D18">
            <v>8.1918718372422705E-2</v>
          </cell>
          <cell r="E18">
            <v>0.12744454729186186</v>
          </cell>
          <cell r="F18">
            <v>4.5525828919439154E-2</v>
          </cell>
        </row>
        <row r="19">
          <cell r="A19">
            <v>210023</v>
          </cell>
          <cell r="B19" t="str">
            <v>Anne Arundel</v>
          </cell>
          <cell r="C19">
            <v>-0.60658384594129267</v>
          </cell>
          <cell r="D19">
            <v>7.9454100283221557E-2</v>
          </cell>
          <cell r="E19">
            <v>0.11033790485670122</v>
          </cell>
          <cell r="F19">
            <v>3.0883804573479667E-2</v>
          </cell>
        </row>
        <row r="20">
          <cell r="A20">
            <v>210024</v>
          </cell>
          <cell r="B20" t="str">
            <v>MedStar Union Mem</v>
          </cell>
          <cell r="C20">
            <v>0.49038592984745638</v>
          </cell>
          <cell r="D20">
            <v>8.333576093219619E-2</v>
          </cell>
          <cell r="E20">
            <v>0.11054047393907267</v>
          </cell>
          <cell r="F20">
            <v>2.7204713006876477E-2</v>
          </cell>
        </row>
        <row r="21">
          <cell r="A21">
            <v>210027</v>
          </cell>
          <cell r="B21" t="str">
            <v>Western Maryland</v>
          </cell>
          <cell r="C21">
            <v>0.46598950723896038</v>
          </cell>
          <cell r="D21">
            <v>7.2488853925594954E-2</v>
          </cell>
          <cell r="E21">
            <v>0.10119799354774289</v>
          </cell>
          <cell r="F21">
            <v>2.8709139622147939E-2</v>
          </cell>
        </row>
        <row r="22">
          <cell r="A22">
            <v>210028</v>
          </cell>
          <cell r="B22" t="str">
            <v>MedStar St. Mary's</v>
          </cell>
          <cell r="C22">
            <v>-0.35195127466614895</v>
          </cell>
          <cell r="D22">
            <v>7.2429781578432315E-2</v>
          </cell>
          <cell r="E22">
            <v>0.11542869694944952</v>
          </cell>
          <cell r="F22">
            <v>4.2998915371017202E-2</v>
          </cell>
        </row>
        <row r="23">
          <cell r="A23">
            <v>210029</v>
          </cell>
          <cell r="B23" t="str">
            <v>JH Bayview</v>
          </cell>
          <cell r="C23">
            <v>0.37063568109545569</v>
          </cell>
          <cell r="D23">
            <v>0.10710522371923653</v>
          </cell>
          <cell r="E23">
            <v>0.12766802409569705</v>
          </cell>
          <cell r="F23">
            <v>2.0562800376460522E-2</v>
          </cell>
        </row>
        <row r="24">
          <cell r="A24">
            <v>210030</v>
          </cell>
          <cell r="B24" t="str">
            <v>UM-Chestertown</v>
          </cell>
          <cell r="C24">
            <v>-0.2429684871840628</v>
          </cell>
          <cell r="D24">
            <v>9.4777964874505183E-2</v>
          </cell>
          <cell r="E24">
            <v>0.13104590213713363</v>
          </cell>
          <cell r="F24">
            <v>3.6267937262628447E-2</v>
          </cell>
        </row>
        <row r="25">
          <cell r="A25">
            <v>210032</v>
          </cell>
          <cell r="B25" t="str">
            <v>ChristianaCare, Union</v>
          </cell>
          <cell r="C25">
            <v>-7.1340671595967672E-2</v>
          </cell>
          <cell r="D25">
            <v>7.66300067189669E-2</v>
          </cell>
          <cell r="E25">
            <v>0.10864139466235803</v>
          </cell>
          <cell r="F25">
            <v>3.2011387943391131E-2</v>
          </cell>
        </row>
        <row r="26">
          <cell r="A26">
            <v>210033</v>
          </cell>
          <cell r="B26" t="str">
            <v>Carroll</v>
          </cell>
          <cell r="C26">
            <v>-0.55403302887793493</v>
          </cell>
          <cell r="D26">
            <v>8.1563729505648663E-2</v>
          </cell>
          <cell r="E26">
            <v>0.12976226123816811</v>
          </cell>
          <cell r="F26">
            <v>4.8198531732519451E-2</v>
          </cell>
        </row>
        <row r="27">
          <cell r="A27">
            <v>210034</v>
          </cell>
          <cell r="B27" t="str">
            <v>MedStar Harbor</v>
          </cell>
          <cell r="C27">
            <v>0.44383796085337218</v>
          </cell>
          <cell r="D27">
            <v>7.9134070210893998E-2</v>
          </cell>
          <cell r="E27">
            <v>0.10750933953041196</v>
          </cell>
          <cell r="F27">
            <v>2.8375269319517962E-2</v>
          </cell>
        </row>
        <row r="28">
          <cell r="A28">
            <v>210035</v>
          </cell>
          <cell r="B28" t="str">
            <v>UM-Charles Regional</v>
          </cell>
          <cell r="C28">
            <v>-0.27405100848704667</v>
          </cell>
          <cell r="D28">
            <v>7.4429823212787738E-2</v>
          </cell>
          <cell r="E28">
            <v>9.912292113218607E-2</v>
          </cell>
          <cell r="F28">
            <v>2.4693097919398332E-2</v>
          </cell>
        </row>
        <row r="29">
          <cell r="A29">
            <v>210037</v>
          </cell>
          <cell r="B29" t="str">
            <v>UM-Easton</v>
          </cell>
          <cell r="C29">
            <v>-6.8640016398524309E-2</v>
          </cell>
          <cell r="D29">
            <v>7.7131638227268554E-2</v>
          </cell>
          <cell r="E29">
            <v>9.6692622848505549E-2</v>
          </cell>
          <cell r="F29">
            <v>1.9560984621236996E-2</v>
          </cell>
        </row>
        <row r="30">
          <cell r="A30">
            <v>210038</v>
          </cell>
          <cell r="B30" t="str">
            <v>UMMC Midtown</v>
          </cell>
          <cell r="C30">
            <v>1.3111125753282953</v>
          </cell>
          <cell r="D30">
            <v>0.10110349776982062</v>
          </cell>
          <cell r="E30">
            <v>0.11690508790971574</v>
          </cell>
          <cell r="F30">
            <v>1.5801590139895114E-2</v>
          </cell>
        </row>
        <row r="31">
          <cell r="A31">
            <v>210039</v>
          </cell>
          <cell r="B31" t="str">
            <v>Calvert</v>
          </cell>
          <cell r="C31">
            <v>-0.50892036664864937</v>
          </cell>
          <cell r="D31">
            <v>7.0422398663478283E-2</v>
          </cell>
          <cell r="E31">
            <v>0.10280607207521721</v>
          </cell>
          <cell r="F31">
            <v>3.2383673411738922E-2</v>
          </cell>
        </row>
        <row r="32">
          <cell r="A32">
            <v>210040</v>
          </cell>
          <cell r="B32" t="str">
            <v>Northwest</v>
          </cell>
          <cell r="C32">
            <v>0.40298997082551324</v>
          </cell>
          <cell r="D32">
            <v>8.6954961738781325E-2</v>
          </cell>
          <cell r="E32">
            <v>0.12214629007648094</v>
          </cell>
          <cell r="F32">
            <v>3.5191328337699612E-2</v>
          </cell>
        </row>
        <row r="33">
          <cell r="A33">
            <v>210043</v>
          </cell>
          <cell r="B33" t="str">
            <v>UM-BWMC</v>
          </cell>
          <cell r="C33">
            <v>-0.35252328517434794</v>
          </cell>
          <cell r="D33">
            <v>0.1051683274454577</v>
          </cell>
          <cell r="E33">
            <v>0.12691593920471256</v>
          </cell>
          <cell r="F33">
            <v>2.1747611759254853E-2</v>
          </cell>
        </row>
        <row r="34">
          <cell r="A34">
            <v>210044</v>
          </cell>
          <cell r="B34" t="str">
            <v>GBMC</v>
          </cell>
          <cell r="C34">
            <v>-0.32153069602394441</v>
          </cell>
          <cell r="D34">
            <v>7.781830534303108E-2</v>
          </cell>
          <cell r="E34">
            <v>9.4613809982875025E-2</v>
          </cell>
          <cell r="F34">
            <v>1.6795504639843944E-2</v>
          </cell>
        </row>
        <row r="35">
          <cell r="A35">
            <v>210048</v>
          </cell>
          <cell r="B35" t="str">
            <v>Howard County</v>
          </cell>
          <cell r="C35">
            <v>-0.51940483663919101</v>
          </cell>
          <cell r="D35">
            <v>8.6341574058028336E-2</v>
          </cell>
          <cell r="E35">
            <v>0.1125285593211323</v>
          </cell>
          <cell r="F35">
            <v>2.6186985263103965E-2</v>
          </cell>
        </row>
        <row r="36">
          <cell r="A36">
            <v>210049</v>
          </cell>
          <cell r="B36" t="str">
            <v>UM-Upper Chesapeake</v>
          </cell>
          <cell r="C36">
            <v>-0.46216098875590833</v>
          </cell>
          <cell r="D36">
            <v>8.8219875991741081E-2</v>
          </cell>
          <cell r="E36">
            <v>0.1067533330021422</v>
          </cell>
          <cell r="F36">
            <v>1.8533457010401114E-2</v>
          </cell>
        </row>
        <row r="37">
          <cell r="A37">
            <v>210051</v>
          </cell>
          <cell r="B37" t="str">
            <v>Doctors</v>
          </cell>
          <cell r="C37">
            <v>0.16707456724626388</v>
          </cell>
          <cell r="D37">
            <v>8.3428249849351044E-2</v>
          </cell>
          <cell r="E37">
            <v>0.10897767537549487</v>
          </cell>
          <cell r="F37">
            <v>2.5549425526143824E-2</v>
          </cell>
        </row>
        <row r="38">
          <cell r="A38">
            <v>210056</v>
          </cell>
          <cell r="B38" t="str">
            <v>MedStar Good Sam</v>
          </cell>
          <cell r="C38">
            <v>0.71900041250774294</v>
          </cell>
          <cell r="D38">
            <v>8.0199365300400532E-2</v>
          </cell>
          <cell r="E38">
            <v>9.9387745538496497E-2</v>
          </cell>
          <cell r="F38">
            <v>1.9188380238095964E-2</v>
          </cell>
        </row>
        <row r="39">
          <cell r="A39">
            <v>210057</v>
          </cell>
          <cell r="B39" t="str">
            <v>Shady Grove</v>
          </cell>
          <cell r="C39">
            <v>-0.45479854031886585</v>
          </cell>
          <cell r="D39">
            <v>7.6668688533901061E-2</v>
          </cell>
          <cell r="E39">
            <v>0.11269223741152039</v>
          </cell>
          <cell r="F39">
            <v>3.6023548877619327E-2</v>
          </cell>
        </row>
        <row r="40">
          <cell r="A40">
            <v>210058</v>
          </cell>
          <cell r="B40" t="str">
            <v>UMROI</v>
          </cell>
          <cell r="C40">
            <v>-0.24152474409627031</v>
          </cell>
          <cell r="D40">
            <v>7.4644046807408368E-2</v>
          </cell>
          <cell r="E40">
            <v>0.10255766400806068</v>
          </cell>
          <cell r="F40">
            <v>2.7913617200652316E-2</v>
          </cell>
        </row>
        <row r="41">
          <cell r="A41">
            <v>210060</v>
          </cell>
          <cell r="B41" t="str">
            <v>Ft. Washington</v>
          </cell>
          <cell r="C41">
            <v>2.5529732290396887E-2</v>
          </cell>
          <cell r="D41">
            <v>8.0428787345465852E-2</v>
          </cell>
          <cell r="E41">
            <v>9.2853766386349512E-2</v>
          </cell>
          <cell r="F41">
            <v>1.242497904088366E-2</v>
          </cell>
        </row>
        <row r="42">
          <cell r="A42">
            <v>210061</v>
          </cell>
          <cell r="B42" t="str">
            <v>Atlantic General</v>
          </cell>
          <cell r="C42">
            <v>-0.34342881506317452</v>
          </cell>
          <cell r="D42">
            <v>7.0027553284512614E-2</v>
          </cell>
          <cell r="E42">
            <v>9.0376219358834636E-2</v>
          </cell>
          <cell r="F42">
            <v>2.0348666074322022E-2</v>
          </cell>
        </row>
        <row r="43">
          <cell r="A43">
            <v>210062</v>
          </cell>
          <cell r="B43" t="str">
            <v>MedStar Southern MD</v>
          </cell>
          <cell r="C43">
            <v>0.16671397303301175</v>
          </cell>
          <cell r="D43">
            <v>8.3492845081631101E-2</v>
          </cell>
          <cell r="E43">
            <v>0.10679244124784669</v>
          </cell>
          <cell r="F43">
            <v>2.3299596166215589E-2</v>
          </cell>
        </row>
        <row r="44">
          <cell r="A44">
            <v>210063</v>
          </cell>
          <cell r="B44" t="str">
            <v>UM-St. Joe</v>
          </cell>
          <cell r="C44">
            <v>-0.39746797563497643</v>
          </cell>
          <cell r="D44">
            <v>7.5129986412598201E-2</v>
          </cell>
          <cell r="E44">
            <v>0.10600186700404729</v>
          </cell>
          <cell r="F44">
            <v>3.0871880591449088E-2</v>
          </cell>
        </row>
        <row r="45">
          <cell r="A45">
            <v>210064</v>
          </cell>
          <cell r="B45" t="str">
            <v>Levindale</v>
          </cell>
          <cell r="C45">
            <v>-9.0099224407908102E-2</v>
          </cell>
          <cell r="D45">
            <v>7.7717208814353594E-2</v>
          </cell>
          <cell r="E45">
            <v>0.10263974347647692</v>
          </cell>
          <cell r="F45">
            <v>2.4922534662123325E-2</v>
          </cell>
        </row>
        <row r="46">
          <cell r="A46">
            <v>210065</v>
          </cell>
          <cell r="B46" t="str">
            <v>HC-Germantown</v>
          </cell>
          <cell r="C46">
            <v>-0.34647074571433911</v>
          </cell>
          <cell r="D46">
            <v>9.3180122791198777E-2</v>
          </cell>
          <cell r="E46">
            <v>0.10732496950378657</v>
          </cell>
          <cell r="F46">
            <v>1.4144846712587797E-2</v>
          </cell>
        </row>
      </sheetData>
      <sheetData sheetId="1">
        <row r="2">
          <cell r="A2">
            <v>210001</v>
          </cell>
          <cell r="B2" t="str">
            <v>Meritus</v>
          </cell>
          <cell r="C2">
            <v>7.11628776146572E-2</v>
          </cell>
          <cell r="D2">
            <v>7.8203737487481967E-2</v>
          </cell>
          <cell r="E2">
            <v>0.12382181170023378</v>
          </cell>
          <cell r="F2">
            <v>4.5618074212751811E-2</v>
          </cell>
        </row>
        <row r="3">
          <cell r="A3">
            <v>210002</v>
          </cell>
          <cell r="B3" t="str">
            <v>UMMC</v>
          </cell>
          <cell r="C3">
            <v>0.42433375248873451</v>
          </cell>
          <cell r="D3">
            <v>9.3338167088356377E-2</v>
          </cell>
          <cell r="E3">
            <v>0.11636091731880156</v>
          </cell>
          <cell r="F3">
            <v>2.3022750230445185E-2</v>
          </cell>
        </row>
        <row r="4">
          <cell r="A4">
            <v>210003</v>
          </cell>
          <cell r="B4" t="str">
            <v>UM-PGHC</v>
          </cell>
          <cell r="C4">
            <v>0.50073070428280153</v>
          </cell>
          <cell r="D4">
            <v>7.560039382855975E-2</v>
          </cell>
          <cell r="E4">
            <v>9.9794781256480433E-2</v>
          </cell>
          <cell r="F4">
            <v>2.4194387427920683E-2</v>
          </cell>
        </row>
        <row r="5">
          <cell r="A5">
            <v>210004</v>
          </cell>
          <cell r="B5" t="str">
            <v>Holy Cross</v>
          </cell>
          <cell r="C5">
            <v>-9.4308063333955389E-2</v>
          </cell>
          <cell r="D5">
            <v>8.7832047997737375E-2</v>
          </cell>
          <cell r="E5">
            <v>9.4842440805750119E-2</v>
          </cell>
          <cell r="F5">
            <v>7.0103928080127442E-3</v>
          </cell>
        </row>
        <row r="6">
          <cell r="A6">
            <v>210005</v>
          </cell>
          <cell r="B6" t="str">
            <v>Frederick</v>
          </cell>
          <cell r="C6">
            <v>-0.57112459637131618</v>
          </cell>
          <cell r="D6">
            <v>8.5153872097895891E-2</v>
          </cell>
          <cell r="E6">
            <v>0.11848035418711216</v>
          </cell>
          <cell r="F6">
            <v>3.3326482089216264E-2</v>
          </cell>
        </row>
        <row r="7">
          <cell r="A7">
            <v>210006</v>
          </cell>
          <cell r="B7" t="str">
            <v>UM-Harford</v>
          </cell>
          <cell r="C7">
            <v>-5.2753131007621398E-2</v>
          </cell>
          <cell r="D7">
            <v>8.8352662350046823E-2</v>
          </cell>
          <cell r="E7">
            <v>0.11485368887499661</v>
          </cell>
          <cell r="F7">
            <v>2.6501026524949789E-2</v>
          </cell>
        </row>
        <row r="8">
          <cell r="A8">
            <v>210008</v>
          </cell>
          <cell r="B8" t="str">
            <v>Mercy</v>
          </cell>
          <cell r="C8">
            <v>0.38967577458867736</v>
          </cell>
          <cell r="D8">
            <v>7.933454028829684E-2</v>
          </cell>
          <cell r="E8">
            <v>0.10588530829102288</v>
          </cell>
          <cell r="F8">
            <v>2.6550768002726044E-2</v>
          </cell>
        </row>
        <row r="9">
          <cell r="A9">
            <v>210009</v>
          </cell>
          <cell r="B9" t="str">
            <v>Johns Hopkins</v>
          </cell>
          <cell r="C9">
            <v>0.22460503936706469</v>
          </cell>
          <cell r="D9">
            <v>0.10479675744202367</v>
          </cell>
          <cell r="E9">
            <v>0.12321147573715897</v>
          </cell>
          <cell r="F9">
            <v>1.8414718295135302E-2</v>
          </cell>
        </row>
        <row r="10">
          <cell r="A10">
            <v>210010</v>
          </cell>
          <cell r="B10" t="str">
            <v>UM-Dorchester</v>
          </cell>
          <cell r="C10">
            <v>0.5642576922246082</v>
          </cell>
          <cell r="D10">
            <v>8.3088255127852978E-2</v>
          </cell>
          <cell r="E10">
            <v>0.11136037101103534</v>
          </cell>
          <cell r="F10">
            <v>2.8272115883182361E-2</v>
          </cell>
        </row>
        <row r="11">
          <cell r="A11">
            <v>210011</v>
          </cell>
          <cell r="B11" t="str">
            <v>St. Agnes</v>
          </cell>
          <cell r="C11">
            <v>0.3140779024747305</v>
          </cell>
          <cell r="D11">
            <v>8.0921236694835558E-2</v>
          </cell>
          <cell r="E11">
            <v>0.10380366808920655</v>
          </cell>
          <cell r="F11">
            <v>2.2882431394370989E-2</v>
          </cell>
        </row>
        <row r="12">
          <cell r="A12">
            <v>210012</v>
          </cell>
          <cell r="B12" t="str">
            <v>Sinai</v>
          </cell>
          <cell r="C12">
            <v>0.56735015546895895</v>
          </cell>
          <cell r="D12">
            <v>7.691330075220118E-2</v>
          </cell>
          <cell r="E12">
            <v>9.4826287834779144E-2</v>
          </cell>
          <cell r="F12">
            <v>1.7912987082577964E-2</v>
          </cell>
        </row>
        <row r="13">
          <cell r="A13">
            <v>210015</v>
          </cell>
          <cell r="B13" t="str">
            <v>MedStar Fr Square</v>
          </cell>
          <cell r="C13">
            <v>0.14995987899678001</v>
          </cell>
          <cell r="D13">
            <v>9.8366080270660683E-2</v>
          </cell>
          <cell r="E13">
            <v>0.13121621434373709</v>
          </cell>
          <cell r="F13">
            <v>3.2850134073076409E-2</v>
          </cell>
        </row>
        <row r="14">
          <cell r="A14">
            <v>210016</v>
          </cell>
          <cell r="B14" t="str">
            <v>Adventist White Oak</v>
          </cell>
          <cell r="C14">
            <v>0.16183199873792439</v>
          </cell>
          <cell r="D14">
            <v>7.3421827791532987E-2</v>
          </cell>
          <cell r="E14">
            <v>9.996647706724443E-2</v>
          </cell>
          <cell r="F14">
            <v>2.6544649275711443E-2</v>
          </cell>
        </row>
        <row r="15">
          <cell r="A15">
            <v>210017</v>
          </cell>
          <cell r="B15" t="str">
            <v>Garrett</v>
          </cell>
          <cell r="C15">
            <v>0.24853293633750759</v>
          </cell>
          <cell r="D15">
            <v>5.3494374384941326E-2</v>
          </cell>
          <cell r="E15">
            <v>7.1947554535677249E-2</v>
          </cell>
          <cell r="F15">
            <v>1.8453180150735923E-2</v>
          </cell>
        </row>
        <row r="16">
          <cell r="A16">
            <v>210018</v>
          </cell>
          <cell r="B16" t="str">
            <v>MedStar Montgomery</v>
          </cell>
          <cell r="C16">
            <v>-0.49306185476872211</v>
          </cell>
          <cell r="D16">
            <v>9.0636046818234325E-2</v>
          </cell>
          <cell r="E16">
            <v>0.13416796914893742</v>
          </cell>
          <cell r="F16">
            <v>4.3531922330703091E-2</v>
          </cell>
        </row>
        <row r="17">
          <cell r="A17">
            <v>210019</v>
          </cell>
          <cell r="B17" t="str">
            <v>Peninsula</v>
          </cell>
          <cell r="C17">
            <v>0.3139988399500257</v>
          </cell>
          <cell r="D17">
            <v>7.1639602886522213E-2</v>
          </cell>
          <cell r="E17">
            <v>9.8957470863528102E-2</v>
          </cell>
          <cell r="F17">
            <v>2.7317867977005889E-2</v>
          </cell>
        </row>
        <row r="18">
          <cell r="A18">
            <v>210022</v>
          </cell>
          <cell r="B18" t="str">
            <v>Suburban</v>
          </cell>
          <cell r="C18">
            <v>-0.72780337863424505</v>
          </cell>
          <cell r="D18">
            <v>8.4313438018809403E-2</v>
          </cell>
          <cell r="E18">
            <v>0.13187485002126492</v>
          </cell>
          <cell r="F18">
            <v>4.7561412002455519E-2</v>
          </cell>
        </row>
        <row r="19">
          <cell r="A19">
            <v>210023</v>
          </cell>
          <cell r="B19" t="str">
            <v>Anne Arundel</v>
          </cell>
          <cell r="C19">
            <v>-0.61298477482725044</v>
          </cell>
          <cell r="D19">
            <v>7.6862478154064384E-2</v>
          </cell>
          <cell r="E19">
            <v>0.11094483414944208</v>
          </cell>
          <cell r="F19">
            <v>3.4082355995377692E-2</v>
          </cell>
        </row>
        <row r="20">
          <cell r="A20">
            <v>210024</v>
          </cell>
          <cell r="B20" t="str">
            <v>MedStar Union Mem</v>
          </cell>
          <cell r="C20">
            <v>0.44665181854778624</v>
          </cell>
          <cell r="D20">
            <v>7.719467336888898E-2</v>
          </cell>
          <cell r="E20">
            <v>0.11077778984116821</v>
          </cell>
          <cell r="F20">
            <v>3.3583116472279226E-2</v>
          </cell>
        </row>
        <row r="21">
          <cell r="A21">
            <v>210027</v>
          </cell>
          <cell r="B21" t="str">
            <v>Western Maryland</v>
          </cell>
          <cell r="C21">
            <v>0.45349329904304686</v>
          </cell>
          <cell r="D21">
            <v>7.0562585921130877E-2</v>
          </cell>
          <cell r="E21">
            <v>0.10187368310741234</v>
          </cell>
          <cell r="F21">
            <v>3.1311097186281459E-2</v>
          </cell>
        </row>
        <row r="22">
          <cell r="A22">
            <v>210028</v>
          </cell>
          <cell r="B22" t="str">
            <v>MedStar St. Mary's</v>
          </cell>
          <cell r="C22">
            <v>-0.34697313129925655</v>
          </cell>
          <cell r="D22">
            <v>7.6644080280111909E-2</v>
          </cell>
          <cell r="E22">
            <v>0.12362361125391953</v>
          </cell>
          <cell r="F22">
            <v>4.6979530973807623E-2</v>
          </cell>
        </row>
        <row r="23">
          <cell r="A23">
            <v>210029</v>
          </cell>
          <cell r="B23" t="str">
            <v>JH Bayview</v>
          </cell>
          <cell r="C23">
            <v>0.403479238507508</v>
          </cell>
          <cell r="D23">
            <v>0.10315416225170443</v>
          </cell>
          <cell r="E23">
            <v>0.1379804503691367</v>
          </cell>
          <cell r="F23">
            <v>3.4826288117432269E-2</v>
          </cell>
        </row>
        <row r="24">
          <cell r="A24">
            <v>210030</v>
          </cell>
          <cell r="B24" t="str">
            <v>UM-Chestertown</v>
          </cell>
          <cell r="C24">
            <v>-0.18945485436959483</v>
          </cell>
          <cell r="D24">
            <v>8.2206757894142723E-2</v>
          </cell>
          <cell r="E24">
            <v>0.11355004495332653</v>
          </cell>
          <cell r="F24">
            <v>3.1343287059183808E-2</v>
          </cell>
        </row>
        <row r="25">
          <cell r="A25">
            <v>210032</v>
          </cell>
          <cell r="B25" t="str">
            <v>ChristianaCare, Union</v>
          </cell>
          <cell r="C25">
            <v>-4.038271288060126E-2</v>
          </cell>
          <cell r="D25">
            <v>7.9354460268611621E-2</v>
          </cell>
          <cell r="E25">
            <v>0.11366888103094459</v>
          </cell>
          <cell r="F25">
            <v>3.4314420762332973E-2</v>
          </cell>
        </row>
        <row r="26">
          <cell r="A26">
            <v>210033</v>
          </cell>
          <cell r="B26" t="str">
            <v>Carroll</v>
          </cell>
          <cell r="C26">
            <v>-0.57359481549491975</v>
          </cell>
          <cell r="D26">
            <v>8.8105861580295583E-2</v>
          </cell>
          <cell r="E26">
            <v>0.12531328309274065</v>
          </cell>
          <cell r="F26">
            <v>3.7207421512445063E-2</v>
          </cell>
        </row>
        <row r="27">
          <cell r="A27">
            <v>210034</v>
          </cell>
          <cell r="B27" t="str">
            <v>MedStar Harbor</v>
          </cell>
          <cell r="C27">
            <v>0.53506363020453518</v>
          </cell>
          <cell r="D27">
            <v>9.6603949964934793E-2</v>
          </cell>
          <cell r="E27">
            <v>0.1211851416320823</v>
          </cell>
          <cell r="F27">
            <v>2.4581191667147506E-2</v>
          </cell>
        </row>
        <row r="28">
          <cell r="A28">
            <v>210035</v>
          </cell>
          <cell r="B28" t="str">
            <v>UM-Charles Regional</v>
          </cell>
          <cell r="C28">
            <v>-0.30239378970366776</v>
          </cell>
          <cell r="D28">
            <v>7.8453655484847618E-2</v>
          </cell>
          <cell r="E28">
            <v>0.10099758993424324</v>
          </cell>
          <cell r="F28">
            <v>2.254393444939562E-2</v>
          </cell>
        </row>
        <row r="29">
          <cell r="A29">
            <v>210037</v>
          </cell>
          <cell r="B29" t="str">
            <v>UM-Easton</v>
          </cell>
          <cell r="C29">
            <v>-9.4486160360378976E-2</v>
          </cell>
          <cell r="D29">
            <v>6.9186349628964389E-2</v>
          </cell>
          <cell r="E29">
            <v>0.11048600207028869</v>
          </cell>
          <cell r="F29">
            <v>4.1299652441324303E-2</v>
          </cell>
        </row>
        <row r="30">
          <cell r="A30">
            <v>210038</v>
          </cell>
          <cell r="B30" t="str">
            <v>UMMC Midtown</v>
          </cell>
          <cell r="C30">
            <v>1.2629862354960903</v>
          </cell>
          <cell r="D30">
            <v>0.10100395081722127</v>
          </cell>
          <cell r="E30">
            <v>0.12264660746736111</v>
          </cell>
          <cell r="F30">
            <v>2.1642656650139841E-2</v>
          </cell>
        </row>
        <row r="31">
          <cell r="A31">
            <v>210039</v>
          </cell>
          <cell r="B31" t="str">
            <v>Calvert</v>
          </cell>
          <cell r="C31">
            <v>-0.51626425043809032</v>
          </cell>
          <cell r="D31">
            <v>7.7390577449460041E-2</v>
          </cell>
          <cell r="E31">
            <v>9.9777969575352857E-2</v>
          </cell>
          <cell r="F31">
            <v>2.2387392125892816E-2</v>
          </cell>
        </row>
        <row r="32">
          <cell r="A32">
            <v>210040</v>
          </cell>
          <cell r="B32" t="str">
            <v>Northwest</v>
          </cell>
          <cell r="C32">
            <v>0.36261006886890068</v>
          </cell>
          <cell r="D32">
            <v>8.6616412832148632E-2</v>
          </cell>
          <cell r="E32">
            <v>0.11782562240492453</v>
          </cell>
          <cell r="F32">
            <v>3.1209209572775898E-2</v>
          </cell>
        </row>
        <row r="33">
          <cell r="A33">
            <v>210043</v>
          </cell>
          <cell r="B33" t="str">
            <v>UM-BWMC</v>
          </cell>
          <cell r="C33">
            <v>-0.31521199955520313</v>
          </cell>
          <cell r="D33">
            <v>0.10053580213119523</v>
          </cell>
          <cell r="E33">
            <v>0.1241035934105483</v>
          </cell>
          <cell r="F33">
            <v>2.3567791279353073E-2</v>
          </cell>
        </row>
        <row r="34">
          <cell r="A34">
            <v>210044</v>
          </cell>
          <cell r="B34" t="str">
            <v>GBMC</v>
          </cell>
          <cell r="C34">
            <v>-0.25609091345861695</v>
          </cell>
          <cell r="D34">
            <v>7.3636404697952004E-2</v>
          </cell>
          <cell r="E34">
            <v>9.7864722543256288E-2</v>
          </cell>
          <cell r="F34">
            <v>2.4228317845304284E-2</v>
          </cell>
        </row>
        <row r="35">
          <cell r="A35">
            <v>210048</v>
          </cell>
          <cell r="B35" t="str">
            <v>Howard County</v>
          </cell>
          <cell r="C35">
            <v>-0.51614662337491546</v>
          </cell>
          <cell r="D35">
            <v>8.8377160566966456E-2</v>
          </cell>
          <cell r="E35">
            <v>0.10752769927440338</v>
          </cell>
          <cell r="F35">
            <v>1.9150538707436923E-2</v>
          </cell>
        </row>
        <row r="36">
          <cell r="A36">
            <v>210049</v>
          </cell>
          <cell r="B36" t="str">
            <v>UM-Upper Chesapeake</v>
          </cell>
          <cell r="C36">
            <v>-0.43506871233084898</v>
          </cell>
          <cell r="D36">
            <v>7.5646711938390301E-2</v>
          </cell>
          <cell r="E36">
            <v>9.6652153159975496E-2</v>
          </cell>
          <cell r="F36">
            <v>2.1005441221585194E-2</v>
          </cell>
        </row>
        <row r="37">
          <cell r="A37">
            <v>210051</v>
          </cell>
          <cell r="B37" t="str">
            <v>Doctors</v>
          </cell>
          <cell r="C37">
            <v>0.16190662571889419</v>
          </cell>
          <cell r="D37">
            <v>7.6846851525349202E-2</v>
          </cell>
          <cell r="E37">
            <v>0.11301414363573679</v>
          </cell>
          <cell r="F37">
            <v>3.6167292110387592E-2</v>
          </cell>
        </row>
        <row r="38">
          <cell r="A38">
            <v>210056</v>
          </cell>
          <cell r="B38" t="str">
            <v>MedStar Good Sam</v>
          </cell>
          <cell r="C38">
            <v>0.78707773938629977</v>
          </cell>
          <cell r="D38">
            <v>8.7284691321001223E-2</v>
          </cell>
          <cell r="E38">
            <v>0.10196079281236148</v>
          </cell>
          <cell r="F38">
            <v>1.4676101491360255E-2</v>
          </cell>
        </row>
        <row r="39">
          <cell r="A39">
            <v>210057</v>
          </cell>
          <cell r="B39" t="str">
            <v>Shady Grove</v>
          </cell>
          <cell r="C39">
            <v>-0.45255381416183965</v>
          </cell>
          <cell r="D39">
            <v>7.7583086555372188E-2</v>
          </cell>
          <cell r="E39">
            <v>0.11904181682156666</v>
          </cell>
          <cell r="F39">
            <v>4.1458730266194468E-2</v>
          </cell>
        </row>
        <row r="40">
          <cell r="A40">
            <v>210058</v>
          </cell>
          <cell r="B40" t="str">
            <v>UMROI</v>
          </cell>
          <cell r="C40">
            <v>-0.33937425550693895</v>
          </cell>
          <cell r="D40">
            <v>7.3992027914869737E-2</v>
          </cell>
          <cell r="E40">
            <v>9.9807595249780029E-2</v>
          </cell>
          <cell r="F40">
            <v>2.5815567334910292E-2</v>
          </cell>
        </row>
        <row r="41">
          <cell r="A41">
            <v>210060</v>
          </cell>
          <cell r="B41" t="str">
            <v>Ft. Washington</v>
          </cell>
          <cell r="C41">
            <v>4.1528722595491473E-2</v>
          </cell>
          <cell r="D41">
            <v>7.4643158960566933E-2</v>
          </cell>
          <cell r="E41">
            <v>8.6256528148579981E-2</v>
          </cell>
          <cell r="F41">
            <v>1.1613369188013048E-2</v>
          </cell>
        </row>
        <row r="42">
          <cell r="A42">
            <v>210061</v>
          </cell>
          <cell r="B42" t="str">
            <v>Atlantic General</v>
          </cell>
          <cell r="C42">
            <v>-0.27934929172885237</v>
          </cell>
          <cell r="D42">
            <v>7.6025462516744219E-2</v>
          </cell>
          <cell r="E42">
            <v>9.6674267126643107E-2</v>
          </cell>
          <cell r="F42">
            <v>2.0648804609898888E-2</v>
          </cell>
        </row>
        <row r="43">
          <cell r="A43">
            <v>210062</v>
          </cell>
          <cell r="B43" t="str">
            <v>MedStar Southern MD</v>
          </cell>
          <cell r="C43">
            <v>0.17444910811297701</v>
          </cell>
          <cell r="D43">
            <v>8.2691484311169031E-2</v>
          </cell>
          <cell r="E43">
            <v>9.9924091338162324E-2</v>
          </cell>
          <cell r="F43">
            <v>1.7232607026993293E-2</v>
          </cell>
        </row>
        <row r="44">
          <cell r="A44">
            <v>210063</v>
          </cell>
          <cell r="B44" t="str">
            <v>UM-St. Joe</v>
          </cell>
          <cell r="C44">
            <v>-0.39734597139854821</v>
          </cell>
          <cell r="D44">
            <v>8.0700236561537977E-2</v>
          </cell>
          <cell r="E44">
            <v>0.10091507456533774</v>
          </cell>
          <cell r="F44">
            <v>2.0214838003799765E-2</v>
          </cell>
        </row>
        <row r="45">
          <cell r="A45">
            <v>210064</v>
          </cell>
          <cell r="B45" t="str">
            <v>Levindale</v>
          </cell>
          <cell r="C45">
            <v>-6.7611427527200119E-2</v>
          </cell>
          <cell r="D45">
            <v>8.6768300116622746E-2</v>
          </cell>
          <cell r="E45">
            <v>0.10757997170379788</v>
          </cell>
          <cell r="F45">
            <v>2.0811671587175132E-2</v>
          </cell>
        </row>
        <row r="46">
          <cell r="A46">
            <v>210065</v>
          </cell>
          <cell r="B46" t="str">
            <v>HC-Germantown</v>
          </cell>
          <cell r="C46">
            <v>-0.3228118416441868</v>
          </cell>
          <cell r="D46">
            <v>0.10432916920789828</v>
          </cell>
          <cell r="E46">
            <v>0.1145630449685463</v>
          </cell>
          <cell r="F46">
            <v>1.023387576064802E-2</v>
          </cell>
        </row>
      </sheetData>
      <sheetData sheetId="2">
        <row r="2">
          <cell r="A2">
            <v>210001</v>
          </cell>
          <cell r="B2" t="str">
            <v>Meritus</v>
          </cell>
          <cell r="C2">
            <v>6.1489977350748327E-2</v>
          </cell>
          <cell r="D2">
            <v>7.3667446286920263E-2</v>
          </cell>
          <cell r="E2">
            <v>0.11140507615002036</v>
          </cell>
          <cell r="F2">
            <v>3.77376298631001E-2</v>
          </cell>
        </row>
        <row r="3">
          <cell r="A3">
            <v>210002</v>
          </cell>
          <cell r="B3" t="str">
            <v>UMMC</v>
          </cell>
          <cell r="C3">
            <v>0.46078984069573697</v>
          </cell>
          <cell r="D3">
            <v>8.7836810122812248E-2</v>
          </cell>
          <cell r="E3">
            <v>0.11328131472820609</v>
          </cell>
          <cell r="F3">
            <v>2.5444504605393839E-2</v>
          </cell>
        </row>
        <row r="4">
          <cell r="A4">
            <v>210003</v>
          </cell>
          <cell r="B4" t="str">
            <v>UM-PGHC</v>
          </cell>
          <cell r="C4">
            <v>0.45696875335947729</v>
          </cell>
          <cell r="D4">
            <v>7.9939590482994649E-2</v>
          </cell>
          <cell r="E4">
            <v>9.936762313365595E-2</v>
          </cell>
          <cell r="F4">
            <v>1.94280326506613E-2</v>
          </cell>
        </row>
        <row r="5">
          <cell r="A5">
            <v>210004</v>
          </cell>
          <cell r="B5" t="str">
            <v>Holy Cross</v>
          </cell>
          <cell r="C5">
            <v>-8.8129021802750632E-2</v>
          </cell>
          <cell r="D5">
            <v>8.5242113793773486E-2</v>
          </cell>
          <cell r="E5">
            <v>9.2176806871519912E-2</v>
          </cell>
          <cell r="F5">
            <v>6.9346930777464261E-3</v>
          </cell>
        </row>
        <row r="6">
          <cell r="A6">
            <v>210005</v>
          </cell>
          <cell r="B6" t="str">
            <v>Frederick</v>
          </cell>
          <cell r="C6">
            <v>-0.57795345789000607</v>
          </cell>
          <cell r="D6">
            <v>8.0690327013639138E-2</v>
          </cell>
          <cell r="E6">
            <v>0.10748598961122774</v>
          </cell>
          <cell r="F6">
            <v>2.6795662597588601E-2</v>
          </cell>
        </row>
        <row r="7">
          <cell r="A7">
            <v>210006</v>
          </cell>
          <cell r="B7" t="str">
            <v>UM-Harford</v>
          </cell>
          <cell r="C7">
            <v>-8.7746520683598145E-2</v>
          </cell>
          <cell r="D7">
            <v>8.626851624165198E-2</v>
          </cell>
          <cell r="E7">
            <v>0.11461408375624613</v>
          </cell>
          <cell r="F7">
            <v>2.8345567514594147E-2</v>
          </cell>
        </row>
        <row r="8">
          <cell r="A8">
            <v>210008</v>
          </cell>
          <cell r="B8" t="str">
            <v>Mercy</v>
          </cell>
          <cell r="C8">
            <v>0.39798660919879159</v>
          </cell>
          <cell r="D8">
            <v>8.0010442642092075E-2</v>
          </cell>
          <cell r="E8">
            <v>0.10207303941681975</v>
          </cell>
          <cell r="F8">
            <v>2.2062596774727675E-2</v>
          </cell>
        </row>
        <row r="9">
          <cell r="A9">
            <v>210009</v>
          </cell>
          <cell r="B9" t="str">
            <v>Johns Hopkins</v>
          </cell>
          <cell r="C9">
            <v>0.20854819853520645</v>
          </cell>
          <cell r="D9">
            <v>9.8967344914974553E-2</v>
          </cell>
          <cell r="E9">
            <v>0.12010412464096093</v>
          </cell>
          <cell r="F9">
            <v>2.1136779725986377E-2</v>
          </cell>
        </row>
        <row r="10">
          <cell r="A10">
            <v>210010</v>
          </cell>
          <cell r="B10" t="str">
            <v>UM-Dorchester</v>
          </cell>
          <cell r="C10">
            <v>0.48478856115078384</v>
          </cell>
          <cell r="D10">
            <v>7.2471273277664269E-2</v>
          </cell>
          <cell r="E10">
            <v>9.461237514280732E-2</v>
          </cell>
          <cell r="F10">
            <v>2.2141101865143051E-2</v>
          </cell>
        </row>
        <row r="11">
          <cell r="A11">
            <v>210011</v>
          </cell>
          <cell r="B11" t="str">
            <v>St. Agnes</v>
          </cell>
          <cell r="C11">
            <v>0.32846819412962824</v>
          </cell>
          <cell r="D11">
            <v>7.9425304627016663E-2</v>
          </cell>
          <cell r="E11">
            <v>0.10427788855788565</v>
          </cell>
          <cell r="F11">
            <v>2.4852583930868991E-2</v>
          </cell>
        </row>
        <row r="12">
          <cell r="A12">
            <v>210012</v>
          </cell>
          <cell r="B12" t="str">
            <v>Sinai</v>
          </cell>
          <cell r="C12">
            <v>0.55189107171833052</v>
          </cell>
          <cell r="D12">
            <v>8.0520776572487768E-2</v>
          </cell>
          <cell r="E12">
            <v>9.816278377242231E-2</v>
          </cell>
          <cell r="F12">
            <v>1.7642007199934542E-2</v>
          </cell>
        </row>
        <row r="13">
          <cell r="A13">
            <v>210015</v>
          </cell>
          <cell r="B13" t="str">
            <v>MedStar Fr Square</v>
          </cell>
          <cell r="C13">
            <v>0.14266751372440006</v>
          </cell>
          <cell r="D13">
            <v>9.5107641927607206E-2</v>
          </cell>
          <cell r="E13">
            <v>0.12230332448345964</v>
          </cell>
          <cell r="F13">
            <v>2.7195682555852432E-2</v>
          </cell>
        </row>
        <row r="14">
          <cell r="A14">
            <v>210016</v>
          </cell>
          <cell r="B14" t="str">
            <v>Adventist White Oak</v>
          </cell>
          <cell r="C14">
            <v>0.191029684890828</v>
          </cell>
          <cell r="D14">
            <v>7.5099480838194288E-2</v>
          </cell>
          <cell r="E14">
            <v>9.410946276699636E-2</v>
          </cell>
          <cell r="F14">
            <v>1.9009981928802072E-2</v>
          </cell>
        </row>
        <row r="15">
          <cell r="A15">
            <v>210017</v>
          </cell>
          <cell r="B15" t="str">
            <v>Garrett</v>
          </cell>
          <cell r="C15">
            <v>0.26077708732271226</v>
          </cell>
          <cell r="D15">
            <v>5.5122697130600487E-2</v>
          </cell>
          <cell r="E15">
            <v>7.2352782351817413E-2</v>
          </cell>
          <cell r="F15">
            <v>1.7230085221216926E-2</v>
          </cell>
        </row>
        <row r="16">
          <cell r="A16">
            <v>210018</v>
          </cell>
          <cell r="B16" t="str">
            <v>MedStar Montgomery</v>
          </cell>
          <cell r="C16">
            <v>-0.50072885533463818</v>
          </cell>
          <cell r="D16">
            <v>8.567131177180537E-2</v>
          </cell>
          <cell r="E16">
            <v>0.12306750078114266</v>
          </cell>
          <cell r="F16">
            <v>3.7396189009337291E-2</v>
          </cell>
        </row>
        <row r="17">
          <cell r="A17">
            <v>210019</v>
          </cell>
          <cell r="B17" t="str">
            <v>Peninsula</v>
          </cell>
          <cell r="C17">
            <v>0.26948672394505269</v>
          </cell>
          <cell r="D17">
            <v>7.5567756195720828E-2</v>
          </cell>
          <cell r="E17">
            <v>9.4794205529583328E-2</v>
          </cell>
          <cell r="F17">
            <v>1.92264493338625E-2</v>
          </cell>
        </row>
        <row r="18">
          <cell r="A18">
            <v>210022</v>
          </cell>
          <cell r="B18" t="str">
            <v>Suburban</v>
          </cell>
          <cell r="C18">
            <v>-0.73560715220526984</v>
          </cell>
          <cell r="D18">
            <v>8.3546677551722459E-2</v>
          </cell>
          <cell r="E18">
            <v>0.12253617365720307</v>
          </cell>
          <cell r="F18">
            <v>3.8989496105480609E-2</v>
          </cell>
        </row>
        <row r="19">
          <cell r="A19">
            <v>210023</v>
          </cell>
          <cell r="B19" t="str">
            <v>Anne Arundel</v>
          </cell>
          <cell r="C19">
            <v>-0.61120578268204695</v>
          </cell>
          <cell r="D19">
            <v>7.9269730753196155E-2</v>
          </cell>
          <cell r="E19">
            <v>0.11270659252832947</v>
          </cell>
          <cell r="F19">
            <v>3.3436861775133317E-2</v>
          </cell>
        </row>
        <row r="20">
          <cell r="A20">
            <v>210024</v>
          </cell>
          <cell r="B20" t="str">
            <v>MedStar Union Mem</v>
          </cell>
          <cell r="C20">
            <v>0.48635784045123565</v>
          </cell>
          <cell r="D20">
            <v>7.2107188048490145E-2</v>
          </cell>
          <cell r="E20">
            <v>0.10544017466035518</v>
          </cell>
          <cell r="F20">
            <v>3.333298661186504E-2</v>
          </cell>
        </row>
        <row r="21">
          <cell r="A21">
            <v>210027</v>
          </cell>
          <cell r="B21" t="str">
            <v>Western Maryland</v>
          </cell>
          <cell r="C21">
            <v>0.45356809929852543</v>
          </cell>
          <cell r="D21">
            <v>7.0890279852854149E-2</v>
          </cell>
          <cell r="E21">
            <v>9.5757615352808093E-2</v>
          </cell>
          <cell r="F21">
            <v>2.4867335499953944E-2</v>
          </cell>
        </row>
        <row r="22">
          <cell r="A22">
            <v>210028</v>
          </cell>
          <cell r="B22" t="str">
            <v>MedStar St. Mary's</v>
          </cell>
          <cell r="C22">
            <v>-0.39091282907211344</v>
          </cell>
          <cell r="D22">
            <v>7.8834663632665752E-2</v>
          </cell>
          <cell r="E22">
            <v>0.11478354117380943</v>
          </cell>
          <cell r="F22">
            <v>3.5948877541143676E-2</v>
          </cell>
        </row>
        <row r="23">
          <cell r="A23">
            <v>210029</v>
          </cell>
          <cell r="B23" t="str">
            <v>JH Bayview</v>
          </cell>
          <cell r="C23">
            <v>0.40996725539825257</v>
          </cell>
          <cell r="D23">
            <v>9.5185878715265432E-2</v>
          </cell>
          <cell r="E23">
            <v>0.12533070300964941</v>
          </cell>
          <cell r="F23">
            <v>3.0144824294383976E-2</v>
          </cell>
        </row>
        <row r="24">
          <cell r="A24">
            <v>210030</v>
          </cell>
          <cell r="B24" t="str">
            <v>UM-Chestertown</v>
          </cell>
          <cell r="C24">
            <v>-0.21262225380427979</v>
          </cell>
          <cell r="D24">
            <v>6.2753401358095387E-2</v>
          </cell>
          <cell r="E24">
            <v>8.4648080817382301E-2</v>
          </cell>
          <cell r="F24">
            <v>2.1894679459286914E-2</v>
          </cell>
        </row>
        <row r="25">
          <cell r="A25">
            <v>210032</v>
          </cell>
          <cell r="B25" t="str">
            <v>ChristianaCare, Union</v>
          </cell>
          <cell r="C25">
            <v>-6.9650918209277546E-2</v>
          </cell>
          <cell r="D25">
            <v>7.5885569504733255E-2</v>
          </cell>
          <cell r="E25">
            <v>0.10512552046068749</v>
          </cell>
          <cell r="F25">
            <v>2.9239950955954233E-2</v>
          </cell>
        </row>
        <row r="26">
          <cell r="A26">
            <v>210033</v>
          </cell>
          <cell r="B26" t="str">
            <v>Carroll</v>
          </cell>
          <cell r="C26">
            <v>-0.57297765751832119</v>
          </cell>
          <cell r="D26">
            <v>8.2850554896245793E-2</v>
          </cell>
          <cell r="E26">
            <v>0.12852287208063462</v>
          </cell>
          <cell r="F26">
            <v>4.5672317184388828E-2</v>
          </cell>
        </row>
        <row r="27">
          <cell r="A27">
            <v>210034</v>
          </cell>
          <cell r="B27" t="str">
            <v>MedStar Harbor</v>
          </cell>
          <cell r="C27">
            <v>0.53207634694469319</v>
          </cell>
          <cell r="D27">
            <v>9.8826657310677815E-2</v>
          </cell>
          <cell r="E27">
            <v>0.1253090681930582</v>
          </cell>
          <cell r="F27">
            <v>2.6482410882380389E-2</v>
          </cell>
        </row>
        <row r="28">
          <cell r="A28">
            <v>210035</v>
          </cell>
          <cell r="B28" t="str">
            <v>UM-Charles Regional</v>
          </cell>
          <cell r="C28">
            <v>-0.29212410062816707</v>
          </cell>
          <cell r="D28">
            <v>7.823688305163351E-2</v>
          </cell>
          <cell r="E28">
            <v>0.1006477200023117</v>
          </cell>
          <cell r="F28">
            <v>2.2410836950678192E-2</v>
          </cell>
        </row>
        <row r="29">
          <cell r="A29">
            <v>210037</v>
          </cell>
          <cell r="B29" t="str">
            <v>UM-Easton</v>
          </cell>
          <cell r="C29">
            <v>-5.3925818555179056E-2</v>
          </cell>
          <cell r="D29">
            <v>6.5894106603934188E-2</v>
          </cell>
          <cell r="E29">
            <v>8.5313184727459732E-2</v>
          </cell>
          <cell r="F29">
            <v>1.9419078123525543E-2</v>
          </cell>
        </row>
        <row r="30">
          <cell r="A30">
            <v>210038</v>
          </cell>
          <cell r="B30" t="str">
            <v>UMMC Midtown</v>
          </cell>
          <cell r="C30">
            <v>1.3277868949754905</v>
          </cell>
          <cell r="D30">
            <v>9.9947170970944105E-2</v>
          </cell>
          <cell r="E30">
            <v>0.11354891882811782</v>
          </cell>
          <cell r="F30">
            <v>1.3601747857173718E-2</v>
          </cell>
        </row>
        <row r="31">
          <cell r="A31">
            <v>210039</v>
          </cell>
          <cell r="B31" t="str">
            <v>Calvert</v>
          </cell>
          <cell r="C31">
            <v>-0.52290705544233829</v>
          </cell>
          <cell r="D31">
            <v>8.2446814280696279E-2</v>
          </cell>
          <cell r="E31">
            <v>0.1025349220930953</v>
          </cell>
          <cell r="F31">
            <v>2.0088107812399017E-2</v>
          </cell>
        </row>
        <row r="32">
          <cell r="A32">
            <v>210040</v>
          </cell>
          <cell r="B32" t="str">
            <v>Northwest</v>
          </cell>
          <cell r="C32">
            <v>0.36371239069992639</v>
          </cell>
          <cell r="D32">
            <v>7.57020364334174E-2</v>
          </cell>
          <cell r="E32">
            <v>0.11111024317438947</v>
          </cell>
          <cell r="F32">
            <v>3.5408206740972073E-2</v>
          </cell>
        </row>
        <row r="33">
          <cell r="A33">
            <v>210043</v>
          </cell>
          <cell r="B33" t="str">
            <v>UM-BWMC</v>
          </cell>
          <cell r="C33">
            <v>-0.29307166271009105</v>
          </cell>
          <cell r="D33">
            <v>9.0578984436166743E-2</v>
          </cell>
          <cell r="E33">
            <v>0.11662417297384058</v>
          </cell>
          <cell r="F33">
            <v>2.6045188537673833E-2</v>
          </cell>
        </row>
        <row r="34">
          <cell r="A34">
            <v>210044</v>
          </cell>
          <cell r="B34" t="str">
            <v>GBMC</v>
          </cell>
          <cell r="C34">
            <v>-0.2585184861852341</v>
          </cell>
          <cell r="D34">
            <v>7.2662981133516408E-2</v>
          </cell>
          <cell r="E34">
            <v>9.9441353138480654E-2</v>
          </cell>
          <cell r="F34">
            <v>2.6778372004964246E-2</v>
          </cell>
        </row>
        <row r="35">
          <cell r="A35">
            <v>210048</v>
          </cell>
          <cell r="B35" t="str">
            <v>Howard County</v>
          </cell>
          <cell r="C35">
            <v>-0.53768916667122002</v>
          </cell>
          <cell r="D35">
            <v>8.188788520126726E-2</v>
          </cell>
          <cell r="E35">
            <v>0.11047189384817209</v>
          </cell>
          <cell r="F35">
            <v>2.8584008646904829E-2</v>
          </cell>
        </row>
        <row r="36">
          <cell r="A36">
            <v>210049</v>
          </cell>
          <cell r="B36" t="str">
            <v>UM-Upper Chesapeake</v>
          </cell>
          <cell r="C36">
            <v>-0.47015153673082261</v>
          </cell>
          <cell r="D36">
            <v>8.6179689025739692E-2</v>
          </cell>
          <cell r="E36">
            <v>0.11184858857501781</v>
          </cell>
          <cell r="F36">
            <v>2.5668899549278118E-2</v>
          </cell>
        </row>
        <row r="37">
          <cell r="A37">
            <v>210051</v>
          </cell>
          <cell r="B37" t="str">
            <v>Doctors</v>
          </cell>
          <cell r="C37">
            <v>0.13054418325787367</v>
          </cell>
          <cell r="D37">
            <v>7.3480954445447777E-2</v>
          </cell>
          <cell r="E37">
            <v>9.346700263561325E-2</v>
          </cell>
          <cell r="F37">
            <v>1.9986048190165473E-2</v>
          </cell>
        </row>
        <row r="38">
          <cell r="A38">
            <v>210056</v>
          </cell>
          <cell r="B38" t="str">
            <v>MedStar Good Sam</v>
          </cell>
          <cell r="C38">
            <v>0.86061575344044106</v>
          </cell>
          <cell r="D38">
            <v>9.2289318054282865E-2</v>
          </cell>
          <cell r="E38">
            <v>0.11176038706636571</v>
          </cell>
          <cell r="F38">
            <v>1.9471069012082842E-2</v>
          </cell>
        </row>
        <row r="39">
          <cell r="A39">
            <v>210057</v>
          </cell>
          <cell r="B39" t="str">
            <v>Shady Grove</v>
          </cell>
          <cell r="C39">
            <v>-0.46664282861247774</v>
          </cell>
          <cell r="D39">
            <v>7.3372874735344179E-2</v>
          </cell>
          <cell r="E39">
            <v>0.1152840705317643</v>
          </cell>
          <cell r="F39">
            <v>4.1911195796420123E-2</v>
          </cell>
        </row>
        <row r="40">
          <cell r="A40">
            <v>210058</v>
          </cell>
          <cell r="B40" t="str">
            <v>UMROI</v>
          </cell>
          <cell r="C40">
            <v>-0.26907769721863045</v>
          </cell>
          <cell r="D40">
            <v>7.1471937386241705E-2</v>
          </cell>
          <cell r="E40">
            <v>9.3293252195137039E-2</v>
          </cell>
          <cell r="F40">
            <v>2.1821314808895334E-2</v>
          </cell>
        </row>
        <row r="41">
          <cell r="A41">
            <v>210060</v>
          </cell>
          <cell r="B41" t="str">
            <v>Ft. Washington</v>
          </cell>
          <cell r="C41">
            <v>4.7300784635831011E-2</v>
          </cell>
          <cell r="D41">
            <v>6.8214019633085363E-2</v>
          </cell>
          <cell r="E41">
            <v>8.9968764415199382E-2</v>
          </cell>
          <cell r="F41">
            <v>2.1754744782114019E-2</v>
          </cell>
        </row>
        <row r="42">
          <cell r="A42">
            <v>210061</v>
          </cell>
          <cell r="B42" t="str">
            <v>Atlantic General</v>
          </cell>
          <cell r="C42">
            <v>-0.32321649131151026</v>
          </cell>
          <cell r="D42">
            <v>7.5969529133914027E-2</v>
          </cell>
          <cell r="E42">
            <v>9.341426230803844E-2</v>
          </cell>
          <cell r="F42">
            <v>1.7444733174124413E-2</v>
          </cell>
        </row>
        <row r="43">
          <cell r="A43">
            <v>210062</v>
          </cell>
          <cell r="B43" t="str">
            <v>MedStar Southern MD</v>
          </cell>
          <cell r="C43">
            <v>0.15225305402423467</v>
          </cell>
          <cell r="D43">
            <v>7.0509810863696246E-2</v>
          </cell>
          <cell r="E43">
            <v>9.2012964951087517E-2</v>
          </cell>
          <cell r="F43">
            <v>2.1503154087391271E-2</v>
          </cell>
        </row>
        <row r="44">
          <cell r="A44">
            <v>210063</v>
          </cell>
          <cell r="B44" t="str">
            <v>UM-St. Joe</v>
          </cell>
          <cell r="C44">
            <v>-0.39040595319231941</v>
          </cell>
          <cell r="D44">
            <v>8.1082107030727935E-2</v>
          </cell>
          <cell r="E44">
            <v>0.10844647475498806</v>
          </cell>
          <cell r="F44">
            <v>2.7364367724260125E-2</v>
          </cell>
        </row>
        <row r="45">
          <cell r="A45">
            <v>210064</v>
          </cell>
          <cell r="B45" t="str">
            <v>Levindale</v>
          </cell>
          <cell r="C45">
            <v>-4.3259465550159852E-2</v>
          </cell>
          <cell r="D45">
            <v>7.9245707962106601E-2</v>
          </cell>
          <cell r="E45">
            <v>0.10776495865259964</v>
          </cell>
          <cell r="F45">
            <v>2.8519250690493034E-2</v>
          </cell>
        </row>
        <row r="46">
          <cell r="A46">
            <v>210065</v>
          </cell>
          <cell r="B46" t="str">
            <v>HC-Germantown</v>
          </cell>
          <cell r="C46">
            <v>-0.36232647048628752</v>
          </cell>
          <cell r="D46">
            <v>9.0951041377637848E-2</v>
          </cell>
          <cell r="E46">
            <v>0.1115171864971902</v>
          </cell>
          <cell r="F46">
            <v>2.0566145119552348E-2</v>
          </cell>
        </row>
      </sheetData>
      <sheetData sheetId="3">
        <row r="2">
          <cell r="A2">
            <v>210001</v>
          </cell>
          <cell r="B2" t="str">
            <v>Meritus</v>
          </cell>
          <cell r="C2">
            <v>4.573611425086635E-2</v>
          </cell>
          <cell r="D2">
            <v>7.4219528425675516E-2</v>
          </cell>
          <cell r="E2">
            <v>0.10479228961434964</v>
          </cell>
          <cell r="F2">
            <v>3.0572761188674122E-2</v>
          </cell>
        </row>
        <row r="3">
          <cell r="A3">
            <v>210002</v>
          </cell>
          <cell r="B3" t="str">
            <v>UMMC</v>
          </cell>
          <cell r="C3">
            <v>0.42725924105584928</v>
          </cell>
          <cell r="D3">
            <v>9.2047923705151802E-2</v>
          </cell>
          <cell r="E3">
            <v>0.11299327172878235</v>
          </cell>
          <cell r="F3">
            <v>2.0945348023630544E-2</v>
          </cell>
        </row>
        <row r="4">
          <cell r="A4">
            <v>210003</v>
          </cell>
          <cell r="B4" t="str">
            <v>UM-PGHC</v>
          </cell>
          <cell r="C4">
            <v>0.40662807270737394</v>
          </cell>
          <cell r="D4">
            <v>7.6104644987614684E-2</v>
          </cell>
          <cell r="E4">
            <v>0.10387548491576939</v>
          </cell>
          <cell r="F4">
            <v>2.7770839928154711E-2</v>
          </cell>
        </row>
        <row r="5">
          <cell r="A5">
            <v>210004</v>
          </cell>
          <cell r="B5" t="str">
            <v>Holy Cross</v>
          </cell>
          <cell r="C5">
            <v>-7.1885606274372779E-2</v>
          </cell>
          <cell r="D5">
            <v>8.4675881452181329E-2</v>
          </cell>
          <cell r="E5">
            <v>9.2658905793611857E-2</v>
          </cell>
          <cell r="F5">
            <v>7.983024341430528E-3</v>
          </cell>
        </row>
        <row r="6">
          <cell r="A6">
            <v>210005</v>
          </cell>
          <cell r="B6" t="str">
            <v>Frederick</v>
          </cell>
          <cell r="C6">
            <v>-0.58306902303382024</v>
          </cell>
          <cell r="D6">
            <v>8.6798097704971267E-2</v>
          </cell>
          <cell r="E6">
            <v>9.8935049036852574E-2</v>
          </cell>
          <cell r="F6">
            <v>1.2136951331881307E-2</v>
          </cell>
        </row>
        <row r="7">
          <cell r="A7">
            <v>210006</v>
          </cell>
          <cell r="B7" t="str">
            <v>UM-Harford</v>
          </cell>
          <cell r="C7">
            <v>-5.8953863559375978E-2</v>
          </cell>
          <cell r="D7">
            <v>8.7269471850945413E-2</v>
          </cell>
          <cell r="E7">
            <v>0.11894985642228038</v>
          </cell>
          <cell r="F7">
            <v>3.1680384571334971E-2</v>
          </cell>
        </row>
        <row r="8">
          <cell r="A8">
            <v>210008</v>
          </cell>
          <cell r="B8" t="str">
            <v>Mercy</v>
          </cell>
          <cell r="C8">
            <v>0.38526325670880363</v>
          </cell>
          <cell r="D8">
            <v>7.6640985913467199E-2</v>
          </cell>
          <cell r="E8">
            <v>0.10193549745056144</v>
          </cell>
          <cell r="F8">
            <v>2.5294511537094236E-2</v>
          </cell>
        </row>
        <row r="9">
          <cell r="A9">
            <v>210009</v>
          </cell>
          <cell r="B9" t="str">
            <v>Johns Hopkins</v>
          </cell>
          <cell r="C9">
            <v>0.21067337118725202</v>
          </cell>
          <cell r="D9">
            <v>0.10324194241755494</v>
          </cell>
          <cell r="E9">
            <v>0.12463292010997654</v>
          </cell>
          <cell r="F9">
            <v>2.1390977692421598E-2</v>
          </cell>
        </row>
        <row r="10">
          <cell r="A10">
            <v>210010</v>
          </cell>
          <cell r="B10" t="str">
            <v>UM-Dorchester</v>
          </cell>
          <cell r="C10">
            <v>0.500059720074153</v>
          </cell>
          <cell r="D10">
            <v>7.0705375758384953E-2</v>
          </cell>
          <cell r="E10">
            <v>9.3046621796822021E-2</v>
          </cell>
          <cell r="F10">
            <v>2.2341246038437068E-2</v>
          </cell>
        </row>
        <row r="11">
          <cell r="A11">
            <v>210011</v>
          </cell>
          <cell r="B11" t="str">
            <v>St. Agnes</v>
          </cell>
          <cell r="C11">
            <v>0.34868939956300909</v>
          </cell>
          <cell r="D11">
            <v>7.9158856684662632E-2</v>
          </cell>
          <cell r="E11">
            <v>0.10043697535303098</v>
          </cell>
          <cell r="F11">
            <v>2.1278118668368345E-2</v>
          </cell>
        </row>
        <row r="12">
          <cell r="A12">
            <v>210012</v>
          </cell>
          <cell r="B12" t="str">
            <v>Sinai</v>
          </cell>
          <cell r="C12">
            <v>0.55741409640782036</v>
          </cell>
          <cell r="D12">
            <v>7.496994518714345E-2</v>
          </cell>
          <cell r="E12">
            <v>9.7636428500617406E-2</v>
          </cell>
          <cell r="F12">
            <v>2.2666483313473956E-2</v>
          </cell>
        </row>
        <row r="13">
          <cell r="A13">
            <v>210015</v>
          </cell>
          <cell r="B13" t="str">
            <v>MedStar Fr Square</v>
          </cell>
          <cell r="C13">
            <v>0.16351680560797102</v>
          </cell>
          <cell r="D13">
            <v>9.2103343415414041E-2</v>
          </cell>
          <cell r="E13">
            <v>0.11944387877262903</v>
          </cell>
          <cell r="F13">
            <v>2.7340535357214993E-2</v>
          </cell>
        </row>
        <row r="14">
          <cell r="A14">
            <v>210016</v>
          </cell>
          <cell r="B14" t="str">
            <v>Adventist White Oak</v>
          </cell>
          <cell r="C14">
            <v>0.16214114356314793</v>
          </cell>
          <cell r="D14">
            <v>7.4835904789415333E-2</v>
          </cell>
          <cell r="E14">
            <v>9.0622216784006476E-2</v>
          </cell>
          <cell r="F14">
            <v>1.5786311994591143E-2</v>
          </cell>
        </row>
        <row r="15">
          <cell r="A15">
            <v>210017</v>
          </cell>
          <cell r="B15" t="str">
            <v>Garrett</v>
          </cell>
          <cell r="C15">
            <v>0.27512085211319093</v>
          </cell>
          <cell r="D15">
            <v>4.5365351051641148E-2</v>
          </cell>
          <cell r="E15">
            <v>5.7551551534032089E-2</v>
          </cell>
          <cell r="F15">
            <v>1.2186200482390941E-2</v>
          </cell>
        </row>
        <row r="16">
          <cell r="A16">
            <v>210018</v>
          </cell>
          <cell r="B16" t="str">
            <v>MedStar Montgomery</v>
          </cell>
          <cell r="C16">
            <v>-0.49827714895736924</v>
          </cell>
          <cell r="D16">
            <v>7.6992597695800052E-2</v>
          </cell>
          <cell r="E16">
            <v>0.10645625948402757</v>
          </cell>
          <cell r="F16">
            <v>2.9463661788227513E-2</v>
          </cell>
        </row>
        <row r="17">
          <cell r="A17">
            <v>210019</v>
          </cell>
          <cell r="B17" t="str">
            <v>Peninsula</v>
          </cell>
          <cell r="C17">
            <v>0.32408436432025489</v>
          </cell>
          <cell r="D17">
            <v>6.5787345766678967E-2</v>
          </cell>
          <cell r="E17">
            <v>8.9861857599277117E-2</v>
          </cell>
          <cell r="F17">
            <v>2.407451183259815E-2</v>
          </cell>
        </row>
        <row r="18">
          <cell r="A18">
            <v>210022</v>
          </cell>
          <cell r="B18" t="str">
            <v>Suburban</v>
          </cell>
          <cell r="C18">
            <v>-0.7165110062829082</v>
          </cell>
          <cell r="D18">
            <v>7.6661594045456596E-2</v>
          </cell>
          <cell r="E18">
            <v>0.11160435332921391</v>
          </cell>
          <cell r="F18">
            <v>3.4942759283757313E-2</v>
          </cell>
        </row>
        <row r="19">
          <cell r="A19">
            <v>210023</v>
          </cell>
          <cell r="B19" t="str">
            <v>Anne Arundel</v>
          </cell>
          <cell r="C19">
            <v>-0.60626026787468923</v>
          </cell>
          <cell r="D19">
            <v>9.0401053554975491E-2</v>
          </cell>
          <cell r="E19">
            <v>0.10625022145970268</v>
          </cell>
          <cell r="F19">
            <v>1.5849167904727193E-2</v>
          </cell>
        </row>
        <row r="20">
          <cell r="A20">
            <v>210024</v>
          </cell>
          <cell r="B20" t="str">
            <v>MedStar Union Mem</v>
          </cell>
          <cell r="C20">
            <v>0.48160439831563395</v>
          </cell>
          <cell r="D20">
            <v>7.854818662902209E-2</v>
          </cell>
          <cell r="E20">
            <v>9.9533602749737549E-2</v>
          </cell>
          <cell r="F20">
            <v>2.0985416120715458E-2</v>
          </cell>
        </row>
        <row r="21">
          <cell r="A21">
            <v>210027</v>
          </cell>
          <cell r="B21" t="str">
            <v>Western Maryland</v>
          </cell>
          <cell r="C21">
            <v>0.45863302886633478</v>
          </cell>
          <cell r="D21">
            <v>7.5460147235095004E-2</v>
          </cell>
          <cell r="E21">
            <v>0.10140700224114158</v>
          </cell>
          <cell r="F21">
            <v>2.5946855006046571E-2</v>
          </cell>
        </row>
        <row r="22">
          <cell r="A22">
            <v>210028</v>
          </cell>
          <cell r="B22" t="str">
            <v>MedStar St. Mary's</v>
          </cell>
          <cell r="C22">
            <v>-0.38657757046459806</v>
          </cell>
          <cell r="D22">
            <v>7.5927792539441666E-2</v>
          </cell>
          <cell r="E22">
            <v>0.11069829220145785</v>
          </cell>
          <cell r="F22">
            <v>3.4770499662016188E-2</v>
          </cell>
        </row>
        <row r="23">
          <cell r="A23">
            <v>210029</v>
          </cell>
          <cell r="B23" t="str">
            <v>JH Bayview</v>
          </cell>
          <cell r="C23">
            <v>0.3987933457265368</v>
          </cell>
          <cell r="D23">
            <v>9.6577798561924333E-2</v>
          </cell>
          <cell r="E23">
            <v>0.12424600317836446</v>
          </cell>
          <cell r="F23">
            <v>2.7668204616440123E-2</v>
          </cell>
        </row>
        <row r="24">
          <cell r="A24">
            <v>210030</v>
          </cell>
          <cell r="B24" t="str">
            <v>UM-Chestertown</v>
          </cell>
          <cell r="C24">
            <v>-0.11887213210578203</v>
          </cell>
          <cell r="D24">
            <v>6.1298882702060159E-2</v>
          </cell>
          <cell r="E24">
            <v>8.1214968784043912E-2</v>
          </cell>
          <cell r="F24">
            <v>1.9916086081983753E-2</v>
          </cell>
        </row>
        <row r="25">
          <cell r="A25">
            <v>210032</v>
          </cell>
          <cell r="B25" t="str">
            <v>ChristianaCare, Union</v>
          </cell>
          <cell r="C25">
            <v>-5.1390294716468825E-2</v>
          </cell>
          <cell r="D25">
            <v>8.0236468914619552E-2</v>
          </cell>
          <cell r="E25">
            <v>0.11040840293346134</v>
          </cell>
          <cell r="F25">
            <v>3.0171934018841787E-2</v>
          </cell>
        </row>
        <row r="26">
          <cell r="A26">
            <v>210033</v>
          </cell>
          <cell r="B26" t="str">
            <v>Carroll</v>
          </cell>
          <cell r="C26">
            <v>-0.58269745043957888</v>
          </cell>
          <cell r="D26">
            <v>8.6109596089264856E-2</v>
          </cell>
          <cell r="E26">
            <v>0.13404396831479826</v>
          </cell>
          <cell r="F26">
            <v>4.79343722255334E-2</v>
          </cell>
        </row>
        <row r="27">
          <cell r="A27">
            <v>210034</v>
          </cell>
          <cell r="B27" t="str">
            <v>MedStar Harbor</v>
          </cell>
          <cell r="C27">
            <v>0.58132787391536822</v>
          </cell>
          <cell r="D27">
            <v>0.10339637479167672</v>
          </cell>
          <cell r="E27">
            <v>0.11413214648495064</v>
          </cell>
          <cell r="F27">
            <v>1.0735771693273916E-2</v>
          </cell>
        </row>
        <row r="28">
          <cell r="A28">
            <v>210035</v>
          </cell>
          <cell r="B28" t="str">
            <v>UM-Charles Regional</v>
          </cell>
          <cell r="C28">
            <v>-0.30687042156609701</v>
          </cell>
          <cell r="D28">
            <v>7.9068054643316288E-2</v>
          </cell>
          <cell r="E28">
            <v>9.8866506615861646E-2</v>
          </cell>
          <cell r="F28">
            <v>1.9798451972545358E-2</v>
          </cell>
        </row>
        <row r="29">
          <cell r="A29">
            <v>210037</v>
          </cell>
          <cell r="B29" t="str">
            <v>UM-Easton</v>
          </cell>
          <cell r="C29">
            <v>-2.0589502390579589E-2</v>
          </cell>
          <cell r="D29">
            <v>6.4800442144015341E-2</v>
          </cell>
          <cell r="E29">
            <v>7.9034555327426467E-2</v>
          </cell>
          <cell r="F29">
            <v>1.4234113183411126E-2</v>
          </cell>
        </row>
        <row r="30">
          <cell r="A30">
            <v>210038</v>
          </cell>
          <cell r="B30" t="str">
            <v>UMMC Midtown</v>
          </cell>
          <cell r="C30">
            <v>1.276352130111116</v>
          </cell>
          <cell r="D30">
            <v>0.1044038165385551</v>
          </cell>
          <cell r="E30">
            <v>0.12333327691572102</v>
          </cell>
          <cell r="F30">
            <v>1.8929460377165919E-2</v>
          </cell>
        </row>
        <row r="31">
          <cell r="A31">
            <v>210039</v>
          </cell>
          <cell r="B31" t="str">
            <v>Calvert</v>
          </cell>
          <cell r="C31">
            <v>-0.51666881399948428</v>
          </cell>
          <cell r="D31">
            <v>8.298109228486672E-2</v>
          </cell>
          <cell r="E31">
            <v>0.1188220948205046</v>
          </cell>
          <cell r="F31">
            <v>3.5841002535637878E-2</v>
          </cell>
        </row>
        <row r="32">
          <cell r="A32">
            <v>210040</v>
          </cell>
          <cell r="B32" t="str">
            <v>Northwest</v>
          </cell>
          <cell r="C32">
            <v>0.39394506779299526</v>
          </cell>
          <cell r="D32">
            <v>7.2389720571874178E-2</v>
          </cell>
          <cell r="E32">
            <v>0.10081667497196897</v>
          </cell>
          <cell r="F32">
            <v>2.8426954400094795E-2</v>
          </cell>
        </row>
        <row r="33">
          <cell r="A33">
            <v>210043</v>
          </cell>
          <cell r="B33" t="str">
            <v>UM-BWMC</v>
          </cell>
          <cell r="C33">
            <v>-0.24549573604571917</v>
          </cell>
          <cell r="D33">
            <v>9.1951298412796104E-2</v>
          </cell>
          <cell r="E33">
            <v>0.11429137232780626</v>
          </cell>
          <cell r="F33">
            <v>2.2340073915010153E-2</v>
          </cell>
        </row>
        <row r="34">
          <cell r="A34">
            <v>210044</v>
          </cell>
          <cell r="B34" t="str">
            <v>GBMC</v>
          </cell>
          <cell r="C34">
            <v>-0.23468720127070694</v>
          </cell>
          <cell r="D34">
            <v>7.5979661349088928E-2</v>
          </cell>
          <cell r="E34">
            <v>9.8624909841237576E-2</v>
          </cell>
          <cell r="F34">
            <v>2.2645248492148648E-2</v>
          </cell>
        </row>
        <row r="35">
          <cell r="A35">
            <v>210048</v>
          </cell>
          <cell r="B35" t="str">
            <v>Howard County</v>
          </cell>
          <cell r="C35">
            <v>-0.52993131364087587</v>
          </cell>
          <cell r="D35">
            <v>8.549771144962838E-2</v>
          </cell>
          <cell r="E35">
            <v>0.11282910107049073</v>
          </cell>
          <cell r="F35">
            <v>2.7331389620862345E-2</v>
          </cell>
        </row>
        <row r="36">
          <cell r="A36">
            <v>210049</v>
          </cell>
          <cell r="B36" t="str">
            <v>UM-Upper Chesapeake</v>
          </cell>
          <cell r="C36">
            <v>-0.43782555908693505</v>
          </cell>
          <cell r="D36">
            <v>8.7928960091981007E-2</v>
          </cell>
          <cell r="E36">
            <v>0.11178601315150923</v>
          </cell>
          <cell r="F36">
            <v>2.3857053059528219E-2</v>
          </cell>
        </row>
        <row r="37">
          <cell r="A37">
            <v>210051</v>
          </cell>
          <cell r="B37" t="str">
            <v>Doctors</v>
          </cell>
          <cell r="C37">
            <v>0.16126838223641393</v>
          </cell>
          <cell r="D37">
            <v>6.6702526576528989E-2</v>
          </cell>
          <cell r="E37">
            <v>8.9005459332076986E-2</v>
          </cell>
          <cell r="F37">
            <v>2.2302932755547997E-2</v>
          </cell>
        </row>
        <row r="38">
          <cell r="A38">
            <v>210056</v>
          </cell>
          <cell r="B38" t="str">
            <v>MedStar Good Sam</v>
          </cell>
          <cell r="C38">
            <v>0.86181923117626957</v>
          </cell>
          <cell r="D38">
            <v>9.2288191968851255E-2</v>
          </cell>
          <cell r="E38">
            <v>0.1077927674428775</v>
          </cell>
          <cell r="F38">
            <v>1.5504575474026241E-2</v>
          </cell>
        </row>
        <row r="39">
          <cell r="A39">
            <v>210057</v>
          </cell>
          <cell r="B39" t="str">
            <v>Shady Grove</v>
          </cell>
          <cell r="C39">
            <v>-0.47778164038576854</v>
          </cell>
          <cell r="D39">
            <v>6.9957749213965512E-2</v>
          </cell>
          <cell r="E39">
            <v>0.10485321761834544</v>
          </cell>
          <cell r="F39">
            <v>3.4895468404379931E-2</v>
          </cell>
        </row>
        <row r="40">
          <cell r="A40">
            <v>210058</v>
          </cell>
          <cell r="B40" t="str">
            <v>UMROI</v>
          </cell>
          <cell r="C40">
            <v>-0.27007396862385186</v>
          </cell>
          <cell r="D40">
            <v>7.7473170063951102E-2</v>
          </cell>
          <cell r="E40">
            <v>0.1009472628432152</v>
          </cell>
          <cell r="F40">
            <v>2.34740927792641E-2</v>
          </cell>
        </row>
        <row r="41">
          <cell r="A41">
            <v>210060</v>
          </cell>
          <cell r="B41" t="str">
            <v>Ft. Washington</v>
          </cell>
          <cell r="C41">
            <v>6.9142199838242838E-2</v>
          </cell>
          <cell r="D41">
            <v>7.7684976819754115E-2</v>
          </cell>
          <cell r="E41">
            <v>9.5147043123490899E-2</v>
          </cell>
          <cell r="F41">
            <v>1.7462066303736784E-2</v>
          </cell>
        </row>
        <row r="42">
          <cell r="A42">
            <v>210061</v>
          </cell>
          <cell r="B42" t="str">
            <v>Atlantic General</v>
          </cell>
          <cell r="C42">
            <v>-0.35578021664255655</v>
          </cell>
          <cell r="D42">
            <v>7.3121624488414208E-2</v>
          </cell>
          <cell r="E42">
            <v>8.8719215663506823E-2</v>
          </cell>
          <cell r="F42">
            <v>1.5597591175092615E-2</v>
          </cell>
        </row>
        <row r="43">
          <cell r="A43">
            <v>210062</v>
          </cell>
          <cell r="B43" t="str">
            <v>MedStar Southern MD</v>
          </cell>
          <cell r="C43">
            <v>0.15679495350442732</v>
          </cell>
          <cell r="D43">
            <v>7.520538588132164E-2</v>
          </cell>
          <cell r="E43">
            <v>9.8715291399977867E-2</v>
          </cell>
          <cell r="F43">
            <v>2.3509905518656227E-2</v>
          </cell>
        </row>
        <row r="44">
          <cell r="A44">
            <v>210063</v>
          </cell>
          <cell r="B44" t="str">
            <v>UM-St. Joe</v>
          </cell>
          <cell r="C44">
            <v>-0.37401361207280209</v>
          </cell>
          <cell r="D44">
            <v>7.6334797283769809E-2</v>
          </cell>
          <cell r="E44">
            <v>0.11265515778321054</v>
          </cell>
          <cell r="F44">
            <v>3.6320360499440735E-2</v>
          </cell>
        </row>
        <row r="45">
          <cell r="A45">
            <v>210064</v>
          </cell>
          <cell r="B45" t="str">
            <v>Levindale</v>
          </cell>
          <cell r="C45">
            <v>-7.7843246168495014E-2</v>
          </cell>
          <cell r="D45">
            <v>7.7814554110367209E-2</v>
          </cell>
          <cell r="E45">
            <v>9.7413698279425406E-2</v>
          </cell>
          <cell r="F45">
            <v>1.9599144169058197E-2</v>
          </cell>
        </row>
        <row r="46">
          <cell r="A46">
            <v>210065</v>
          </cell>
          <cell r="B46" t="str">
            <v>HC-Germantown</v>
          </cell>
          <cell r="C46">
            <v>-0.37774797647248093</v>
          </cell>
          <cell r="D46">
            <v>8.6053185291870338E-2</v>
          </cell>
          <cell r="E46">
            <v>0.10948307556563854</v>
          </cell>
          <cell r="F46">
            <v>2.3429890273768197E-2</v>
          </cell>
        </row>
      </sheetData>
      <sheetData sheetId="4"/>
      <sheetData sheetId="5"/>
      <sheetData sheetId="6">
        <row r="6">
          <cell r="A6">
            <v>210001</v>
          </cell>
          <cell r="B6" t="str">
            <v>Meritus</v>
          </cell>
        </row>
        <row r="7">
          <cell r="A7">
            <v>210002</v>
          </cell>
          <cell r="B7" t="str">
            <v>UMMC</v>
          </cell>
        </row>
        <row r="8">
          <cell r="A8">
            <v>210003</v>
          </cell>
          <cell r="B8" t="str">
            <v>UM-PGHC</v>
          </cell>
        </row>
        <row r="9">
          <cell r="A9">
            <v>210004</v>
          </cell>
          <cell r="B9" t="str">
            <v>Holy Cross</v>
          </cell>
        </row>
        <row r="10">
          <cell r="A10">
            <v>210005</v>
          </cell>
          <cell r="B10" t="str">
            <v>Frederick</v>
          </cell>
        </row>
        <row r="11">
          <cell r="A11">
            <v>210006</v>
          </cell>
          <cell r="B11" t="str">
            <v>UM-Harford</v>
          </cell>
        </row>
        <row r="12">
          <cell r="A12">
            <v>210008</v>
          </cell>
          <cell r="B12" t="str">
            <v>Mercy</v>
          </cell>
        </row>
        <row r="13">
          <cell r="A13">
            <v>210009</v>
          </cell>
          <cell r="B13" t="str">
            <v>Johns Hopkins</v>
          </cell>
        </row>
        <row r="14">
          <cell r="A14">
            <v>210010</v>
          </cell>
          <cell r="B14" t="str">
            <v>UM-Dorchester</v>
          </cell>
        </row>
        <row r="15">
          <cell r="A15">
            <v>210011</v>
          </cell>
          <cell r="B15" t="str">
            <v>St. Agnes</v>
          </cell>
        </row>
        <row r="16">
          <cell r="A16">
            <v>210012</v>
          </cell>
          <cell r="B16" t="str">
            <v>Sinai</v>
          </cell>
        </row>
        <row r="17">
          <cell r="A17">
            <v>210013</v>
          </cell>
          <cell r="B17" t="str">
            <v>Grace Medical center</v>
          </cell>
        </row>
        <row r="18">
          <cell r="A18">
            <v>210015</v>
          </cell>
          <cell r="B18" t="str">
            <v>MedStar Fr Square</v>
          </cell>
        </row>
        <row r="19">
          <cell r="A19">
            <v>210016</v>
          </cell>
          <cell r="B19" t="str">
            <v>Adventist White Oak</v>
          </cell>
        </row>
        <row r="20">
          <cell r="A20">
            <v>210017</v>
          </cell>
          <cell r="B20" t="str">
            <v>Garrett</v>
          </cell>
        </row>
        <row r="21">
          <cell r="A21">
            <v>210018</v>
          </cell>
          <cell r="B21" t="str">
            <v>MedStar Montgomery</v>
          </cell>
        </row>
        <row r="22">
          <cell r="A22">
            <v>210019</v>
          </cell>
          <cell r="B22" t="str">
            <v>Peninsula</v>
          </cell>
        </row>
        <row r="23">
          <cell r="A23">
            <v>210022</v>
          </cell>
          <cell r="B23" t="str">
            <v>Suburban</v>
          </cell>
        </row>
        <row r="24">
          <cell r="A24">
            <v>210023</v>
          </cell>
          <cell r="B24" t="str">
            <v>Anne Arundel</v>
          </cell>
        </row>
        <row r="25">
          <cell r="A25">
            <v>210024</v>
          </cell>
          <cell r="B25" t="str">
            <v>MedStar Union Mem</v>
          </cell>
        </row>
        <row r="26">
          <cell r="A26">
            <v>210027</v>
          </cell>
          <cell r="B26" t="str">
            <v>Western Maryland</v>
          </cell>
        </row>
        <row r="27">
          <cell r="A27">
            <v>210028</v>
          </cell>
          <cell r="B27" t="str">
            <v>MedStar St. Mary's</v>
          </cell>
        </row>
        <row r="28">
          <cell r="A28">
            <v>210029</v>
          </cell>
          <cell r="B28" t="str">
            <v>JH Bayview</v>
          </cell>
        </row>
        <row r="29">
          <cell r="A29">
            <v>210030</v>
          </cell>
          <cell r="B29" t="str">
            <v>UM-Chestertown</v>
          </cell>
        </row>
        <row r="30">
          <cell r="A30">
            <v>210032</v>
          </cell>
          <cell r="B30" t="str">
            <v>ChristianaCare, Union</v>
          </cell>
        </row>
        <row r="31">
          <cell r="A31">
            <v>210033</v>
          </cell>
          <cell r="B31" t="str">
            <v>Carroll</v>
          </cell>
        </row>
        <row r="32">
          <cell r="A32">
            <v>210034</v>
          </cell>
          <cell r="B32" t="str">
            <v>MedStar Harbor</v>
          </cell>
        </row>
        <row r="33">
          <cell r="A33">
            <v>210035</v>
          </cell>
          <cell r="B33" t="str">
            <v>UM-Charles Regional</v>
          </cell>
        </row>
        <row r="34">
          <cell r="A34">
            <v>210037</v>
          </cell>
          <cell r="B34" t="str">
            <v>UM-Easton</v>
          </cell>
        </row>
        <row r="35">
          <cell r="A35">
            <v>210038</v>
          </cell>
          <cell r="B35" t="str">
            <v>UMMC Midtown</v>
          </cell>
        </row>
        <row r="36">
          <cell r="A36">
            <v>210039</v>
          </cell>
          <cell r="B36" t="str">
            <v>Calvert</v>
          </cell>
        </row>
        <row r="37">
          <cell r="A37">
            <v>210040</v>
          </cell>
          <cell r="B37" t="str">
            <v>Northwest</v>
          </cell>
        </row>
        <row r="38">
          <cell r="A38">
            <v>210043</v>
          </cell>
          <cell r="B38" t="str">
            <v>UM-BWMC</v>
          </cell>
        </row>
        <row r="39">
          <cell r="A39">
            <v>210044</v>
          </cell>
          <cell r="B39" t="str">
            <v>GBMC</v>
          </cell>
        </row>
        <row r="40">
          <cell r="A40">
            <v>210048</v>
          </cell>
          <cell r="B40" t="str">
            <v>Howard County</v>
          </cell>
        </row>
        <row r="41">
          <cell r="A41">
            <v>210049</v>
          </cell>
          <cell r="B41" t="str">
            <v>UM-Upper Chesapeake</v>
          </cell>
        </row>
        <row r="42">
          <cell r="A42">
            <v>210051</v>
          </cell>
          <cell r="B42" t="str">
            <v>Doctors</v>
          </cell>
        </row>
        <row r="43">
          <cell r="A43">
            <v>210056</v>
          </cell>
          <cell r="B43" t="str">
            <v>MedStar Good Sam</v>
          </cell>
        </row>
        <row r="44">
          <cell r="A44">
            <v>210057</v>
          </cell>
          <cell r="B44" t="str">
            <v>Shady Grove</v>
          </cell>
        </row>
        <row r="45">
          <cell r="A45">
            <v>210058</v>
          </cell>
          <cell r="B45" t="str">
            <v>UMROI</v>
          </cell>
        </row>
        <row r="46">
          <cell r="A46">
            <v>210060</v>
          </cell>
          <cell r="B46" t="str">
            <v>Ft. Washington</v>
          </cell>
        </row>
        <row r="47">
          <cell r="A47">
            <v>210061</v>
          </cell>
          <cell r="B47" t="str">
            <v>Atlantic General</v>
          </cell>
        </row>
        <row r="48">
          <cell r="A48">
            <v>210062</v>
          </cell>
          <cell r="B48" t="str">
            <v>MedStar Southern MD</v>
          </cell>
        </row>
        <row r="49">
          <cell r="A49">
            <v>210063</v>
          </cell>
          <cell r="B49" t="str">
            <v>UM-St. Joe</v>
          </cell>
        </row>
        <row r="50">
          <cell r="A50">
            <v>210064</v>
          </cell>
          <cell r="B50" t="str">
            <v>Levindale</v>
          </cell>
        </row>
        <row r="51">
          <cell r="A51">
            <v>210065</v>
          </cell>
          <cell r="B51" t="str">
            <v>HC-Germantown</v>
          </cell>
        </row>
        <row r="52">
          <cell r="A52">
            <v>213300</v>
          </cell>
          <cell r="B52" t="str">
            <v>Mt. Washington Peds</v>
          </cell>
        </row>
        <row r="53">
          <cell r="A53">
            <v>214000</v>
          </cell>
          <cell r="B53" t="str">
            <v>Sheppard Pratt</v>
          </cell>
        </row>
        <row r="54">
          <cell r="A54">
            <v>214003</v>
          </cell>
          <cell r="B54" t="str">
            <v>Brook Lane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Hospital CY18"/>
      <sheetName val="cclf 2018 without small hosp"/>
      <sheetName val="By Hospital CY19"/>
      <sheetName val="By hosp annual correlations"/>
      <sheetName val="cclf 2019"/>
      <sheetName val="cclf 2018"/>
      <sheetName val="cclf 2017"/>
      <sheetName val="cclf 2016"/>
      <sheetName val="Targets"/>
      <sheetName val="Target Summary"/>
    </sheetNames>
    <sheetDataSet>
      <sheetData sheetId="0"/>
      <sheetData sheetId="1"/>
      <sheetData sheetId="2"/>
      <sheetData sheetId="3"/>
      <sheetData sheetId="4"/>
      <sheetData sheetId="5">
        <row r="9">
          <cell r="A9">
            <v>210001</v>
          </cell>
          <cell r="B9">
            <v>293</v>
          </cell>
          <cell r="C9">
            <v>227</v>
          </cell>
          <cell r="D9">
            <v>0.77474402730375425</v>
          </cell>
          <cell r="E9">
            <v>389</v>
          </cell>
          <cell r="F9">
            <v>320</v>
          </cell>
          <cell r="G9">
            <v>0.82262210796915169</v>
          </cell>
          <cell r="H9">
            <v>662</v>
          </cell>
          <cell r="I9">
            <v>531</v>
          </cell>
          <cell r="J9">
            <v>0.80211480362537768</v>
          </cell>
          <cell r="K9">
            <v>553</v>
          </cell>
          <cell r="L9">
            <v>491</v>
          </cell>
          <cell r="M9">
            <v>0.88788426763110306</v>
          </cell>
          <cell r="N9">
            <v>296</v>
          </cell>
          <cell r="O9">
            <v>215</v>
          </cell>
          <cell r="P9">
            <v>0.72635135135135132</v>
          </cell>
          <cell r="Q9">
            <v>121</v>
          </cell>
          <cell r="R9">
            <v>96</v>
          </cell>
          <cell r="S9">
            <v>0.79338842975206614</v>
          </cell>
          <cell r="T9">
            <v>2314</v>
          </cell>
          <cell r="U9">
            <v>1880</v>
          </cell>
          <cell r="V9">
            <v>0.81244598098530685</v>
          </cell>
        </row>
        <row r="10">
          <cell r="A10">
            <v>210002</v>
          </cell>
          <cell r="B10">
            <v>140</v>
          </cell>
          <cell r="C10">
            <v>83</v>
          </cell>
          <cell r="D10">
            <v>0.59285714285714286</v>
          </cell>
          <cell r="E10">
            <v>326</v>
          </cell>
          <cell r="F10">
            <v>193</v>
          </cell>
          <cell r="G10">
            <v>0.59202453987730064</v>
          </cell>
          <cell r="H10">
            <v>409</v>
          </cell>
          <cell r="I10">
            <v>253</v>
          </cell>
          <cell r="J10">
            <v>0.61858190709046457</v>
          </cell>
          <cell r="K10">
            <v>229</v>
          </cell>
          <cell r="L10">
            <v>179</v>
          </cell>
          <cell r="M10">
            <v>0.78165938864628826</v>
          </cell>
          <cell r="N10">
            <v>200</v>
          </cell>
          <cell r="O10">
            <v>142</v>
          </cell>
          <cell r="P10">
            <v>0.71</v>
          </cell>
          <cell r="Q10">
            <v>106</v>
          </cell>
          <cell r="R10">
            <v>60</v>
          </cell>
          <cell r="S10">
            <v>0.56603773584905659</v>
          </cell>
          <cell r="T10">
            <v>1410</v>
          </cell>
          <cell r="U10">
            <v>910</v>
          </cell>
          <cell r="V10">
            <v>0.64539007092198586</v>
          </cell>
        </row>
        <row r="11">
          <cell r="A11">
            <v>210003</v>
          </cell>
          <cell r="B11">
            <v>116</v>
          </cell>
          <cell r="C11">
            <v>58</v>
          </cell>
          <cell r="D11">
            <v>0.5</v>
          </cell>
          <cell r="E11">
            <v>269</v>
          </cell>
          <cell r="F11">
            <v>172</v>
          </cell>
          <cell r="G11">
            <v>0.63940520446096649</v>
          </cell>
          <cell r="H11">
            <v>393</v>
          </cell>
          <cell r="I11">
            <v>236</v>
          </cell>
          <cell r="J11">
            <v>0.60050890585241734</v>
          </cell>
          <cell r="K11">
            <v>194</v>
          </cell>
          <cell r="L11">
            <v>137</v>
          </cell>
          <cell r="M11">
            <v>0.70618556701030932</v>
          </cell>
          <cell r="N11">
            <v>90</v>
          </cell>
          <cell r="O11">
            <v>38</v>
          </cell>
          <cell r="P11">
            <v>0.42222222222222222</v>
          </cell>
          <cell r="Q11">
            <v>104</v>
          </cell>
          <cell r="R11">
            <v>62</v>
          </cell>
          <cell r="S11">
            <v>0.59615384615384615</v>
          </cell>
          <cell r="T11">
            <v>1166</v>
          </cell>
          <cell r="U11">
            <v>703</v>
          </cell>
          <cell r="V11">
            <v>0.60291595197255576</v>
          </cell>
        </row>
        <row r="12">
          <cell r="A12">
            <v>210004</v>
          </cell>
          <cell r="B12">
            <v>151</v>
          </cell>
          <cell r="C12">
            <v>111</v>
          </cell>
          <cell r="D12">
            <v>0.73509933774834435</v>
          </cell>
          <cell r="E12">
            <v>367</v>
          </cell>
          <cell r="F12">
            <v>271</v>
          </cell>
          <cell r="G12">
            <v>0.73841961852861038</v>
          </cell>
          <cell r="H12">
            <v>550</v>
          </cell>
          <cell r="I12">
            <v>385</v>
          </cell>
          <cell r="J12">
            <v>0.7</v>
          </cell>
          <cell r="K12">
            <v>291</v>
          </cell>
          <cell r="L12">
            <v>243</v>
          </cell>
          <cell r="M12">
            <v>0.83505154639175261</v>
          </cell>
          <cell r="N12">
            <v>180</v>
          </cell>
          <cell r="O12">
            <v>118</v>
          </cell>
          <cell r="P12">
            <v>0.65555555555555556</v>
          </cell>
          <cell r="Q12">
            <v>151</v>
          </cell>
          <cell r="R12">
            <v>95</v>
          </cell>
          <cell r="S12">
            <v>0.62913907284768211</v>
          </cell>
          <cell r="T12">
            <v>1690</v>
          </cell>
          <cell r="U12">
            <v>1223</v>
          </cell>
          <cell r="V12">
            <v>0.7236686390532544</v>
          </cell>
        </row>
        <row r="13">
          <cell r="A13">
            <v>210005</v>
          </cell>
          <cell r="B13">
            <v>322</v>
          </cell>
          <cell r="C13">
            <v>227</v>
          </cell>
          <cell r="D13">
            <v>0.70496894409937894</v>
          </cell>
          <cell r="E13">
            <v>442</v>
          </cell>
          <cell r="F13">
            <v>353</v>
          </cell>
          <cell r="G13">
            <v>0.79864253393665163</v>
          </cell>
          <cell r="H13">
            <v>854</v>
          </cell>
          <cell r="I13">
            <v>678</v>
          </cell>
          <cell r="J13">
            <v>0.79391100702576112</v>
          </cell>
          <cell r="K13">
            <v>633</v>
          </cell>
          <cell r="L13">
            <v>538</v>
          </cell>
          <cell r="M13">
            <v>0.84992101105845186</v>
          </cell>
          <cell r="N13">
            <v>357</v>
          </cell>
          <cell r="O13">
            <v>259</v>
          </cell>
          <cell r="P13">
            <v>0.72549019607843135</v>
          </cell>
          <cell r="Q13">
            <v>219</v>
          </cell>
          <cell r="R13">
            <v>168</v>
          </cell>
          <cell r="S13">
            <v>0.76712328767123283</v>
          </cell>
          <cell r="T13">
            <v>2827</v>
          </cell>
          <cell r="U13">
            <v>2223</v>
          </cell>
          <cell r="V13">
            <v>0.78634594977007433</v>
          </cell>
        </row>
        <row r="14">
          <cell r="A14">
            <v>210006</v>
          </cell>
          <cell r="B14">
            <v>92</v>
          </cell>
          <cell r="C14">
            <v>52</v>
          </cell>
          <cell r="D14">
            <v>0.56521739130434778</v>
          </cell>
          <cell r="E14">
            <v>140</v>
          </cell>
          <cell r="F14">
            <v>96</v>
          </cell>
          <cell r="G14">
            <v>0.68571428571428572</v>
          </cell>
          <cell r="H14">
            <v>264</v>
          </cell>
          <cell r="I14">
            <v>183</v>
          </cell>
          <cell r="J14">
            <v>0.69318181818181823</v>
          </cell>
          <cell r="K14">
            <v>220</v>
          </cell>
          <cell r="L14">
            <v>181</v>
          </cell>
          <cell r="M14">
            <v>0.82272727272727275</v>
          </cell>
          <cell r="N14">
            <v>95</v>
          </cell>
          <cell r="O14">
            <v>55</v>
          </cell>
          <cell r="P14">
            <v>0.57894736842105265</v>
          </cell>
          <cell r="Q14">
            <v>74</v>
          </cell>
          <cell r="R14">
            <v>48</v>
          </cell>
          <cell r="S14">
            <v>0.64864864864864868</v>
          </cell>
          <cell r="T14">
            <v>885</v>
          </cell>
          <cell r="U14">
            <v>615</v>
          </cell>
          <cell r="V14">
            <v>0.69491525423728817</v>
          </cell>
        </row>
        <row r="15">
          <cell r="A15">
            <v>210008</v>
          </cell>
          <cell r="B15">
            <v>90</v>
          </cell>
          <cell r="C15">
            <v>49</v>
          </cell>
          <cell r="D15">
            <v>0.5444444444444444</v>
          </cell>
          <cell r="E15">
            <v>119</v>
          </cell>
          <cell r="F15">
            <v>75</v>
          </cell>
          <cell r="G15">
            <v>0.63025210084033612</v>
          </cell>
          <cell r="H15">
            <v>236</v>
          </cell>
          <cell r="I15">
            <v>142</v>
          </cell>
          <cell r="J15">
            <v>0.60169491525423724</v>
          </cell>
          <cell r="K15">
            <v>146</v>
          </cell>
          <cell r="L15">
            <v>115</v>
          </cell>
          <cell r="M15">
            <v>0.78767123287671237</v>
          </cell>
          <cell r="N15">
            <v>124</v>
          </cell>
          <cell r="O15">
            <v>71</v>
          </cell>
          <cell r="P15">
            <v>0.57258064516129037</v>
          </cell>
          <cell r="Q15">
            <v>49</v>
          </cell>
          <cell r="R15">
            <v>31</v>
          </cell>
          <cell r="S15">
            <v>0.63265306122448983</v>
          </cell>
          <cell r="T15">
            <v>764</v>
          </cell>
          <cell r="U15">
            <v>483</v>
          </cell>
          <cell r="V15">
            <v>0.63219895287958117</v>
          </cell>
        </row>
        <row r="16">
          <cell r="A16">
            <v>210009</v>
          </cell>
          <cell r="B16">
            <v>195</v>
          </cell>
          <cell r="C16">
            <v>126</v>
          </cell>
          <cell r="D16">
            <v>0.64615384615384619</v>
          </cell>
          <cell r="E16">
            <v>318</v>
          </cell>
          <cell r="F16">
            <v>203</v>
          </cell>
          <cell r="G16">
            <v>0.63836477987421381</v>
          </cell>
          <cell r="H16">
            <v>625</v>
          </cell>
          <cell r="I16">
            <v>387</v>
          </cell>
          <cell r="J16">
            <v>0.61919999999999997</v>
          </cell>
          <cell r="K16">
            <v>275</v>
          </cell>
          <cell r="L16">
            <v>218</v>
          </cell>
          <cell r="M16">
            <v>0.79272727272727272</v>
          </cell>
          <cell r="N16">
            <v>335</v>
          </cell>
          <cell r="O16">
            <v>191</v>
          </cell>
          <cell r="P16">
            <v>0.57014925373134329</v>
          </cell>
          <cell r="Q16">
            <v>105</v>
          </cell>
          <cell r="R16">
            <v>69</v>
          </cell>
          <cell r="S16">
            <v>0.65714285714285714</v>
          </cell>
          <cell r="T16">
            <v>1853</v>
          </cell>
          <cell r="U16">
            <v>1194</v>
          </cell>
          <cell r="V16">
            <v>0.64436049649217486</v>
          </cell>
        </row>
        <row r="17">
          <cell r="A17">
            <v>210011</v>
          </cell>
          <cell r="B17">
            <v>151</v>
          </cell>
          <cell r="C17">
            <v>95</v>
          </cell>
          <cell r="D17">
            <v>0.62913907284768211</v>
          </cell>
          <cell r="E17">
            <v>283</v>
          </cell>
          <cell r="F17">
            <v>181</v>
          </cell>
          <cell r="G17">
            <v>0.63957597173144876</v>
          </cell>
          <cell r="H17">
            <v>510</v>
          </cell>
          <cell r="I17">
            <v>302</v>
          </cell>
          <cell r="J17">
            <v>0.59215686274509804</v>
          </cell>
          <cell r="K17">
            <v>388</v>
          </cell>
          <cell r="L17">
            <v>311</v>
          </cell>
          <cell r="M17">
            <v>0.80154639175257736</v>
          </cell>
          <cell r="N17">
            <v>290</v>
          </cell>
          <cell r="O17">
            <v>154</v>
          </cell>
          <cell r="P17">
            <v>0.53103448275862064</v>
          </cell>
          <cell r="Q17">
            <v>169</v>
          </cell>
          <cell r="R17">
            <v>100</v>
          </cell>
          <cell r="S17">
            <v>0.59171597633136097</v>
          </cell>
          <cell r="T17">
            <v>1791</v>
          </cell>
          <cell r="U17">
            <v>1143</v>
          </cell>
          <cell r="V17">
            <v>0.63819095477386933</v>
          </cell>
        </row>
        <row r="18">
          <cell r="A18">
            <v>210012</v>
          </cell>
          <cell r="B18">
            <v>186</v>
          </cell>
          <cell r="C18">
            <v>108</v>
          </cell>
          <cell r="D18">
            <v>0.58064516129032262</v>
          </cell>
          <cell r="E18">
            <v>383</v>
          </cell>
          <cell r="F18">
            <v>262</v>
          </cell>
          <cell r="G18">
            <v>0.68407310704960833</v>
          </cell>
          <cell r="H18">
            <v>607</v>
          </cell>
          <cell r="I18">
            <v>376</v>
          </cell>
          <cell r="J18">
            <v>0.61943986820428332</v>
          </cell>
          <cell r="K18">
            <v>291</v>
          </cell>
          <cell r="L18">
            <v>222</v>
          </cell>
          <cell r="M18">
            <v>0.76288659793814428</v>
          </cell>
          <cell r="N18">
            <v>268</v>
          </cell>
          <cell r="O18">
            <v>151</v>
          </cell>
          <cell r="P18">
            <v>0.56343283582089554</v>
          </cell>
          <cell r="Q18">
            <v>172</v>
          </cell>
          <cell r="R18">
            <v>97</v>
          </cell>
          <cell r="S18">
            <v>0.56395348837209303</v>
          </cell>
          <cell r="T18">
            <v>1907</v>
          </cell>
          <cell r="U18">
            <v>1216</v>
          </cell>
          <cell r="V18">
            <v>0.63765076035658097</v>
          </cell>
        </row>
        <row r="19">
          <cell r="A19">
            <v>210013</v>
          </cell>
          <cell r="B19">
            <v>21</v>
          </cell>
          <cell r="C19">
            <v>9</v>
          </cell>
          <cell r="D19">
            <v>0.42857142857142855</v>
          </cell>
          <cell r="E19">
            <v>29</v>
          </cell>
          <cell r="F19">
            <v>14</v>
          </cell>
          <cell r="G19">
            <v>0.48275862068965519</v>
          </cell>
          <cell r="H19">
            <v>70</v>
          </cell>
          <cell r="I19">
            <v>36</v>
          </cell>
          <cell r="J19">
            <v>0.51428571428571423</v>
          </cell>
          <cell r="K19">
            <v>45</v>
          </cell>
          <cell r="L19">
            <v>28</v>
          </cell>
          <cell r="M19">
            <v>0.62222222222222223</v>
          </cell>
          <cell r="N19">
            <v>33</v>
          </cell>
          <cell r="O19">
            <v>13</v>
          </cell>
          <cell r="P19">
            <v>0.39393939393939392</v>
          </cell>
          <cell r="Q19">
            <v>12</v>
          </cell>
          <cell r="R19">
            <v>4</v>
          </cell>
          <cell r="S19">
            <v>0.33333333333333331</v>
          </cell>
          <cell r="T19">
            <v>210</v>
          </cell>
          <cell r="U19">
            <v>104</v>
          </cell>
          <cell r="V19">
            <v>0.49523809523809526</v>
          </cell>
        </row>
        <row r="20">
          <cell r="A20">
            <v>210015</v>
          </cell>
          <cell r="B20">
            <v>327</v>
          </cell>
          <cell r="C20">
            <v>199</v>
          </cell>
          <cell r="D20">
            <v>0.60856269113149852</v>
          </cell>
          <cell r="E20">
            <v>683</v>
          </cell>
          <cell r="F20">
            <v>442</v>
          </cell>
          <cell r="G20">
            <v>0.64714494875549045</v>
          </cell>
          <cell r="H20">
            <v>1232</v>
          </cell>
          <cell r="I20">
            <v>804</v>
          </cell>
          <cell r="J20">
            <v>0.65259740259740262</v>
          </cell>
          <cell r="K20">
            <v>825</v>
          </cell>
          <cell r="L20">
            <v>633</v>
          </cell>
          <cell r="M20">
            <v>0.76727272727272722</v>
          </cell>
          <cell r="N20">
            <v>471</v>
          </cell>
          <cell r="O20">
            <v>279</v>
          </cell>
          <cell r="P20">
            <v>0.59235668789808915</v>
          </cell>
          <cell r="Q20">
            <v>342</v>
          </cell>
          <cell r="R20">
            <v>218</v>
          </cell>
          <cell r="S20">
            <v>0.63742690058479534</v>
          </cell>
          <cell r="T20">
            <v>3880</v>
          </cell>
          <cell r="U20">
            <v>2575</v>
          </cell>
          <cell r="V20">
            <v>0.66365979381443296</v>
          </cell>
        </row>
        <row r="21">
          <cell r="A21">
            <v>210016</v>
          </cell>
          <cell r="B21">
            <v>120</v>
          </cell>
          <cell r="C21">
            <v>73</v>
          </cell>
          <cell r="D21">
            <v>0.60833333333333328</v>
          </cell>
          <cell r="E21">
            <v>281</v>
          </cell>
          <cell r="F21">
            <v>212</v>
          </cell>
          <cell r="G21">
            <v>0.75444839857651247</v>
          </cell>
          <cell r="H21">
            <v>331</v>
          </cell>
          <cell r="I21">
            <v>227</v>
          </cell>
          <cell r="J21">
            <v>0.6858006042296072</v>
          </cell>
          <cell r="K21">
            <v>174</v>
          </cell>
          <cell r="L21">
            <v>124</v>
          </cell>
          <cell r="M21">
            <v>0.71264367816091956</v>
          </cell>
          <cell r="N21">
            <v>142</v>
          </cell>
          <cell r="O21">
            <v>91</v>
          </cell>
          <cell r="P21">
            <v>0.64084507042253525</v>
          </cell>
          <cell r="Q21">
            <v>92</v>
          </cell>
          <cell r="R21">
            <v>65</v>
          </cell>
          <cell r="S21">
            <v>0.70652173913043481</v>
          </cell>
          <cell r="T21">
            <v>1140</v>
          </cell>
          <cell r="U21">
            <v>792</v>
          </cell>
          <cell r="V21">
            <v>0.69473684210526321</v>
          </cell>
        </row>
        <row r="22">
          <cell r="A22">
            <v>210017</v>
          </cell>
          <cell r="B22">
            <v>26</v>
          </cell>
          <cell r="C22">
            <v>19</v>
          </cell>
          <cell r="D22">
            <v>0.73076923076923073</v>
          </cell>
          <cell r="E22">
            <v>50</v>
          </cell>
          <cell r="F22">
            <v>37</v>
          </cell>
          <cell r="G22">
            <v>0.74</v>
          </cell>
          <cell r="H22">
            <v>65</v>
          </cell>
          <cell r="I22">
            <v>47</v>
          </cell>
          <cell r="J22">
            <v>0.72307692307692306</v>
          </cell>
          <cell r="K22">
            <v>64</v>
          </cell>
          <cell r="L22">
            <v>51</v>
          </cell>
          <cell r="M22">
            <v>0.796875</v>
          </cell>
          <cell r="N22">
            <v>25</v>
          </cell>
          <cell r="O22">
            <v>19</v>
          </cell>
          <cell r="P22">
            <v>0.76</v>
          </cell>
          <cell r="Q22">
            <v>13</v>
          </cell>
          <cell r="R22">
            <v>9</v>
          </cell>
          <cell r="S22">
            <v>0.69230769230769229</v>
          </cell>
          <cell r="T22">
            <v>243</v>
          </cell>
          <cell r="U22">
            <v>182</v>
          </cell>
          <cell r="V22">
            <v>0.74897119341563789</v>
          </cell>
        </row>
        <row r="23">
          <cell r="A23">
            <v>210018</v>
          </cell>
          <cell r="B23">
            <v>133</v>
          </cell>
          <cell r="C23">
            <v>96</v>
          </cell>
          <cell r="D23">
            <v>0.72180451127819545</v>
          </cell>
          <cell r="E23">
            <v>152</v>
          </cell>
          <cell r="F23">
            <v>113</v>
          </cell>
          <cell r="G23">
            <v>0.74342105263157898</v>
          </cell>
          <cell r="H23">
            <v>305</v>
          </cell>
          <cell r="I23">
            <v>221</v>
          </cell>
          <cell r="J23">
            <v>0.72459016393442621</v>
          </cell>
          <cell r="K23">
            <v>234</v>
          </cell>
          <cell r="L23">
            <v>194</v>
          </cell>
          <cell r="M23">
            <v>0.82905982905982911</v>
          </cell>
          <cell r="N23">
            <v>154</v>
          </cell>
          <cell r="O23">
            <v>107</v>
          </cell>
          <cell r="P23">
            <v>0.69480519480519476</v>
          </cell>
          <cell r="Q23">
            <v>86</v>
          </cell>
          <cell r="R23">
            <v>51</v>
          </cell>
          <cell r="S23">
            <v>0.59302325581395354</v>
          </cell>
          <cell r="T23">
            <v>1064</v>
          </cell>
          <cell r="U23">
            <v>782</v>
          </cell>
          <cell r="V23">
            <v>0.73496240601503759</v>
          </cell>
        </row>
        <row r="24">
          <cell r="A24">
            <v>210019</v>
          </cell>
          <cell r="B24">
            <v>440</v>
          </cell>
          <cell r="C24">
            <v>330</v>
          </cell>
          <cell r="D24">
            <v>0.75</v>
          </cell>
          <cell r="E24">
            <v>376</v>
          </cell>
          <cell r="F24">
            <v>267</v>
          </cell>
          <cell r="G24">
            <v>0.71010638297872342</v>
          </cell>
          <cell r="H24">
            <v>623</v>
          </cell>
          <cell r="I24">
            <v>443</v>
          </cell>
          <cell r="J24">
            <v>0.7110754414125201</v>
          </cell>
          <cell r="K24">
            <v>564</v>
          </cell>
          <cell r="L24">
            <v>476</v>
          </cell>
          <cell r="M24">
            <v>0.84397163120567376</v>
          </cell>
          <cell r="N24">
            <v>354</v>
          </cell>
          <cell r="O24">
            <v>244</v>
          </cell>
          <cell r="P24">
            <v>0.68926553672316382</v>
          </cell>
          <cell r="Q24">
            <v>142</v>
          </cell>
          <cell r="R24">
            <v>100</v>
          </cell>
          <cell r="S24">
            <v>0.70422535211267601</v>
          </cell>
          <cell r="T24">
            <v>2499</v>
          </cell>
          <cell r="U24">
            <v>1860</v>
          </cell>
          <cell r="V24">
            <v>0.74429771908763509</v>
          </cell>
        </row>
        <row r="25">
          <cell r="A25">
            <v>210022</v>
          </cell>
          <cell r="B25">
            <v>180</v>
          </cell>
          <cell r="C25">
            <v>126</v>
          </cell>
          <cell r="D25">
            <v>0.7</v>
          </cell>
          <cell r="E25">
            <v>229</v>
          </cell>
          <cell r="F25">
            <v>202</v>
          </cell>
          <cell r="G25">
            <v>0.88209606986899558</v>
          </cell>
          <cell r="H25">
            <v>479</v>
          </cell>
          <cell r="I25">
            <v>397</v>
          </cell>
          <cell r="J25">
            <v>0.82881002087682676</v>
          </cell>
          <cell r="K25">
            <v>326</v>
          </cell>
          <cell r="L25">
            <v>281</v>
          </cell>
          <cell r="M25">
            <v>0.8619631901840491</v>
          </cell>
          <cell r="N25">
            <v>194</v>
          </cell>
          <cell r="O25">
            <v>143</v>
          </cell>
          <cell r="P25">
            <v>0.73711340206185572</v>
          </cell>
          <cell r="Q25">
            <v>142</v>
          </cell>
          <cell r="R25">
            <v>119</v>
          </cell>
          <cell r="S25">
            <v>0.8380281690140845</v>
          </cell>
          <cell r="T25">
            <v>1550</v>
          </cell>
          <cell r="U25">
            <v>1268</v>
          </cell>
          <cell r="V25">
            <v>0.8180645161290323</v>
          </cell>
        </row>
        <row r="26">
          <cell r="A26">
            <v>210023</v>
          </cell>
          <cell r="B26">
            <v>327</v>
          </cell>
          <cell r="C26">
            <v>247</v>
          </cell>
          <cell r="D26">
            <v>0.75535168195718649</v>
          </cell>
          <cell r="E26">
            <v>421</v>
          </cell>
          <cell r="F26">
            <v>306</v>
          </cell>
          <cell r="G26">
            <v>0.72684085510688834</v>
          </cell>
          <cell r="H26">
            <v>923</v>
          </cell>
          <cell r="I26">
            <v>669</v>
          </cell>
          <cell r="J26">
            <v>0.72481040086673887</v>
          </cell>
          <cell r="K26">
            <v>608</v>
          </cell>
          <cell r="L26">
            <v>515</v>
          </cell>
          <cell r="M26">
            <v>0.84703947368421051</v>
          </cell>
          <cell r="N26">
            <v>414</v>
          </cell>
          <cell r="O26">
            <v>288</v>
          </cell>
          <cell r="P26">
            <v>0.69565217391304346</v>
          </cell>
          <cell r="Q26">
            <v>186</v>
          </cell>
          <cell r="R26">
            <v>133</v>
          </cell>
          <cell r="S26">
            <v>0.71505376344086025</v>
          </cell>
          <cell r="T26">
            <v>2879</v>
          </cell>
          <cell r="U26">
            <v>2158</v>
          </cell>
          <cell r="V26">
            <v>0.74956582146578676</v>
          </cell>
        </row>
        <row r="27">
          <cell r="A27">
            <v>210024</v>
          </cell>
          <cell r="B27">
            <v>119</v>
          </cell>
          <cell r="C27">
            <v>58</v>
          </cell>
          <cell r="D27">
            <v>0.48739495798319327</v>
          </cell>
          <cell r="E27">
            <v>393</v>
          </cell>
          <cell r="F27">
            <v>279</v>
          </cell>
          <cell r="G27">
            <v>0.70992366412213737</v>
          </cell>
          <cell r="H27">
            <v>530</v>
          </cell>
          <cell r="I27">
            <v>346</v>
          </cell>
          <cell r="J27">
            <v>0.65283018867924525</v>
          </cell>
          <cell r="K27">
            <v>226</v>
          </cell>
          <cell r="L27">
            <v>154</v>
          </cell>
          <cell r="M27">
            <v>0.68141592920353977</v>
          </cell>
          <cell r="N27">
            <v>152</v>
          </cell>
          <cell r="O27">
            <v>91</v>
          </cell>
          <cell r="P27">
            <v>0.59868421052631582</v>
          </cell>
          <cell r="Q27">
            <v>110</v>
          </cell>
          <cell r="R27">
            <v>64</v>
          </cell>
          <cell r="S27">
            <v>0.58181818181818179</v>
          </cell>
          <cell r="T27">
            <v>1530</v>
          </cell>
          <cell r="U27">
            <v>992</v>
          </cell>
          <cell r="V27">
            <v>0.64836601307189545</v>
          </cell>
        </row>
        <row r="28">
          <cell r="A28">
            <v>210027</v>
          </cell>
          <cell r="B28">
            <v>234</v>
          </cell>
          <cell r="C28">
            <v>179</v>
          </cell>
          <cell r="D28">
            <v>0.7649572649572649</v>
          </cell>
          <cell r="E28">
            <v>293</v>
          </cell>
          <cell r="F28">
            <v>234</v>
          </cell>
          <cell r="G28">
            <v>0.79863481228668942</v>
          </cell>
          <cell r="H28">
            <v>501</v>
          </cell>
          <cell r="I28">
            <v>389</v>
          </cell>
          <cell r="J28">
            <v>0.77644710578842313</v>
          </cell>
          <cell r="K28">
            <v>444</v>
          </cell>
          <cell r="L28">
            <v>394</v>
          </cell>
          <cell r="M28">
            <v>0.88738738738738743</v>
          </cell>
          <cell r="N28">
            <v>242</v>
          </cell>
          <cell r="O28">
            <v>184</v>
          </cell>
          <cell r="P28">
            <v>0.76033057851239672</v>
          </cell>
          <cell r="Q28">
            <v>124</v>
          </cell>
          <cell r="R28">
            <v>95</v>
          </cell>
          <cell r="S28">
            <v>0.7661290322580645</v>
          </cell>
          <cell r="T28">
            <v>1838</v>
          </cell>
          <cell r="U28">
            <v>1475</v>
          </cell>
          <cell r="V28">
            <v>0.80250272034820458</v>
          </cell>
        </row>
        <row r="29">
          <cell r="A29">
            <v>210028</v>
          </cell>
          <cell r="B29">
            <v>152</v>
          </cell>
          <cell r="C29">
            <v>117</v>
          </cell>
          <cell r="D29">
            <v>0.76973684210526316</v>
          </cell>
          <cell r="E29">
            <v>250</v>
          </cell>
          <cell r="F29">
            <v>196</v>
          </cell>
          <cell r="G29">
            <v>0.78400000000000003</v>
          </cell>
          <cell r="H29">
            <v>446</v>
          </cell>
          <cell r="I29">
            <v>354</v>
          </cell>
          <cell r="J29">
            <v>0.79372197309417036</v>
          </cell>
          <cell r="K29">
            <v>342</v>
          </cell>
          <cell r="L29">
            <v>312</v>
          </cell>
          <cell r="M29">
            <v>0.91228070175438591</v>
          </cell>
          <cell r="N29">
            <v>167</v>
          </cell>
          <cell r="O29">
            <v>116</v>
          </cell>
          <cell r="P29">
            <v>0.69461077844311381</v>
          </cell>
          <cell r="Q29">
            <v>91</v>
          </cell>
          <cell r="R29">
            <v>69</v>
          </cell>
          <cell r="S29">
            <v>0.75824175824175821</v>
          </cell>
          <cell r="T29">
            <v>1448</v>
          </cell>
          <cell r="U29">
            <v>1164</v>
          </cell>
          <cell r="V29">
            <v>0.80386740331491713</v>
          </cell>
        </row>
        <row r="30">
          <cell r="A30">
            <v>210029</v>
          </cell>
          <cell r="B30">
            <v>201</v>
          </cell>
          <cell r="C30">
            <v>133</v>
          </cell>
          <cell r="D30">
            <v>0.6616915422885572</v>
          </cell>
          <cell r="E30">
            <v>291</v>
          </cell>
          <cell r="F30">
            <v>188</v>
          </cell>
          <cell r="G30">
            <v>0.64604810996563578</v>
          </cell>
          <cell r="H30">
            <v>647</v>
          </cell>
          <cell r="I30">
            <v>436</v>
          </cell>
          <cell r="J30">
            <v>0.67387944358578056</v>
          </cell>
          <cell r="K30">
            <v>403</v>
          </cell>
          <cell r="L30">
            <v>327</v>
          </cell>
          <cell r="M30">
            <v>0.81141439205955335</v>
          </cell>
          <cell r="N30">
            <v>261</v>
          </cell>
          <cell r="O30">
            <v>169</v>
          </cell>
          <cell r="P30">
            <v>0.64750957854406133</v>
          </cell>
          <cell r="Q30">
            <v>161</v>
          </cell>
          <cell r="R30">
            <v>94</v>
          </cell>
          <cell r="S30">
            <v>0.58385093167701863</v>
          </cell>
          <cell r="T30">
            <v>1964</v>
          </cell>
          <cell r="U30">
            <v>1347</v>
          </cell>
          <cell r="V30">
            <v>0.68584521384928721</v>
          </cell>
        </row>
        <row r="31">
          <cell r="A31">
            <v>210030</v>
          </cell>
          <cell r="B31">
            <v>79</v>
          </cell>
          <cell r="C31">
            <v>58</v>
          </cell>
          <cell r="D31">
            <v>0.73417721518987344</v>
          </cell>
          <cell r="E31">
            <v>26</v>
          </cell>
          <cell r="F31">
            <v>16</v>
          </cell>
          <cell r="G31">
            <v>0.61538461538461542</v>
          </cell>
          <cell r="H31">
            <v>66</v>
          </cell>
          <cell r="I31">
            <v>45</v>
          </cell>
          <cell r="J31">
            <v>0.68181818181818177</v>
          </cell>
          <cell r="K31">
            <v>99</v>
          </cell>
          <cell r="L31">
            <v>84</v>
          </cell>
          <cell r="M31">
            <v>0.84848484848484851</v>
          </cell>
          <cell r="N31">
            <v>50</v>
          </cell>
          <cell r="O31">
            <v>27</v>
          </cell>
          <cell r="P31">
            <v>0.54</v>
          </cell>
          <cell r="Q31">
            <v>16</v>
          </cell>
          <cell r="R31">
            <v>12</v>
          </cell>
          <cell r="S31">
            <v>0.75</v>
          </cell>
          <cell r="T31">
            <v>336</v>
          </cell>
          <cell r="U31">
            <v>242</v>
          </cell>
          <cell r="V31">
            <v>0.72023809523809523</v>
          </cell>
        </row>
        <row r="32">
          <cell r="A32">
            <v>210032</v>
          </cell>
          <cell r="B32">
            <v>161</v>
          </cell>
          <cell r="C32">
            <v>110</v>
          </cell>
          <cell r="D32">
            <v>0.68322981366459623</v>
          </cell>
          <cell r="E32">
            <v>107</v>
          </cell>
          <cell r="F32">
            <v>79</v>
          </cell>
          <cell r="G32">
            <v>0.73831775700934577</v>
          </cell>
          <cell r="H32">
            <v>226</v>
          </cell>
          <cell r="I32">
            <v>158</v>
          </cell>
          <cell r="J32">
            <v>0.69911504424778759</v>
          </cell>
          <cell r="K32">
            <v>277</v>
          </cell>
          <cell r="L32">
            <v>221</v>
          </cell>
          <cell r="M32">
            <v>0.79783393501805056</v>
          </cell>
          <cell r="N32">
            <v>123</v>
          </cell>
          <cell r="O32">
            <v>86</v>
          </cell>
          <cell r="P32">
            <v>0.69918699186991873</v>
          </cell>
          <cell r="Q32">
            <v>54</v>
          </cell>
          <cell r="R32">
            <v>40</v>
          </cell>
          <cell r="S32">
            <v>0.7407407407407407</v>
          </cell>
          <cell r="T32">
            <v>948</v>
          </cell>
          <cell r="U32">
            <v>694</v>
          </cell>
          <cell r="V32">
            <v>0.73206751054852326</v>
          </cell>
        </row>
        <row r="33">
          <cell r="A33">
            <v>210033</v>
          </cell>
          <cell r="B33">
            <v>203</v>
          </cell>
          <cell r="C33">
            <v>141</v>
          </cell>
          <cell r="D33">
            <v>0.69458128078817738</v>
          </cell>
          <cell r="E33">
            <v>320</v>
          </cell>
          <cell r="F33">
            <v>232</v>
          </cell>
          <cell r="G33">
            <v>0.72499999999999998</v>
          </cell>
          <cell r="H33">
            <v>452</v>
          </cell>
          <cell r="I33">
            <v>330</v>
          </cell>
          <cell r="J33">
            <v>0.73008849557522126</v>
          </cell>
          <cell r="K33">
            <v>413</v>
          </cell>
          <cell r="L33">
            <v>336</v>
          </cell>
          <cell r="M33">
            <v>0.81355932203389836</v>
          </cell>
          <cell r="N33">
            <v>194</v>
          </cell>
          <cell r="O33">
            <v>141</v>
          </cell>
          <cell r="P33">
            <v>0.72680412371134018</v>
          </cell>
          <cell r="Q33">
            <v>153</v>
          </cell>
          <cell r="R33">
            <v>113</v>
          </cell>
          <cell r="S33">
            <v>0.73856209150326801</v>
          </cell>
          <cell r="T33">
            <v>1735</v>
          </cell>
          <cell r="U33">
            <v>1293</v>
          </cell>
          <cell r="V33">
            <v>0.74524495677233427</v>
          </cell>
        </row>
        <row r="34">
          <cell r="A34">
            <v>210034</v>
          </cell>
          <cell r="B34">
            <v>108</v>
          </cell>
          <cell r="C34">
            <v>70</v>
          </cell>
          <cell r="D34">
            <v>0.64814814814814814</v>
          </cell>
          <cell r="E34">
            <v>138</v>
          </cell>
          <cell r="F34">
            <v>101</v>
          </cell>
          <cell r="G34">
            <v>0.73188405797101452</v>
          </cell>
          <cell r="H34">
            <v>303</v>
          </cell>
          <cell r="I34">
            <v>209</v>
          </cell>
          <cell r="J34">
            <v>0.68976897689768979</v>
          </cell>
          <cell r="K34">
            <v>274</v>
          </cell>
          <cell r="L34">
            <v>211</v>
          </cell>
          <cell r="M34">
            <v>0.77007299270072993</v>
          </cell>
          <cell r="N34">
            <v>116</v>
          </cell>
          <cell r="O34">
            <v>65</v>
          </cell>
          <cell r="P34">
            <v>0.56034482758620685</v>
          </cell>
          <cell r="Q34">
            <v>69</v>
          </cell>
          <cell r="R34">
            <v>44</v>
          </cell>
          <cell r="S34">
            <v>0.6376811594202898</v>
          </cell>
          <cell r="T34">
            <v>1008</v>
          </cell>
          <cell r="U34">
            <v>700</v>
          </cell>
          <cell r="V34">
            <v>0.69444444444444442</v>
          </cell>
        </row>
        <row r="35">
          <cell r="A35">
            <v>210035</v>
          </cell>
          <cell r="B35">
            <v>181</v>
          </cell>
          <cell r="C35">
            <v>123</v>
          </cell>
          <cell r="D35">
            <v>0.6795580110497238</v>
          </cell>
          <cell r="E35">
            <v>116</v>
          </cell>
          <cell r="F35">
            <v>84</v>
          </cell>
          <cell r="G35">
            <v>0.72413793103448276</v>
          </cell>
          <cell r="H35">
            <v>331</v>
          </cell>
          <cell r="I35">
            <v>226</v>
          </cell>
          <cell r="J35">
            <v>0.68277945619335345</v>
          </cell>
          <cell r="K35">
            <v>302</v>
          </cell>
          <cell r="L35">
            <v>244</v>
          </cell>
          <cell r="M35">
            <v>0.80794701986754969</v>
          </cell>
          <cell r="N35">
            <v>165</v>
          </cell>
          <cell r="O35">
            <v>102</v>
          </cell>
          <cell r="P35">
            <v>0.61818181818181817</v>
          </cell>
          <cell r="Q35">
            <v>125</v>
          </cell>
          <cell r="R35">
            <v>88</v>
          </cell>
          <cell r="S35">
            <v>0.70399999999999996</v>
          </cell>
          <cell r="T35">
            <v>1220</v>
          </cell>
          <cell r="U35">
            <v>867</v>
          </cell>
          <cell r="V35">
            <v>0.71065573770491808</v>
          </cell>
        </row>
        <row r="36">
          <cell r="A36">
            <v>210037</v>
          </cell>
          <cell r="B36">
            <v>304</v>
          </cell>
          <cell r="C36">
            <v>211</v>
          </cell>
          <cell r="D36">
            <v>0.69407894736842102</v>
          </cell>
          <cell r="E36">
            <v>226</v>
          </cell>
          <cell r="F36">
            <v>148</v>
          </cell>
          <cell r="G36">
            <v>0.65486725663716816</v>
          </cell>
          <cell r="H36">
            <v>400</v>
          </cell>
          <cell r="I36">
            <v>289</v>
          </cell>
          <cell r="J36">
            <v>0.72250000000000003</v>
          </cell>
          <cell r="K36">
            <v>413</v>
          </cell>
          <cell r="L36">
            <v>353</v>
          </cell>
          <cell r="M36">
            <v>0.85472154963680391</v>
          </cell>
          <cell r="N36">
            <v>219</v>
          </cell>
          <cell r="O36">
            <v>151</v>
          </cell>
          <cell r="P36">
            <v>0.68949771689497719</v>
          </cell>
          <cell r="Q36">
            <v>109</v>
          </cell>
          <cell r="R36">
            <v>76</v>
          </cell>
          <cell r="S36">
            <v>0.69724770642201839</v>
          </cell>
          <cell r="T36">
            <v>1671</v>
          </cell>
          <cell r="U36">
            <v>1228</v>
          </cell>
          <cell r="V36">
            <v>0.73488928785158592</v>
          </cell>
        </row>
        <row r="37">
          <cell r="A37">
            <v>210038</v>
          </cell>
          <cell r="B37">
            <v>46</v>
          </cell>
          <cell r="C37">
            <v>26</v>
          </cell>
          <cell r="D37">
            <v>0.56521739130434778</v>
          </cell>
          <cell r="E37">
            <v>35</v>
          </cell>
          <cell r="F37">
            <v>18</v>
          </cell>
          <cell r="G37">
            <v>0.51428571428571423</v>
          </cell>
          <cell r="H37">
            <v>102</v>
          </cell>
          <cell r="I37">
            <v>58</v>
          </cell>
          <cell r="J37">
            <v>0.56862745098039214</v>
          </cell>
          <cell r="K37">
            <v>88</v>
          </cell>
          <cell r="L37">
            <v>65</v>
          </cell>
          <cell r="M37">
            <v>0.73863636363636365</v>
          </cell>
          <cell r="N37">
            <v>80</v>
          </cell>
          <cell r="O37">
            <v>46</v>
          </cell>
          <cell r="P37">
            <v>0.57499999999999996</v>
          </cell>
          <cell r="Q37">
            <v>28</v>
          </cell>
          <cell r="R37">
            <v>14</v>
          </cell>
          <cell r="S37">
            <v>0.5</v>
          </cell>
          <cell r="T37">
            <v>379</v>
          </cell>
          <cell r="U37">
            <v>227</v>
          </cell>
          <cell r="V37">
            <v>0.59894459102902375</v>
          </cell>
        </row>
        <row r="38">
          <cell r="A38">
            <v>210039</v>
          </cell>
          <cell r="B38">
            <v>90</v>
          </cell>
          <cell r="C38">
            <v>69</v>
          </cell>
          <cell r="D38">
            <v>0.76666666666666672</v>
          </cell>
          <cell r="E38">
            <v>255</v>
          </cell>
          <cell r="F38">
            <v>207</v>
          </cell>
          <cell r="G38">
            <v>0.81176470588235294</v>
          </cell>
          <cell r="H38">
            <v>336</v>
          </cell>
          <cell r="I38">
            <v>255</v>
          </cell>
          <cell r="J38">
            <v>0.7589285714285714</v>
          </cell>
          <cell r="K38">
            <v>215</v>
          </cell>
          <cell r="L38">
            <v>177</v>
          </cell>
          <cell r="M38">
            <v>0.82325581395348835</v>
          </cell>
          <cell r="N38">
            <v>119</v>
          </cell>
          <cell r="O38">
            <v>76</v>
          </cell>
          <cell r="P38">
            <v>0.6386554621848739</v>
          </cell>
          <cell r="Q38">
            <v>96</v>
          </cell>
          <cell r="R38">
            <v>69</v>
          </cell>
          <cell r="S38">
            <v>0.71875</v>
          </cell>
          <cell r="T38">
            <v>1111</v>
          </cell>
          <cell r="U38">
            <v>853</v>
          </cell>
          <cell r="V38">
            <v>0.76777677767776775</v>
          </cell>
        </row>
        <row r="39">
          <cell r="A39">
            <v>210040</v>
          </cell>
          <cell r="B39">
            <v>187</v>
          </cell>
          <cell r="C39">
            <v>116</v>
          </cell>
          <cell r="D39">
            <v>0.6203208556149733</v>
          </cell>
          <cell r="E39">
            <v>197</v>
          </cell>
          <cell r="F39">
            <v>118</v>
          </cell>
          <cell r="G39">
            <v>0.59898477157360408</v>
          </cell>
          <cell r="H39">
            <v>615</v>
          </cell>
          <cell r="I39">
            <v>379</v>
          </cell>
          <cell r="J39">
            <v>0.61626016260162597</v>
          </cell>
          <cell r="K39">
            <v>389</v>
          </cell>
          <cell r="L39">
            <v>300</v>
          </cell>
          <cell r="M39">
            <v>0.77120822622107965</v>
          </cell>
          <cell r="N39">
            <v>339</v>
          </cell>
          <cell r="O39">
            <v>194</v>
          </cell>
          <cell r="P39">
            <v>0.57227138643067843</v>
          </cell>
          <cell r="Q39">
            <v>238</v>
          </cell>
          <cell r="R39">
            <v>145</v>
          </cell>
          <cell r="S39">
            <v>0.60924369747899154</v>
          </cell>
          <cell r="T39">
            <v>1965</v>
          </cell>
          <cell r="U39">
            <v>1252</v>
          </cell>
          <cell r="V39">
            <v>0.63715012722646314</v>
          </cell>
        </row>
        <row r="40">
          <cell r="A40">
            <v>210043</v>
          </cell>
          <cell r="B40">
            <v>419</v>
          </cell>
          <cell r="C40">
            <v>291</v>
          </cell>
          <cell r="D40">
            <v>0.6945107398568019</v>
          </cell>
          <cell r="E40">
            <v>500</v>
          </cell>
          <cell r="F40">
            <v>365</v>
          </cell>
          <cell r="G40">
            <v>0.73</v>
          </cell>
          <cell r="H40">
            <v>982</v>
          </cell>
          <cell r="I40">
            <v>719</v>
          </cell>
          <cell r="J40">
            <v>0.73217922606924646</v>
          </cell>
          <cell r="K40">
            <v>765</v>
          </cell>
          <cell r="L40">
            <v>634</v>
          </cell>
          <cell r="M40">
            <v>0.82875816993464058</v>
          </cell>
          <cell r="N40">
            <v>447</v>
          </cell>
          <cell r="O40">
            <v>306</v>
          </cell>
          <cell r="P40">
            <v>0.68456375838926176</v>
          </cell>
          <cell r="Q40">
            <v>244</v>
          </cell>
          <cell r="R40">
            <v>169</v>
          </cell>
          <cell r="S40">
            <v>0.69262295081967218</v>
          </cell>
          <cell r="T40">
            <v>3357</v>
          </cell>
          <cell r="U40">
            <v>2484</v>
          </cell>
          <cell r="V40">
            <v>0.73994638069705099</v>
          </cell>
        </row>
        <row r="41">
          <cell r="A41">
            <v>210044</v>
          </cell>
          <cell r="B41">
            <v>145</v>
          </cell>
          <cell r="C41">
            <v>105</v>
          </cell>
          <cell r="D41">
            <v>0.72413793103448276</v>
          </cell>
          <cell r="E41">
            <v>99</v>
          </cell>
          <cell r="F41">
            <v>64</v>
          </cell>
          <cell r="G41">
            <v>0.64646464646464652</v>
          </cell>
          <cell r="H41">
            <v>307</v>
          </cell>
          <cell r="I41">
            <v>206</v>
          </cell>
          <cell r="J41">
            <v>0.67100977198697065</v>
          </cell>
          <cell r="K41">
            <v>258</v>
          </cell>
          <cell r="L41">
            <v>214</v>
          </cell>
          <cell r="M41">
            <v>0.8294573643410853</v>
          </cell>
          <cell r="N41">
            <v>179</v>
          </cell>
          <cell r="O41">
            <v>128</v>
          </cell>
          <cell r="P41">
            <v>0.71508379888268159</v>
          </cell>
          <cell r="Q41">
            <v>87</v>
          </cell>
          <cell r="R41">
            <v>62</v>
          </cell>
          <cell r="S41">
            <v>0.71264367816091956</v>
          </cell>
          <cell r="T41">
            <v>1075</v>
          </cell>
          <cell r="U41">
            <v>779</v>
          </cell>
          <cell r="V41">
            <v>0.72465116279069763</v>
          </cell>
        </row>
        <row r="42">
          <cell r="A42">
            <v>210045</v>
          </cell>
          <cell r="B42">
            <v>7</v>
          </cell>
          <cell r="C42">
            <v>3</v>
          </cell>
          <cell r="D42">
            <v>0.42857142857142855</v>
          </cell>
          <cell r="E42">
            <v>6</v>
          </cell>
          <cell r="F42">
            <v>4</v>
          </cell>
          <cell r="G42">
            <v>0.66666666666666663</v>
          </cell>
          <cell r="H42">
            <v>19</v>
          </cell>
          <cell r="I42">
            <v>8</v>
          </cell>
          <cell r="J42">
            <v>0.42105263157894735</v>
          </cell>
          <cell r="K42">
            <v>22</v>
          </cell>
          <cell r="L42">
            <v>14</v>
          </cell>
          <cell r="M42">
            <v>0.63636363636363635</v>
          </cell>
          <cell r="N42">
            <v>12</v>
          </cell>
          <cell r="O42">
            <v>6</v>
          </cell>
          <cell r="P42">
            <v>0.5</v>
          </cell>
          <cell r="Q42">
            <v>8</v>
          </cell>
          <cell r="R42">
            <v>7</v>
          </cell>
          <cell r="S42">
            <v>0.875</v>
          </cell>
          <cell r="T42">
            <v>74</v>
          </cell>
          <cell r="U42">
            <v>42</v>
          </cell>
          <cell r="V42">
            <v>0.56756756756756754</v>
          </cell>
        </row>
        <row r="43">
          <cell r="A43">
            <v>210048</v>
          </cell>
          <cell r="B43">
            <v>307</v>
          </cell>
          <cell r="C43">
            <v>203</v>
          </cell>
          <cell r="D43">
            <v>0.66123778501628661</v>
          </cell>
          <cell r="E43">
            <v>273</v>
          </cell>
          <cell r="F43">
            <v>188</v>
          </cell>
          <cell r="G43">
            <v>0.68864468864468864</v>
          </cell>
          <cell r="H43">
            <v>659</v>
          </cell>
          <cell r="I43">
            <v>473</v>
          </cell>
          <cell r="J43">
            <v>0.71775417298937783</v>
          </cell>
          <cell r="K43">
            <v>483</v>
          </cell>
          <cell r="L43">
            <v>399</v>
          </cell>
          <cell r="M43">
            <v>0.82608695652173914</v>
          </cell>
          <cell r="N43">
            <v>307</v>
          </cell>
          <cell r="O43">
            <v>205</v>
          </cell>
          <cell r="P43">
            <v>0.66775244299674263</v>
          </cell>
          <cell r="Q43">
            <v>185</v>
          </cell>
          <cell r="R43">
            <v>130</v>
          </cell>
          <cell r="S43">
            <v>0.70270270270270274</v>
          </cell>
          <cell r="T43">
            <v>2214</v>
          </cell>
          <cell r="U43">
            <v>1598</v>
          </cell>
          <cell r="V43">
            <v>0.72177055103884369</v>
          </cell>
        </row>
        <row r="44">
          <cell r="A44">
            <v>210049</v>
          </cell>
          <cell r="B44">
            <v>292</v>
          </cell>
          <cell r="C44">
            <v>200</v>
          </cell>
          <cell r="D44">
            <v>0.68493150684931503</v>
          </cell>
          <cell r="E44">
            <v>477</v>
          </cell>
          <cell r="F44">
            <v>360</v>
          </cell>
          <cell r="G44">
            <v>0.75471698113207553</v>
          </cell>
          <cell r="H44">
            <v>762</v>
          </cell>
          <cell r="I44">
            <v>545</v>
          </cell>
          <cell r="J44">
            <v>0.71522309711286092</v>
          </cell>
          <cell r="K44">
            <v>588</v>
          </cell>
          <cell r="L44">
            <v>496</v>
          </cell>
          <cell r="M44">
            <v>0.84353741496598644</v>
          </cell>
          <cell r="N44">
            <v>294</v>
          </cell>
          <cell r="O44">
            <v>205</v>
          </cell>
          <cell r="P44">
            <v>0.69727891156462585</v>
          </cell>
          <cell r="Q44">
            <v>234</v>
          </cell>
          <cell r="R44">
            <v>178</v>
          </cell>
          <cell r="S44">
            <v>0.76068376068376065</v>
          </cell>
          <cell r="T44">
            <v>2647</v>
          </cell>
          <cell r="U44">
            <v>1984</v>
          </cell>
          <cell r="V44">
            <v>0.74952776728371739</v>
          </cell>
        </row>
        <row r="45">
          <cell r="A45">
            <v>210051</v>
          </cell>
          <cell r="B45">
            <v>193</v>
          </cell>
          <cell r="C45">
            <v>136</v>
          </cell>
          <cell r="D45">
            <v>0.70466321243523311</v>
          </cell>
          <cell r="E45">
            <v>200</v>
          </cell>
          <cell r="F45">
            <v>128</v>
          </cell>
          <cell r="G45">
            <v>0.64</v>
          </cell>
          <cell r="H45">
            <v>660</v>
          </cell>
          <cell r="I45">
            <v>429</v>
          </cell>
          <cell r="J45">
            <v>0.65</v>
          </cell>
          <cell r="K45">
            <v>321</v>
          </cell>
          <cell r="L45">
            <v>260</v>
          </cell>
          <cell r="M45">
            <v>0.8099688473520249</v>
          </cell>
          <cell r="N45">
            <v>346</v>
          </cell>
          <cell r="O45">
            <v>217</v>
          </cell>
          <cell r="P45">
            <v>0.62716763005780352</v>
          </cell>
          <cell r="Q45">
            <v>143</v>
          </cell>
          <cell r="R45">
            <v>84</v>
          </cell>
          <cell r="S45">
            <v>0.58741258741258739</v>
          </cell>
          <cell r="T45">
            <v>1863</v>
          </cell>
          <cell r="U45">
            <v>1254</v>
          </cell>
          <cell r="V45">
            <v>0.67310789049919484</v>
          </cell>
        </row>
        <row r="46">
          <cell r="A46">
            <v>210055</v>
          </cell>
          <cell r="B46">
            <v>50</v>
          </cell>
          <cell r="C46">
            <v>29</v>
          </cell>
          <cell r="D46">
            <v>0.57999999999999996</v>
          </cell>
          <cell r="E46">
            <v>84</v>
          </cell>
          <cell r="F46">
            <v>50</v>
          </cell>
          <cell r="G46">
            <v>0.59523809523809523</v>
          </cell>
          <cell r="H46">
            <v>150</v>
          </cell>
          <cell r="I46">
            <v>87</v>
          </cell>
          <cell r="J46">
            <v>0.57999999999999996</v>
          </cell>
          <cell r="K46">
            <v>103</v>
          </cell>
          <cell r="L46">
            <v>74</v>
          </cell>
          <cell r="M46">
            <v>0.71844660194174759</v>
          </cell>
          <cell r="N46">
            <v>57</v>
          </cell>
          <cell r="O46">
            <v>35</v>
          </cell>
          <cell r="P46">
            <v>0.61403508771929827</v>
          </cell>
          <cell r="Q46">
            <v>44</v>
          </cell>
          <cell r="R46">
            <v>21</v>
          </cell>
          <cell r="S46">
            <v>0.47727272727272729</v>
          </cell>
          <cell r="T46">
            <v>488</v>
          </cell>
          <cell r="U46">
            <v>296</v>
          </cell>
          <cell r="V46">
            <v>0.60655737704918034</v>
          </cell>
        </row>
        <row r="47">
          <cell r="A47">
            <v>210056</v>
          </cell>
          <cell r="B47">
            <v>179</v>
          </cell>
          <cell r="C47">
            <v>105</v>
          </cell>
          <cell r="D47">
            <v>0.58659217877094971</v>
          </cell>
          <cell r="E47">
            <v>313</v>
          </cell>
          <cell r="F47">
            <v>248</v>
          </cell>
          <cell r="G47">
            <v>0.792332268370607</v>
          </cell>
          <cell r="H47">
            <v>661</v>
          </cell>
          <cell r="I47">
            <v>455</v>
          </cell>
          <cell r="J47">
            <v>0.68835098335854761</v>
          </cell>
          <cell r="K47">
            <v>392</v>
          </cell>
          <cell r="L47">
            <v>286</v>
          </cell>
          <cell r="M47">
            <v>0.72959183673469385</v>
          </cell>
          <cell r="N47">
            <v>253</v>
          </cell>
          <cell r="O47">
            <v>145</v>
          </cell>
          <cell r="P47">
            <v>0.5731225296442688</v>
          </cell>
          <cell r="Q47">
            <v>170</v>
          </cell>
          <cell r="R47">
            <v>129</v>
          </cell>
          <cell r="S47">
            <v>0.75882352941176467</v>
          </cell>
          <cell r="T47">
            <v>1968</v>
          </cell>
          <cell r="U47">
            <v>1368</v>
          </cell>
          <cell r="V47">
            <v>0.69512195121951215</v>
          </cell>
        </row>
        <row r="48">
          <cell r="A48">
            <v>210057</v>
          </cell>
          <cell r="B48">
            <v>203</v>
          </cell>
          <cell r="C48">
            <v>164</v>
          </cell>
          <cell r="D48">
            <v>0.80788177339901479</v>
          </cell>
          <cell r="E48">
            <v>242</v>
          </cell>
          <cell r="F48">
            <v>202</v>
          </cell>
          <cell r="G48">
            <v>0.83471074380165289</v>
          </cell>
          <cell r="H48">
            <v>470</v>
          </cell>
          <cell r="I48">
            <v>361</v>
          </cell>
          <cell r="J48">
            <v>0.76808510638297878</v>
          </cell>
          <cell r="K48">
            <v>302</v>
          </cell>
          <cell r="L48">
            <v>278</v>
          </cell>
          <cell r="M48">
            <v>0.92052980132450335</v>
          </cell>
          <cell r="N48">
            <v>235</v>
          </cell>
          <cell r="O48">
            <v>174</v>
          </cell>
          <cell r="P48">
            <v>0.74042553191489358</v>
          </cell>
          <cell r="Q48">
            <v>157</v>
          </cell>
          <cell r="R48">
            <v>122</v>
          </cell>
          <cell r="S48">
            <v>0.77707006369426757</v>
          </cell>
          <cell r="T48">
            <v>1609</v>
          </cell>
          <cell r="U48">
            <v>1301</v>
          </cell>
          <cell r="V48">
            <v>0.80857675574891241</v>
          </cell>
        </row>
        <row r="49">
          <cell r="A49">
            <v>210060</v>
          </cell>
          <cell r="B49">
            <v>63</v>
          </cell>
          <cell r="C49">
            <v>34</v>
          </cell>
          <cell r="D49">
            <v>0.53968253968253965</v>
          </cell>
          <cell r="E49">
            <v>71</v>
          </cell>
          <cell r="F49">
            <v>42</v>
          </cell>
          <cell r="G49">
            <v>0.59154929577464788</v>
          </cell>
          <cell r="H49">
            <v>181</v>
          </cell>
          <cell r="I49">
            <v>103</v>
          </cell>
          <cell r="J49">
            <v>0.56906077348066297</v>
          </cell>
          <cell r="K49">
            <v>138</v>
          </cell>
          <cell r="L49">
            <v>91</v>
          </cell>
          <cell r="M49">
            <v>0.65942028985507251</v>
          </cell>
          <cell r="N49">
            <v>61</v>
          </cell>
          <cell r="O49">
            <v>37</v>
          </cell>
          <cell r="P49">
            <v>0.60655737704918034</v>
          </cell>
          <cell r="Q49">
            <v>55</v>
          </cell>
          <cell r="R49">
            <v>30</v>
          </cell>
          <cell r="S49">
            <v>0.54545454545454541</v>
          </cell>
          <cell r="T49">
            <v>569</v>
          </cell>
          <cell r="U49">
            <v>337</v>
          </cell>
          <cell r="V49">
            <v>0.59226713532513175</v>
          </cell>
        </row>
        <row r="50">
          <cell r="A50">
            <v>210061</v>
          </cell>
          <cell r="B50">
            <v>95</v>
          </cell>
          <cell r="C50">
            <v>61</v>
          </cell>
          <cell r="D50">
            <v>0.64210526315789473</v>
          </cell>
          <cell r="E50">
            <v>59</v>
          </cell>
          <cell r="F50">
            <v>45</v>
          </cell>
          <cell r="G50">
            <v>0.76271186440677963</v>
          </cell>
          <cell r="H50">
            <v>187</v>
          </cell>
          <cell r="I50">
            <v>135</v>
          </cell>
          <cell r="J50">
            <v>0.72192513368983957</v>
          </cell>
          <cell r="K50">
            <v>163</v>
          </cell>
          <cell r="L50">
            <v>133</v>
          </cell>
          <cell r="M50">
            <v>0.81595092024539873</v>
          </cell>
          <cell r="N50">
            <v>76</v>
          </cell>
          <cell r="O50">
            <v>55</v>
          </cell>
          <cell r="P50">
            <v>0.72368421052631582</v>
          </cell>
          <cell r="Q50">
            <v>42</v>
          </cell>
          <cell r="R50">
            <v>33</v>
          </cell>
          <cell r="S50">
            <v>0.7857142857142857</v>
          </cell>
          <cell r="T50">
            <v>622</v>
          </cell>
          <cell r="U50">
            <v>462</v>
          </cell>
          <cell r="V50">
            <v>0.74276527331189712</v>
          </cell>
        </row>
        <row r="51">
          <cell r="A51">
            <v>210062</v>
          </cell>
          <cell r="B51">
            <v>137</v>
          </cell>
          <cell r="C51">
            <v>76</v>
          </cell>
          <cell r="D51">
            <v>0.55474452554744524</v>
          </cell>
          <cell r="E51">
            <v>286</v>
          </cell>
          <cell r="F51">
            <v>178</v>
          </cell>
          <cell r="G51">
            <v>0.6223776223776224</v>
          </cell>
          <cell r="H51">
            <v>580</v>
          </cell>
          <cell r="I51">
            <v>370</v>
          </cell>
          <cell r="J51">
            <v>0.63793103448275867</v>
          </cell>
          <cell r="K51">
            <v>250</v>
          </cell>
          <cell r="L51">
            <v>180</v>
          </cell>
          <cell r="M51">
            <v>0.72</v>
          </cell>
          <cell r="N51">
            <v>188</v>
          </cell>
          <cell r="O51">
            <v>109</v>
          </cell>
          <cell r="P51">
            <v>0.57978723404255317</v>
          </cell>
          <cell r="Q51">
            <v>117</v>
          </cell>
          <cell r="R51">
            <v>77</v>
          </cell>
          <cell r="S51">
            <v>0.65811965811965811</v>
          </cell>
          <cell r="T51">
            <v>1558</v>
          </cell>
          <cell r="U51">
            <v>990</v>
          </cell>
          <cell r="V51">
            <v>0.6354300385109114</v>
          </cell>
        </row>
        <row r="52">
          <cell r="A52">
            <v>210063</v>
          </cell>
          <cell r="B52">
            <v>178</v>
          </cell>
          <cell r="C52">
            <v>125</v>
          </cell>
          <cell r="D52">
            <v>0.702247191011236</v>
          </cell>
          <cell r="E52">
            <v>328</v>
          </cell>
          <cell r="F52">
            <v>229</v>
          </cell>
          <cell r="G52">
            <v>0.69817073170731703</v>
          </cell>
          <cell r="H52">
            <v>476</v>
          </cell>
          <cell r="I52">
            <v>345</v>
          </cell>
          <cell r="J52">
            <v>0.72478991596638653</v>
          </cell>
          <cell r="K52">
            <v>320</v>
          </cell>
          <cell r="L52">
            <v>273</v>
          </cell>
          <cell r="M52">
            <v>0.85312500000000002</v>
          </cell>
          <cell r="N52">
            <v>199</v>
          </cell>
          <cell r="O52">
            <v>131</v>
          </cell>
          <cell r="P52">
            <v>0.65829145728643212</v>
          </cell>
          <cell r="Q52">
            <v>158</v>
          </cell>
          <cell r="R52">
            <v>110</v>
          </cell>
          <cell r="S52">
            <v>0.69620253164556967</v>
          </cell>
          <cell r="T52">
            <v>1659</v>
          </cell>
          <cell r="U52">
            <v>1213</v>
          </cell>
          <cell r="V52">
            <v>0.73116335141651601</v>
          </cell>
        </row>
        <row r="53">
          <cell r="A53">
            <v>210064</v>
          </cell>
          <cell r="B53">
            <v>1</v>
          </cell>
          <cell r="C53">
            <v>1</v>
          </cell>
          <cell r="D53">
            <v>1</v>
          </cell>
          <cell r="E53">
            <v>0</v>
          </cell>
          <cell r="F53">
            <v>0</v>
          </cell>
          <cell r="G53" t="e">
            <v>#DIV/0!</v>
          </cell>
          <cell r="H53">
            <v>1</v>
          </cell>
          <cell r="I53">
            <v>1</v>
          </cell>
          <cell r="J53">
            <v>1</v>
          </cell>
          <cell r="K53">
            <v>2</v>
          </cell>
          <cell r="L53">
            <v>1</v>
          </cell>
          <cell r="M53">
            <v>0.5</v>
          </cell>
          <cell r="N53">
            <v>2</v>
          </cell>
          <cell r="O53">
            <v>1</v>
          </cell>
          <cell r="P53">
            <v>0.5</v>
          </cell>
          <cell r="Q53">
            <v>0</v>
          </cell>
          <cell r="R53">
            <v>0</v>
          </cell>
          <cell r="S53" t="e">
            <v>#DIV/0!</v>
          </cell>
          <cell r="T53">
            <v>6</v>
          </cell>
          <cell r="U53">
            <v>4</v>
          </cell>
          <cell r="V53">
            <v>0.66666666666666663</v>
          </cell>
        </row>
        <row r="54">
          <cell r="A54">
            <v>210065</v>
          </cell>
          <cell r="B54">
            <v>34</v>
          </cell>
          <cell r="C54">
            <v>22</v>
          </cell>
          <cell r="D54">
            <v>0.6470588235294118</v>
          </cell>
          <cell r="E54">
            <v>68</v>
          </cell>
          <cell r="F54">
            <v>52</v>
          </cell>
          <cell r="G54">
            <v>0.76470588235294112</v>
          </cell>
          <cell r="H54">
            <v>129</v>
          </cell>
          <cell r="I54">
            <v>95</v>
          </cell>
          <cell r="J54">
            <v>0.73643410852713176</v>
          </cell>
          <cell r="K54">
            <v>69</v>
          </cell>
          <cell r="L54">
            <v>58</v>
          </cell>
          <cell r="M54">
            <v>0.84057971014492749</v>
          </cell>
          <cell r="N54">
            <v>51</v>
          </cell>
          <cell r="O54">
            <v>32</v>
          </cell>
          <cell r="P54">
            <v>0.62745098039215685</v>
          </cell>
          <cell r="Q54">
            <v>43</v>
          </cell>
          <cell r="R54">
            <v>31</v>
          </cell>
          <cell r="S54">
            <v>0.72093023255813948</v>
          </cell>
          <cell r="T54">
            <v>394</v>
          </cell>
          <cell r="U54">
            <v>290</v>
          </cell>
          <cell r="V54">
            <v>0.73604060913705582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caid"/>
    </sheetNames>
    <sheetDataSet>
      <sheetData sheetId="0">
        <row r="2">
          <cell r="A2">
            <v>210001</v>
          </cell>
          <cell r="B2" t="str">
            <v>Meritus</v>
          </cell>
          <cell r="C2">
            <v>3887</v>
          </cell>
          <cell r="D2">
            <v>0.12180000000000001</v>
          </cell>
          <cell r="E2">
            <v>9387</v>
          </cell>
          <cell r="F2">
            <v>9.9099999999999994E-2</v>
          </cell>
        </row>
        <row r="3">
          <cell r="A3">
            <v>210002</v>
          </cell>
          <cell r="B3" t="str">
            <v>UMMC</v>
          </cell>
          <cell r="C3">
            <v>9936</v>
          </cell>
          <cell r="D3">
            <v>0.1358</v>
          </cell>
          <cell r="E3">
            <v>11488</v>
          </cell>
          <cell r="F3">
            <v>0.11840000000000001</v>
          </cell>
        </row>
        <row r="4">
          <cell r="A4">
            <v>210003</v>
          </cell>
          <cell r="B4" t="str">
            <v>UM-PGHC</v>
          </cell>
          <cell r="C4">
            <v>4363</v>
          </cell>
          <cell r="D4">
            <v>0.11990000000000001</v>
          </cell>
          <cell r="E4">
            <v>4814</v>
          </cell>
          <cell r="F4">
            <v>9.1499999999999998E-2</v>
          </cell>
        </row>
        <row r="5">
          <cell r="A5">
            <v>210004</v>
          </cell>
          <cell r="B5" t="str">
            <v>Holy Cross</v>
          </cell>
          <cell r="C5">
            <v>7186</v>
          </cell>
          <cell r="D5">
            <v>0.12590000000000001</v>
          </cell>
          <cell r="E5">
            <v>15775</v>
          </cell>
          <cell r="F5">
            <v>0.113</v>
          </cell>
        </row>
        <row r="6">
          <cell r="A6">
            <v>210005</v>
          </cell>
          <cell r="B6" t="str">
            <v>Frederick</v>
          </cell>
          <cell r="C6">
            <v>1842</v>
          </cell>
          <cell r="D6">
            <v>0.1133</v>
          </cell>
          <cell r="E6">
            <v>11658</v>
          </cell>
          <cell r="F6">
            <v>0.1033</v>
          </cell>
        </row>
        <row r="7">
          <cell r="A7">
            <v>210006</v>
          </cell>
          <cell r="B7" t="str">
            <v>UM-Harford</v>
          </cell>
          <cell r="C7">
            <v>1228</v>
          </cell>
          <cell r="D7">
            <v>0.1147</v>
          </cell>
          <cell r="E7">
            <v>2292</v>
          </cell>
          <cell r="F7">
            <v>0.111</v>
          </cell>
        </row>
        <row r="8">
          <cell r="A8">
            <v>210008</v>
          </cell>
          <cell r="B8" t="str">
            <v>Mercy</v>
          </cell>
          <cell r="C8">
            <v>4244</v>
          </cell>
          <cell r="D8">
            <v>0.15509999999999999</v>
          </cell>
          <cell r="E8">
            <v>8094</v>
          </cell>
          <cell r="F8">
            <v>0.1081</v>
          </cell>
        </row>
        <row r="9">
          <cell r="A9">
            <v>210009</v>
          </cell>
          <cell r="B9" t="str">
            <v>Johns Hopkins</v>
          </cell>
          <cell r="C9">
            <v>13532</v>
          </cell>
          <cell r="D9">
            <v>0.1404</v>
          </cell>
          <cell r="E9">
            <v>23103</v>
          </cell>
          <cell r="F9">
            <v>0.1207</v>
          </cell>
        </row>
        <row r="10">
          <cell r="A10">
            <v>210010</v>
          </cell>
          <cell r="B10" t="str">
            <v>UM-Dorchester</v>
          </cell>
          <cell r="C10">
            <v>655</v>
          </cell>
          <cell r="D10">
            <v>0.10249999999999999</v>
          </cell>
          <cell r="E10">
            <v>468</v>
          </cell>
          <cell r="F10">
            <v>7.0199999999999999E-2</v>
          </cell>
        </row>
        <row r="11">
          <cell r="A11">
            <v>210011</v>
          </cell>
          <cell r="B11" t="str">
            <v>St. Agnes</v>
          </cell>
          <cell r="C11">
            <v>4185</v>
          </cell>
          <cell r="D11">
            <v>0.1283</v>
          </cell>
          <cell r="E11">
            <v>7241</v>
          </cell>
          <cell r="F11">
            <v>0.1081</v>
          </cell>
        </row>
        <row r="12">
          <cell r="A12">
            <v>210012</v>
          </cell>
          <cell r="B12" t="str">
            <v>Sinai</v>
          </cell>
          <cell r="C12">
            <v>5307</v>
          </cell>
          <cell r="D12">
            <v>0.12189999999999999</v>
          </cell>
          <cell r="E12">
            <v>6837</v>
          </cell>
          <cell r="F12">
            <v>0.1003</v>
          </cell>
        </row>
        <row r="13">
          <cell r="A13">
            <v>210015</v>
          </cell>
          <cell r="B13" t="str">
            <v>MedStar Fr Square</v>
          </cell>
          <cell r="C13">
            <v>6801</v>
          </cell>
          <cell r="D13">
            <v>0.13739999999999999</v>
          </cell>
          <cell r="E13">
            <v>10322</v>
          </cell>
          <cell r="F13">
            <v>0.11849999999999999</v>
          </cell>
        </row>
        <row r="14">
          <cell r="A14">
            <v>210016</v>
          </cell>
          <cell r="B14" t="str">
            <v>Adventist White Oak</v>
          </cell>
          <cell r="C14">
            <v>4188</v>
          </cell>
          <cell r="D14">
            <v>0.11550000000000001</v>
          </cell>
          <cell r="E14">
            <v>4190</v>
          </cell>
          <cell r="F14">
            <v>9.2799999999999994E-2</v>
          </cell>
        </row>
        <row r="15">
          <cell r="A15">
            <v>210017</v>
          </cell>
          <cell r="B15" t="str">
            <v>Garrett</v>
          </cell>
          <cell r="C15">
            <v>389</v>
          </cell>
          <cell r="D15">
            <v>4.8500000000000001E-2</v>
          </cell>
          <cell r="E15">
            <v>1052</v>
          </cell>
          <cell r="F15">
            <v>4.7E-2</v>
          </cell>
        </row>
        <row r="16">
          <cell r="A16">
            <v>210018</v>
          </cell>
          <cell r="B16" t="str">
            <v>MedStar Montgomery</v>
          </cell>
          <cell r="C16">
            <v>1300</v>
          </cell>
          <cell r="D16">
            <v>0.12470000000000001</v>
          </cell>
          <cell r="E16">
            <v>3875</v>
          </cell>
          <cell r="F16">
            <v>9.4299999999999995E-2</v>
          </cell>
        </row>
        <row r="17">
          <cell r="A17">
            <v>210019</v>
          </cell>
          <cell r="B17" t="str">
            <v>Peninsula</v>
          </cell>
          <cell r="C17">
            <v>4367</v>
          </cell>
          <cell r="D17">
            <v>0.1144</v>
          </cell>
          <cell r="E17">
            <v>8982</v>
          </cell>
          <cell r="F17">
            <v>8.9399999999999993E-2</v>
          </cell>
        </row>
        <row r="18">
          <cell r="A18">
            <v>210022</v>
          </cell>
          <cell r="B18" t="str">
            <v>Suburban</v>
          </cell>
          <cell r="C18">
            <v>2017</v>
          </cell>
          <cell r="D18">
            <v>0.1305</v>
          </cell>
          <cell r="E18">
            <v>9780</v>
          </cell>
          <cell r="F18">
            <v>9.4899999999999998E-2</v>
          </cell>
        </row>
        <row r="19">
          <cell r="A19">
            <v>210023</v>
          </cell>
          <cell r="B19" t="str">
            <v>Anne Arundel</v>
          </cell>
          <cell r="C19">
            <v>3661</v>
          </cell>
          <cell r="D19">
            <v>0.1201</v>
          </cell>
          <cell r="E19">
            <v>18094</v>
          </cell>
          <cell r="F19">
            <v>0.11609999999999999</v>
          </cell>
        </row>
        <row r="20">
          <cell r="A20">
            <v>210024</v>
          </cell>
          <cell r="B20" t="str">
            <v>MedStar Union Mem</v>
          </cell>
          <cell r="C20">
            <v>3289</v>
          </cell>
          <cell r="D20">
            <v>0.125</v>
          </cell>
          <cell r="E20">
            <v>5967</v>
          </cell>
          <cell r="F20">
            <v>0.1132</v>
          </cell>
        </row>
        <row r="21">
          <cell r="A21">
            <v>210027</v>
          </cell>
          <cell r="B21" t="str">
            <v>Western Maryland</v>
          </cell>
          <cell r="C21">
            <v>2665</v>
          </cell>
          <cell r="D21">
            <v>0.127</v>
          </cell>
          <cell r="E21">
            <v>6585</v>
          </cell>
          <cell r="F21">
            <v>0.1041</v>
          </cell>
        </row>
        <row r="22">
          <cell r="A22">
            <v>210028</v>
          </cell>
          <cell r="B22" t="str">
            <v>MedStar St. Mary's</v>
          </cell>
          <cell r="C22">
            <v>2046</v>
          </cell>
          <cell r="D22">
            <v>0.12479999999999999</v>
          </cell>
          <cell r="E22">
            <v>4272</v>
          </cell>
          <cell r="F22">
            <v>9.6600000000000005E-2</v>
          </cell>
        </row>
        <row r="23">
          <cell r="A23">
            <v>210029</v>
          </cell>
          <cell r="B23" t="str">
            <v>JH Bayview</v>
          </cell>
          <cell r="C23">
            <v>7017</v>
          </cell>
          <cell r="D23">
            <v>0.14430000000000001</v>
          </cell>
          <cell r="E23">
            <v>9129</v>
          </cell>
          <cell r="F23">
            <v>0.12740000000000001</v>
          </cell>
        </row>
        <row r="24">
          <cell r="A24">
            <v>210030</v>
          </cell>
          <cell r="B24" t="str">
            <v>UM-Chestertown</v>
          </cell>
          <cell r="C24">
            <v>228</v>
          </cell>
          <cell r="D24">
            <v>7.4700000000000003E-2</v>
          </cell>
          <cell r="E24">
            <v>349</v>
          </cell>
          <cell r="F24">
            <v>6.2100000000000002E-2</v>
          </cell>
        </row>
        <row r="25">
          <cell r="A25">
            <v>210032</v>
          </cell>
          <cell r="B25" t="str">
            <v>ChristianaCare, Union</v>
          </cell>
          <cell r="C25">
            <v>1666</v>
          </cell>
          <cell r="D25">
            <v>0.1147</v>
          </cell>
          <cell r="E25">
            <v>2621</v>
          </cell>
          <cell r="F25">
            <v>0.1056</v>
          </cell>
        </row>
        <row r="26">
          <cell r="A26">
            <v>210033</v>
          </cell>
          <cell r="B26" t="str">
            <v>Carroll</v>
          </cell>
          <cell r="C26">
            <v>1921</v>
          </cell>
          <cell r="D26">
            <v>0.13930000000000001</v>
          </cell>
          <cell r="E26">
            <v>7290</v>
          </cell>
          <cell r="F26">
            <v>0.1167</v>
          </cell>
        </row>
        <row r="27">
          <cell r="A27">
            <v>210034</v>
          </cell>
          <cell r="B27" t="str">
            <v>MedStar Harbor</v>
          </cell>
          <cell r="C27">
            <v>3417</v>
          </cell>
          <cell r="D27">
            <v>0.13819999999999999</v>
          </cell>
          <cell r="E27">
            <v>2622</v>
          </cell>
          <cell r="F27">
            <v>0.129</v>
          </cell>
        </row>
        <row r="28">
          <cell r="A28">
            <v>210035</v>
          </cell>
          <cell r="B28" t="str">
            <v>UM-Charles Regional</v>
          </cell>
          <cell r="C28">
            <v>1453</v>
          </cell>
          <cell r="D28">
            <v>0.10780000000000001</v>
          </cell>
          <cell r="E28">
            <v>4165</v>
          </cell>
          <cell r="F28">
            <v>0.10059999999999999</v>
          </cell>
        </row>
        <row r="29">
          <cell r="A29">
            <v>210037</v>
          </cell>
          <cell r="B29" t="str">
            <v>UM-Easton</v>
          </cell>
          <cell r="C29">
            <v>1934</v>
          </cell>
          <cell r="D29">
            <v>9.2299999999999993E-2</v>
          </cell>
          <cell r="E29">
            <v>2968</v>
          </cell>
          <cell r="F29">
            <v>8.5800000000000001E-2</v>
          </cell>
        </row>
        <row r="30">
          <cell r="A30">
            <v>210038</v>
          </cell>
          <cell r="B30" t="str">
            <v>UMMC Midtown</v>
          </cell>
          <cell r="C30">
            <v>2869</v>
          </cell>
          <cell r="D30">
            <v>0.15570000000000001</v>
          </cell>
          <cell r="E30">
            <v>1165</v>
          </cell>
          <cell r="F30">
            <v>0.1124</v>
          </cell>
        </row>
        <row r="31">
          <cell r="A31">
            <v>210039</v>
          </cell>
          <cell r="B31" t="str">
            <v>Calvert</v>
          </cell>
          <cell r="C31">
            <v>1479</v>
          </cell>
          <cell r="D31">
            <v>0.13489999999999999</v>
          </cell>
          <cell r="E31">
            <v>3732</v>
          </cell>
          <cell r="F31">
            <v>0.1011</v>
          </cell>
        </row>
        <row r="32">
          <cell r="A32">
            <v>210040</v>
          </cell>
          <cell r="B32" t="str">
            <v>Northwest</v>
          </cell>
          <cell r="C32">
            <v>3154</v>
          </cell>
          <cell r="D32">
            <v>0.115</v>
          </cell>
          <cell r="E32">
            <v>4474</v>
          </cell>
          <cell r="F32">
            <v>9.4500000000000001E-2</v>
          </cell>
        </row>
        <row r="33">
          <cell r="A33">
            <v>210043</v>
          </cell>
          <cell r="B33" t="str">
            <v>UM-BWMC</v>
          </cell>
          <cell r="C33">
            <v>4664</v>
          </cell>
          <cell r="D33">
            <v>0.12740000000000001</v>
          </cell>
          <cell r="E33">
            <v>11407</v>
          </cell>
          <cell r="F33">
            <v>0.112</v>
          </cell>
        </row>
        <row r="34">
          <cell r="A34">
            <v>210044</v>
          </cell>
          <cell r="B34" t="str">
            <v>GBMC</v>
          </cell>
          <cell r="C34">
            <v>3060</v>
          </cell>
          <cell r="D34">
            <v>0.1376</v>
          </cell>
          <cell r="E34">
            <v>13013</v>
          </cell>
          <cell r="F34">
            <v>0.1016</v>
          </cell>
        </row>
        <row r="35">
          <cell r="A35">
            <v>210048</v>
          </cell>
          <cell r="B35" t="str">
            <v>Howard County</v>
          </cell>
          <cell r="C35">
            <v>3086</v>
          </cell>
          <cell r="D35">
            <v>0.123</v>
          </cell>
          <cell r="E35">
            <v>10459</v>
          </cell>
          <cell r="F35">
            <v>0.1115</v>
          </cell>
        </row>
        <row r="36">
          <cell r="A36">
            <v>210049</v>
          </cell>
          <cell r="B36" t="str">
            <v>UM-Upper Chesapeake</v>
          </cell>
          <cell r="C36">
            <v>1946</v>
          </cell>
          <cell r="D36">
            <v>0.122</v>
          </cell>
          <cell r="E36">
            <v>7811</v>
          </cell>
          <cell r="F36">
            <v>0.1142</v>
          </cell>
        </row>
        <row r="37">
          <cell r="A37">
            <v>210051</v>
          </cell>
          <cell r="B37" t="str">
            <v>Doctors</v>
          </cell>
          <cell r="C37">
            <v>2596</v>
          </cell>
          <cell r="D37">
            <v>0.1008</v>
          </cell>
          <cell r="E37">
            <v>7091</v>
          </cell>
          <cell r="F37">
            <v>8.7900000000000006E-2</v>
          </cell>
        </row>
        <row r="38">
          <cell r="A38">
            <v>210056</v>
          </cell>
          <cell r="B38" t="str">
            <v>MedStar Good Sam</v>
          </cell>
          <cell r="C38">
            <v>2837</v>
          </cell>
          <cell r="D38">
            <v>0.1389</v>
          </cell>
          <cell r="E38">
            <v>3308</v>
          </cell>
          <cell r="F38">
            <v>0.1208</v>
          </cell>
        </row>
        <row r="39">
          <cell r="A39">
            <v>210057</v>
          </cell>
          <cell r="B39" t="str">
            <v>Shady Grove</v>
          </cell>
          <cell r="C39">
            <v>4706</v>
          </cell>
          <cell r="D39">
            <v>0.1207</v>
          </cell>
          <cell r="E39">
            <v>11613</v>
          </cell>
          <cell r="F39">
            <v>8.6900000000000005E-2</v>
          </cell>
        </row>
        <row r="40">
          <cell r="A40">
            <v>210058</v>
          </cell>
          <cell r="B40" t="str">
            <v>UMROI</v>
          </cell>
          <cell r="C40">
            <v>53</v>
          </cell>
          <cell r="D40">
            <v>0.1673</v>
          </cell>
          <cell r="E40">
            <v>347</v>
          </cell>
          <cell r="F40">
            <v>0.10630000000000001</v>
          </cell>
        </row>
        <row r="41">
          <cell r="A41">
            <v>210060</v>
          </cell>
          <cell r="B41" t="str">
            <v>Ft. Washington</v>
          </cell>
          <cell r="C41">
            <v>417</v>
          </cell>
          <cell r="D41">
            <v>9.1700000000000004E-2</v>
          </cell>
          <cell r="E41">
            <v>1244</v>
          </cell>
          <cell r="F41">
            <v>0.1022</v>
          </cell>
        </row>
        <row r="42">
          <cell r="A42">
            <v>210061</v>
          </cell>
          <cell r="B42" t="str">
            <v>Atlantic General</v>
          </cell>
          <cell r="C42">
            <v>402</v>
          </cell>
          <cell r="D42">
            <v>0.1067</v>
          </cell>
          <cell r="E42">
            <v>2117</v>
          </cell>
          <cell r="F42">
            <v>8.8200000000000001E-2</v>
          </cell>
        </row>
        <row r="43">
          <cell r="A43">
            <v>210062</v>
          </cell>
          <cell r="B43" t="str">
            <v>MedStar Southern MD</v>
          </cell>
          <cell r="C43">
            <v>3526</v>
          </cell>
          <cell r="D43">
            <v>0.1163</v>
          </cell>
          <cell r="E43">
            <v>5910</v>
          </cell>
          <cell r="F43">
            <v>9.3399999999999997E-2</v>
          </cell>
        </row>
        <row r="44">
          <cell r="A44">
            <v>210063</v>
          </cell>
          <cell r="B44" t="str">
            <v>UM-St. Joe</v>
          </cell>
          <cell r="C44">
            <v>2482</v>
          </cell>
          <cell r="D44">
            <v>0.14940000000000001</v>
          </cell>
          <cell r="E44">
            <v>10604</v>
          </cell>
          <cell r="F44">
            <v>0.1046</v>
          </cell>
        </row>
        <row r="45">
          <cell r="A45">
            <v>210064</v>
          </cell>
          <cell r="B45" t="str">
            <v>Levindale</v>
          </cell>
          <cell r="C45">
            <v>186</v>
          </cell>
          <cell r="D45">
            <v>0.1024</v>
          </cell>
          <cell r="E45">
            <v>732</v>
          </cell>
          <cell r="F45">
            <v>9.8400000000000001E-2</v>
          </cell>
        </row>
        <row r="46">
          <cell r="A46">
            <v>210065</v>
          </cell>
          <cell r="B46" t="str">
            <v>HC-Germantown</v>
          </cell>
          <cell r="C46">
            <v>1239</v>
          </cell>
          <cell r="D46">
            <v>0.1128</v>
          </cell>
          <cell r="E46">
            <v>3342</v>
          </cell>
          <cell r="F46">
            <v>0.1123</v>
          </cell>
        </row>
        <row r="47">
          <cell r="A47">
            <v>219999</v>
          </cell>
          <cell r="B47" t="str">
            <v>Statewide</v>
          </cell>
          <cell r="C47">
            <v>143426</v>
          </cell>
          <cell r="D47">
            <v>0.1285</v>
          </cell>
          <cell r="E47">
            <v>301789</v>
          </cell>
          <cell r="F47">
            <v>0.1066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caid"/>
    </sheetNames>
    <sheetDataSet>
      <sheetData sheetId="0">
        <row r="2">
          <cell r="A2">
            <v>210001</v>
          </cell>
          <cell r="B2" t="str">
            <v>Meritus</v>
          </cell>
          <cell r="C2">
            <v>4273</v>
          </cell>
          <cell r="D2">
            <v>0.1411</v>
          </cell>
          <cell r="E2">
            <v>8956</v>
          </cell>
          <cell r="F2">
            <v>9.9000000000000005E-2</v>
          </cell>
        </row>
        <row r="3">
          <cell r="A3">
            <v>210002</v>
          </cell>
          <cell r="B3" t="str">
            <v>UMMC</v>
          </cell>
          <cell r="C3">
            <v>10436</v>
          </cell>
          <cell r="D3">
            <v>0.14319999999999999</v>
          </cell>
          <cell r="E3">
            <v>11516</v>
          </cell>
          <cell r="F3">
            <v>0.1202</v>
          </cell>
        </row>
        <row r="4">
          <cell r="A4">
            <v>210003</v>
          </cell>
          <cell r="B4" t="str">
            <v>UM-PGHC</v>
          </cell>
          <cell r="C4">
            <v>5392</v>
          </cell>
          <cell r="D4">
            <v>0.1134</v>
          </cell>
          <cell r="E4">
            <v>5140</v>
          </cell>
          <cell r="F4">
            <v>0.10589999999999999</v>
          </cell>
        </row>
        <row r="5">
          <cell r="A5">
            <v>210004</v>
          </cell>
          <cell r="B5" t="str">
            <v>Holy Cross</v>
          </cell>
          <cell r="C5">
            <v>7103</v>
          </cell>
          <cell r="D5">
            <v>0.1239</v>
          </cell>
          <cell r="E5">
            <v>15951</v>
          </cell>
          <cell r="F5">
            <v>0.1164</v>
          </cell>
        </row>
        <row r="6">
          <cell r="A6">
            <v>210005</v>
          </cell>
          <cell r="B6" t="str">
            <v>Frederick</v>
          </cell>
          <cell r="C6">
            <v>1936</v>
          </cell>
          <cell r="D6">
            <v>0.126</v>
          </cell>
          <cell r="E6">
            <v>12443</v>
          </cell>
          <cell r="F6">
            <v>0.1026</v>
          </cell>
        </row>
        <row r="7">
          <cell r="A7">
            <v>210006</v>
          </cell>
          <cell r="B7" t="str">
            <v>UM-Harford</v>
          </cell>
          <cell r="C7">
            <v>1284</v>
          </cell>
          <cell r="D7">
            <v>0.1234</v>
          </cell>
          <cell r="E7">
            <v>2578</v>
          </cell>
          <cell r="F7">
            <v>0.1066</v>
          </cell>
        </row>
        <row r="8">
          <cell r="A8">
            <v>210008</v>
          </cell>
          <cell r="B8" t="str">
            <v>Mercy</v>
          </cell>
          <cell r="C8">
            <v>4427</v>
          </cell>
          <cell r="D8">
            <v>0.1605</v>
          </cell>
          <cell r="E8">
            <v>8229</v>
          </cell>
          <cell r="F8">
            <v>0.1114</v>
          </cell>
        </row>
        <row r="9">
          <cell r="A9">
            <v>210009</v>
          </cell>
          <cell r="B9" t="str">
            <v>Johns Hopkins</v>
          </cell>
          <cell r="C9">
            <v>13736</v>
          </cell>
          <cell r="D9">
            <v>0.14380000000000001</v>
          </cell>
          <cell r="E9">
            <v>23141</v>
          </cell>
          <cell r="F9">
            <v>0.1181</v>
          </cell>
        </row>
        <row r="10">
          <cell r="A10">
            <v>210010</v>
          </cell>
          <cell r="B10" t="str">
            <v>UM-Dorchester</v>
          </cell>
          <cell r="C10">
            <v>825</v>
          </cell>
          <cell r="D10">
            <v>0.1028</v>
          </cell>
          <cell r="E10">
            <v>730</v>
          </cell>
          <cell r="F10">
            <v>8.77E-2</v>
          </cell>
        </row>
        <row r="11">
          <cell r="A11">
            <v>210011</v>
          </cell>
          <cell r="B11" t="str">
            <v>St. Agnes</v>
          </cell>
          <cell r="C11">
            <v>4722</v>
          </cell>
          <cell r="D11">
            <v>0.1353</v>
          </cell>
          <cell r="E11">
            <v>8422</v>
          </cell>
          <cell r="F11">
            <v>0.1137</v>
          </cell>
        </row>
        <row r="12">
          <cell r="A12">
            <v>210012</v>
          </cell>
          <cell r="B12" t="str">
            <v>Sinai</v>
          </cell>
          <cell r="C12">
            <v>5800</v>
          </cell>
          <cell r="D12">
            <v>0.12620000000000001</v>
          </cell>
          <cell r="E12">
            <v>7657</v>
          </cell>
          <cell r="F12">
            <v>0.1103</v>
          </cell>
        </row>
        <row r="13">
          <cell r="A13">
            <v>210015</v>
          </cell>
          <cell r="B13" t="str">
            <v>MedStar Fr Square</v>
          </cell>
          <cell r="C13">
            <v>7273</v>
          </cell>
          <cell r="D13">
            <v>0.1457</v>
          </cell>
          <cell r="E13">
            <v>11697</v>
          </cell>
          <cell r="F13">
            <v>0.12509999999999999</v>
          </cell>
        </row>
        <row r="14">
          <cell r="A14">
            <v>210016</v>
          </cell>
          <cell r="B14" t="str">
            <v>Adventist White Oak</v>
          </cell>
          <cell r="C14">
            <v>4571</v>
          </cell>
          <cell r="D14">
            <v>0.109</v>
          </cell>
          <cell r="E14">
            <v>4086</v>
          </cell>
          <cell r="F14">
            <v>0.1016</v>
          </cell>
        </row>
        <row r="15">
          <cell r="A15">
            <v>210017</v>
          </cell>
          <cell r="B15" t="str">
            <v>Garrett</v>
          </cell>
          <cell r="C15">
            <v>470</v>
          </cell>
          <cell r="D15">
            <v>6.7900000000000002E-2</v>
          </cell>
          <cell r="E15">
            <v>1401</v>
          </cell>
          <cell r="F15">
            <v>7.0999999999999994E-2</v>
          </cell>
        </row>
        <row r="16">
          <cell r="A16">
            <v>210018</v>
          </cell>
          <cell r="B16" t="str">
            <v>MedStar Montgomery</v>
          </cell>
          <cell r="C16">
            <v>1502</v>
          </cell>
          <cell r="D16">
            <v>0.1555</v>
          </cell>
          <cell r="E16">
            <v>4416</v>
          </cell>
          <cell r="F16">
            <v>0.1047</v>
          </cell>
        </row>
        <row r="17">
          <cell r="A17">
            <v>210019</v>
          </cell>
          <cell r="B17" t="str">
            <v>Peninsula</v>
          </cell>
          <cell r="C17">
            <v>3814</v>
          </cell>
          <cell r="D17">
            <v>0.1263</v>
          </cell>
          <cell r="E17">
            <v>10631</v>
          </cell>
          <cell r="F17">
            <v>0.1028</v>
          </cell>
        </row>
        <row r="18">
          <cell r="A18">
            <v>210022</v>
          </cell>
          <cell r="B18" t="str">
            <v>Suburban</v>
          </cell>
          <cell r="C18">
            <v>2110</v>
          </cell>
          <cell r="D18">
            <v>0.14269999999999999</v>
          </cell>
          <cell r="E18">
            <v>10377</v>
          </cell>
          <cell r="F18">
            <v>0.1055</v>
          </cell>
        </row>
        <row r="19">
          <cell r="A19">
            <v>210023</v>
          </cell>
          <cell r="B19" t="str">
            <v>Anne Arundel</v>
          </cell>
          <cell r="C19">
            <v>3696</v>
          </cell>
          <cell r="D19">
            <v>0.13769999999999999</v>
          </cell>
          <cell r="E19">
            <v>17690</v>
          </cell>
          <cell r="F19">
            <v>0.1086</v>
          </cell>
        </row>
        <row r="20">
          <cell r="A20">
            <v>210024</v>
          </cell>
          <cell r="B20" t="str">
            <v>MedStar Union Mem</v>
          </cell>
          <cell r="C20">
            <v>3393</v>
          </cell>
          <cell r="D20">
            <v>0.1396</v>
          </cell>
          <cell r="E20">
            <v>6153</v>
          </cell>
          <cell r="F20">
            <v>0.11020000000000001</v>
          </cell>
        </row>
        <row r="21">
          <cell r="A21">
            <v>210027</v>
          </cell>
          <cell r="B21" t="str">
            <v>Western Maryland</v>
          </cell>
          <cell r="C21">
            <v>2801</v>
          </cell>
          <cell r="D21">
            <v>0.1206</v>
          </cell>
          <cell r="E21">
            <v>6925</v>
          </cell>
          <cell r="F21">
            <v>0.1026</v>
          </cell>
        </row>
        <row r="22">
          <cell r="A22">
            <v>210028</v>
          </cell>
          <cell r="B22" t="str">
            <v>MedStar St. Mary's</v>
          </cell>
          <cell r="C22">
            <v>1962</v>
          </cell>
          <cell r="D22">
            <v>0.1363</v>
          </cell>
          <cell r="E22">
            <v>3992</v>
          </cell>
          <cell r="F22">
            <v>9.98E-2</v>
          </cell>
        </row>
        <row r="23">
          <cell r="A23">
            <v>210029</v>
          </cell>
          <cell r="B23" t="str">
            <v>JH Bayview</v>
          </cell>
          <cell r="C23">
            <v>7165</v>
          </cell>
          <cell r="D23">
            <v>0.157</v>
          </cell>
          <cell r="E23">
            <v>9059</v>
          </cell>
          <cell r="F23">
            <v>0.1258</v>
          </cell>
        </row>
        <row r="24">
          <cell r="A24">
            <v>210030</v>
          </cell>
          <cell r="B24" t="str">
            <v>UM-Chestertown</v>
          </cell>
          <cell r="C24">
            <v>256</v>
          </cell>
          <cell r="D24">
            <v>9.11E-2</v>
          </cell>
          <cell r="E24">
            <v>578</v>
          </cell>
          <cell r="F24">
            <v>6.2600000000000003E-2</v>
          </cell>
        </row>
        <row r="25">
          <cell r="A25">
            <v>210032</v>
          </cell>
          <cell r="B25" t="str">
            <v>ChristianaCare, Union</v>
          </cell>
          <cell r="C25">
            <v>1789</v>
          </cell>
          <cell r="D25">
            <v>0.12429999999999999</v>
          </cell>
          <cell r="E25">
            <v>2792</v>
          </cell>
          <cell r="F25">
            <v>9.4600000000000004E-2</v>
          </cell>
        </row>
        <row r="26">
          <cell r="A26">
            <v>210033</v>
          </cell>
          <cell r="B26" t="str">
            <v>Carroll</v>
          </cell>
          <cell r="C26">
            <v>2154</v>
          </cell>
          <cell r="D26">
            <v>0.14680000000000001</v>
          </cell>
          <cell r="E26">
            <v>7220</v>
          </cell>
          <cell r="F26">
            <v>0.10929999999999999</v>
          </cell>
        </row>
        <row r="27">
          <cell r="A27">
            <v>210034</v>
          </cell>
          <cell r="B27" t="str">
            <v>MedStar Harbor</v>
          </cell>
          <cell r="C27">
            <v>3572</v>
          </cell>
          <cell r="D27">
            <v>0.15670000000000001</v>
          </cell>
          <cell r="E27">
            <v>2895</v>
          </cell>
          <cell r="F27">
            <v>0.129</v>
          </cell>
        </row>
        <row r="28">
          <cell r="A28">
            <v>210035</v>
          </cell>
          <cell r="B28" t="str">
            <v>UM-Charles Regional</v>
          </cell>
          <cell r="C28">
            <v>1597</v>
          </cell>
          <cell r="D28">
            <v>0.11550000000000001</v>
          </cell>
          <cell r="E28">
            <v>4134</v>
          </cell>
          <cell r="F28">
            <v>0.1003</v>
          </cell>
        </row>
        <row r="29">
          <cell r="A29">
            <v>210037</v>
          </cell>
          <cell r="B29" t="str">
            <v>UM-Easton</v>
          </cell>
          <cell r="C29">
            <v>2032</v>
          </cell>
          <cell r="D29">
            <v>0.10979999999999999</v>
          </cell>
          <cell r="E29">
            <v>3545</v>
          </cell>
          <cell r="F29">
            <v>8.5199999999999998E-2</v>
          </cell>
        </row>
        <row r="30">
          <cell r="A30">
            <v>210038</v>
          </cell>
          <cell r="B30" t="str">
            <v>UMMC Midtown</v>
          </cell>
          <cell r="C30">
            <v>2577</v>
          </cell>
          <cell r="D30">
            <v>0.1517</v>
          </cell>
          <cell r="E30">
            <v>1026</v>
          </cell>
          <cell r="F30">
            <v>0.13730000000000001</v>
          </cell>
        </row>
        <row r="31">
          <cell r="A31">
            <v>210039</v>
          </cell>
          <cell r="B31" t="str">
            <v>Calvert</v>
          </cell>
          <cell r="C31">
            <v>1459</v>
          </cell>
          <cell r="D31">
            <v>9.9599999999999994E-2</v>
          </cell>
          <cell r="E31">
            <v>3566</v>
          </cell>
          <cell r="F31">
            <v>0.1033</v>
          </cell>
        </row>
        <row r="32">
          <cell r="A32">
            <v>210040</v>
          </cell>
          <cell r="B32" t="str">
            <v>Northwest</v>
          </cell>
          <cell r="C32">
            <v>3568</v>
          </cell>
          <cell r="D32">
            <v>0.13089999999999999</v>
          </cell>
          <cell r="E32">
            <v>5262</v>
          </cell>
          <cell r="F32">
            <v>0.1037</v>
          </cell>
        </row>
        <row r="33">
          <cell r="A33">
            <v>210043</v>
          </cell>
          <cell r="B33" t="str">
            <v>UM-BWMC</v>
          </cell>
          <cell r="C33">
            <v>4301</v>
          </cell>
          <cell r="D33">
            <v>0.1278</v>
          </cell>
          <cell r="E33">
            <v>10044</v>
          </cell>
          <cell r="F33">
            <v>0.113</v>
          </cell>
        </row>
        <row r="34">
          <cell r="A34">
            <v>210044</v>
          </cell>
          <cell r="B34" t="str">
            <v>GBMC</v>
          </cell>
          <cell r="C34">
            <v>2977</v>
          </cell>
          <cell r="D34">
            <v>0.13489999999999999</v>
          </cell>
          <cell r="E34">
            <v>13264</v>
          </cell>
          <cell r="F34">
            <v>0.1009</v>
          </cell>
        </row>
        <row r="35">
          <cell r="A35">
            <v>210048</v>
          </cell>
          <cell r="B35" t="str">
            <v>Howard County</v>
          </cell>
          <cell r="C35">
            <v>3043</v>
          </cell>
          <cell r="D35">
            <v>0.12429999999999999</v>
          </cell>
          <cell r="E35">
            <v>10122</v>
          </cell>
          <cell r="F35">
            <v>0.1074</v>
          </cell>
        </row>
        <row r="36">
          <cell r="A36">
            <v>210049</v>
          </cell>
          <cell r="B36" t="str">
            <v>UM-Upper Chesapeake</v>
          </cell>
          <cell r="C36">
            <v>1765</v>
          </cell>
          <cell r="D36">
            <v>0.12520000000000001</v>
          </cell>
          <cell r="E36">
            <v>7765</v>
          </cell>
          <cell r="F36">
            <v>0.1137</v>
          </cell>
        </row>
        <row r="37">
          <cell r="A37">
            <v>210051</v>
          </cell>
          <cell r="B37" t="str">
            <v>Doctors</v>
          </cell>
          <cell r="C37">
            <v>2330</v>
          </cell>
          <cell r="D37">
            <v>0.11559999999999999</v>
          </cell>
          <cell r="E37">
            <v>6623</v>
          </cell>
          <cell r="F37">
            <v>9.4899999999999998E-2</v>
          </cell>
        </row>
        <row r="38">
          <cell r="A38">
            <v>210056</v>
          </cell>
          <cell r="B38" t="str">
            <v>MedStar Good Sam</v>
          </cell>
          <cell r="C38">
            <v>2809</v>
          </cell>
          <cell r="D38">
            <v>0.15240000000000001</v>
          </cell>
          <cell r="E38">
            <v>3523</v>
          </cell>
          <cell r="F38">
            <v>0.12690000000000001</v>
          </cell>
        </row>
        <row r="39">
          <cell r="A39">
            <v>210057</v>
          </cell>
          <cell r="B39" t="str">
            <v>Shady Grove</v>
          </cell>
          <cell r="C39">
            <v>5356</v>
          </cell>
          <cell r="D39">
            <v>0.1293</v>
          </cell>
          <cell r="E39">
            <v>12027</v>
          </cell>
          <cell r="F39">
            <v>9.3600000000000003E-2</v>
          </cell>
        </row>
        <row r="40">
          <cell r="A40">
            <v>210058</v>
          </cell>
          <cell r="B40" t="str">
            <v>UMROI</v>
          </cell>
          <cell r="C40">
            <v>71</v>
          </cell>
          <cell r="D40">
            <v>8.0299999999999996E-2</v>
          </cell>
          <cell r="E40">
            <v>403</v>
          </cell>
          <cell r="F40">
            <v>8.7400000000000005E-2</v>
          </cell>
        </row>
        <row r="41">
          <cell r="A41">
            <v>210060</v>
          </cell>
          <cell r="B41" t="str">
            <v>Ft. Washington</v>
          </cell>
          <cell r="C41">
            <v>519</v>
          </cell>
          <cell r="D41">
            <v>9.7100000000000006E-2</v>
          </cell>
          <cell r="E41">
            <v>1415</v>
          </cell>
          <cell r="F41">
            <v>8.6400000000000005E-2</v>
          </cell>
        </row>
        <row r="42">
          <cell r="A42">
            <v>210061</v>
          </cell>
          <cell r="B42" t="str">
            <v>Atlantic General</v>
          </cell>
          <cell r="C42">
            <v>518</v>
          </cell>
          <cell r="D42">
            <v>0.1021</v>
          </cell>
          <cell r="E42">
            <v>2232</v>
          </cell>
          <cell r="F42">
            <v>9.4899999999999998E-2</v>
          </cell>
        </row>
        <row r="43">
          <cell r="A43">
            <v>210062</v>
          </cell>
          <cell r="B43" t="str">
            <v>MedStar Southern MD</v>
          </cell>
          <cell r="C43">
            <v>3416</v>
          </cell>
          <cell r="D43">
            <v>0.107</v>
          </cell>
          <cell r="E43">
            <v>5473</v>
          </cell>
          <cell r="F43">
            <v>9.11E-2</v>
          </cell>
        </row>
        <row r="44">
          <cell r="A44">
            <v>210063</v>
          </cell>
          <cell r="B44" t="str">
            <v>UM-St. Joe</v>
          </cell>
          <cell r="C44">
            <v>2531</v>
          </cell>
          <cell r="D44">
            <v>0.12759999999999999</v>
          </cell>
          <cell r="E44">
            <v>11022</v>
          </cell>
          <cell r="F44">
            <v>0.11070000000000001</v>
          </cell>
        </row>
        <row r="45">
          <cell r="A45">
            <v>210064</v>
          </cell>
          <cell r="B45" t="str">
            <v>Levindale</v>
          </cell>
          <cell r="C45">
            <v>205</v>
          </cell>
          <cell r="D45">
            <v>0.1285</v>
          </cell>
          <cell r="E45">
            <v>764</v>
          </cell>
          <cell r="F45">
            <v>0.1053</v>
          </cell>
        </row>
        <row r="46">
          <cell r="A46">
            <v>210065</v>
          </cell>
          <cell r="B46" t="str">
            <v>HC-Germantown</v>
          </cell>
          <cell r="C46">
            <v>1161</v>
          </cell>
          <cell r="D46">
            <v>0.12379999999999999</v>
          </cell>
          <cell r="E46">
            <v>3173</v>
          </cell>
          <cell r="F46">
            <v>0.11840000000000001</v>
          </cell>
        </row>
        <row r="47">
          <cell r="A47">
            <v>219999</v>
          </cell>
          <cell r="B47" t="str">
            <v>Statewide</v>
          </cell>
          <cell r="C47">
            <v>148697</v>
          </cell>
          <cell r="D47">
            <v>0.1343</v>
          </cell>
          <cell r="E47">
            <v>310058</v>
          </cell>
          <cell r="F47">
            <v>0.1086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caid"/>
    </sheetNames>
    <sheetDataSet>
      <sheetData sheetId="0">
        <row r="2">
          <cell r="A2">
            <v>210001</v>
          </cell>
          <cell r="B2" t="str">
            <v>Meritus</v>
          </cell>
          <cell r="C2">
            <v>4506</v>
          </cell>
          <cell r="D2">
            <v>0.1469</v>
          </cell>
          <cell r="E2">
            <v>9111</v>
          </cell>
          <cell r="F2">
            <v>0.11020000000000001</v>
          </cell>
        </row>
        <row r="3">
          <cell r="A3">
            <v>210002</v>
          </cell>
          <cell r="B3" t="str">
            <v>UMMC</v>
          </cell>
          <cell r="C3">
            <v>10270</v>
          </cell>
          <cell r="D3">
            <v>0.14480000000000001</v>
          </cell>
          <cell r="E3">
            <v>12207</v>
          </cell>
          <cell r="F3">
            <v>0.126</v>
          </cell>
        </row>
        <row r="4">
          <cell r="A4">
            <v>210003</v>
          </cell>
          <cell r="B4" t="str">
            <v>UM-PGHC</v>
          </cell>
          <cell r="C4">
            <v>5469</v>
          </cell>
          <cell r="D4">
            <v>0.1168</v>
          </cell>
          <cell r="E4">
            <v>4609</v>
          </cell>
          <cell r="F4">
            <v>9.8000000000000004E-2</v>
          </cell>
        </row>
        <row r="5">
          <cell r="A5">
            <v>210004</v>
          </cell>
          <cell r="B5" t="str">
            <v>Holy Cross</v>
          </cell>
          <cell r="C5">
            <v>7256</v>
          </cell>
          <cell r="D5">
            <v>0.1242</v>
          </cell>
          <cell r="E5">
            <v>16691</v>
          </cell>
          <cell r="F5">
            <v>0.1215</v>
          </cell>
        </row>
        <row r="6">
          <cell r="A6">
            <v>210005</v>
          </cell>
          <cell r="B6" t="str">
            <v>Frederick</v>
          </cell>
          <cell r="C6">
            <v>1990</v>
          </cell>
          <cell r="D6">
            <v>0.13039999999999999</v>
          </cell>
          <cell r="E6">
            <v>12629</v>
          </cell>
          <cell r="F6">
            <v>0.11020000000000001</v>
          </cell>
        </row>
        <row r="7">
          <cell r="A7">
            <v>210006</v>
          </cell>
          <cell r="B7" t="str">
            <v>UM-Harford</v>
          </cell>
          <cell r="C7">
            <v>1398</v>
          </cell>
          <cell r="D7">
            <v>0.1234</v>
          </cell>
          <cell r="E7">
            <v>2486</v>
          </cell>
          <cell r="F7">
            <v>0.1069</v>
          </cell>
        </row>
        <row r="8">
          <cell r="A8">
            <v>210008</v>
          </cell>
          <cell r="B8" t="str">
            <v>Mercy</v>
          </cell>
          <cell r="C8">
            <v>4337</v>
          </cell>
          <cell r="D8">
            <v>0.17480000000000001</v>
          </cell>
          <cell r="E8">
            <v>8007</v>
          </cell>
          <cell r="F8">
            <v>0.1143</v>
          </cell>
        </row>
        <row r="9">
          <cell r="A9">
            <v>210009</v>
          </cell>
          <cell r="B9" t="str">
            <v>Johns Hopkins</v>
          </cell>
          <cell r="C9">
            <v>14832</v>
          </cell>
          <cell r="D9">
            <v>0.1489</v>
          </cell>
          <cell r="E9">
            <v>24254</v>
          </cell>
          <cell r="F9">
            <v>0.1227</v>
          </cell>
        </row>
        <row r="10">
          <cell r="A10">
            <v>210010</v>
          </cell>
          <cell r="B10" t="str">
            <v>UM-Dorchester</v>
          </cell>
          <cell r="C10">
            <v>1056</v>
          </cell>
          <cell r="D10">
            <v>0.1211</v>
          </cell>
          <cell r="E10">
            <v>944</v>
          </cell>
          <cell r="F10">
            <v>0.1188</v>
          </cell>
        </row>
        <row r="11">
          <cell r="A11">
            <v>210011</v>
          </cell>
          <cell r="B11" t="str">
            <v>St. Agnes</v>
          </cell>
          <cell r="C11">
            <v>4798</v>
          </cell>
          <cell r="D11">
            <v>0.1371</v>
          </cell>
          <cell r="E11">
            <v>8921</v>
          </cell>
          <cell r="F11">
            <v>0.113</v>
          </cell>
        </row>
        <row r="12">
          <cell r="A12">
            <v>210012</v>
          </cell>
          <cell r="B12" t="str">
            <v>Sinai</v>
          </cell>
          <cell r="C12">
            <v>5730</v>
          </cell>
          <cell r="D12">
            <v>0.12590000000000001</v>
          </cell>
          <cell r="E12">
            <v>7531</v>
          </cell>
          <cell r="F12">
            <v>0.1032</v>
          </cell>
        </row>
        <row r="13">
          <cell r="A13">
            <v>210015</v>
          </cell>
          <cell r="B13" t="str">
            <v>MedStar Fr Square</v>
          </cell>
          <cell r="C13">
            <v>7765</v>
          </cell>
          <cell r="D13">
            <v>0.15890000000000001</v>
          </cell>
          <cell r="E13">
            <v>11711</v>
          </cell>
          <cell r="F13">
            <v>0.1278</v>
          </cell>
        </row>
        <row r="14">
          <cell r="A14">
            <v>210016</v>
          </cell>
          <cell r="B14" t="str">
            <v>Adventist White Oak</v>
          </cell>
          <cell r="C14">
            <v>4401</v>
          </cell>
          <cell r="D14">
            <v>0.1203</v>
          </cell>
          <cell r="E14">
            <v>4632</v>
          </cell>
          <cell r="F14">
            <v>9.4700000000000006E-2</v>
          </cell>
        </row>
        <row r="15">
          <cell r="A15">
            <v>210017</v>
          </cell>
          <cell r="B15" t="str">
            <v>Garrett</v>
          </cell>
          <cell r="C15">
            <v>467</v>
          </cell>
          <cell r="D15">
            <v>9.5399999999999999E-2</v>
          </cell>
          <cell r="E15">
            <v>1473</v>
          </cell>
          <cell r="F15">
            <v>5.91E-2</v>
          </cell>
        </row>
        <row r="16">
          <cell r="A16">
            <v>210018</v>
          </cell>
          <cell r="B16" t="str">
            <v>MedStar Montgomery</v>
          </cell>
          <cell r="C16">
            <v>1679</v>
          </cell>
          <cell r="D16">
            <v>0.1565</v>
          </cell>
          <cell r="E16">
            <v>4737</v>
          </cell>
          <cell r="F16">
            <v>0.1139</v>
          </cell>
        </row>
        <row r="17">
          <cell r="A17">
            <v>210019</v>
          </cell>
          <cell r="B17" t="str">
            <v>Peninsula</v>
          </cell>
          <cell r="C17">
            <v>4714</v>
          </cell>
          <cell r="D17">
            <v>0.12989999999999999</v>
          </cell>
          <cell r="E17">
            <v>10226</v>
          </cell>
          <cell r="F17">
            <v>0.10059999999999999</v>
          </cell>
        </row>
        <row r="18">
          <cell r="A18">
            <v>210022</v>
          </cell>
          <cell r="B18" t="str">
            <v>Suburban</v>
          </cell>
          <cell r="C18">
            <v>1998</v>
          </cell>
          <cell r="D18">
            <v>0.15579999999999999</v>
          </cell>
          <cell r="E18">
            <v>10419</v>
          </cell>
          <cell r="F18">
            <v>0.109</v>
          </cell>
        </row>
        <row r="19">
          <cell r="A19">
            <v>210023</v>
          </cell>
          <cell r="B19" t="str">
            <v>Anne Arundel</v>
          </cell>
          <cell r="C19">
            <v>3975</v>
          </cell>
          <cell r="D19">
            <v>0.14050000000000001</v>
          </cell>
          <cell r="E19">
            <v>20117</v>
          </cell>
          <cell r="F19">
            <v>0.10539999999999999</v>
          </cell>
        </row>
        <row r="20">
          <cell r="A20">
            <v>210024</v>
          </cell>
          <cell r="B20" t="str">
            <v>MedStar Union Mem</v>
          </cell>
          <cell r="C20">
            <v>3405</v>
          </cell>
          <cell r="D20">
            <v>0.15640000000000001</v>
          </cell>
          <cell r="E20">
            <v>6459</v>
          </cell>
          <cell r="F20">
            <v>0.1124</v>
          </cell>
        </row>
        <row r="21">
          <cell r="A21">
            <v>210027</v>
          </cell>
          <cell r="B21" t="str">
            <v>Western Maryland</v>
          </cell>
          <cell r="C21">
            <v>2809</v>
          </cell>
          <cell r="D21">
            <v>0.12529999999999999</v>
          </cell>
          <cell r="E21">
            <v>6898</v>
          </cell>
          <cell r="F21">
            <v>0.105</v>
          </cell>
        </row>
        <row r="22">
          <cell r="A22">
            <v>210028</v>
          </cell>
          <cell r="B22" t="str">
            <v>MedStar St. Mary's</v>
          </cell>
          <cell r="C22">
            <v>2367</v>
          </cell>
          <cell r="D22">
            <v>0.13900000000000001</v>
          </cell>
          <cell r="E22">
            <v>4209</v>
          </cell>
          <cell r="F22">
            <v>0.10009999999999999</v>
          </cell>
        </row>
        <row r="23">
          <cell r="A23">
            <v>210029</v>
          </cell>
          <cell r="B23" t="str">
            <v>JH Bayview</v>
          </cell>
          <cell r="C23">
            <v>7628</v>
          </cell>
          <cell r="D23">
            <v>0.1736</v>
          </cell>
          <cell r="E23">
            <v>9372</v>
          </cell>
          <cell r="F23">
            <v>0.13469999999999999</v>
          </cell>
        </row>
        <row r="24">
          <cell r="A24">
            <v>210030</v>
          </cell>
          <cell r="B24" t="str">
            <v>UM-Chestertown</v>
          </cell>
          <cell r="C24">
            <v>455</v>
          </cell>
          <cell r="D24">
            <v>0.13619999999999999</v>
          </cell>
          <cell r="E24">
            <v>920</v>
          </cell>
          <cell r="F24">
            <v>0.1018</v>
          </cell>
        </row>
        <row r="25">
          <cell r="A25">
            <v>210032</v>
          </cell>
          <cell r="B25" t="str">
            <v>ChristianaCare, Union</v>
          </cell>
          <cell r="C25">
            <v>1937</v>
          </cell>
          <cell r="D25">
            <v>0.13339999999999999</v>
          </cell>
          <cell r="E25">
            <v>2891</v>
          </cell>
          <cell r="F25">
            <v>9.7900000000000001E-2</v>
          </cell>
        </row>
        <row r="26">
          <cell r="A26">
            <v>210033</v>
          </cell>
          <cell r="B26" t="str">
            <v>Carroll</v>
          </cell>
          <cell r="C26">
            <v>2043</v>
          </cell>
          <cell r="D26">
            <v>0.13919999999999999</v>
          </cell>
          <cell r="E26">
            <v>6888</v>
          </cell>
          <cell r="F26">
            <v>0.1108</v>
          </cell>
        </row>
        <row r="27">
          <cell r="A27">
            <v>210034</v>
          </cell>
          <cell r="B27" t="str">
            <v>MedStar Harbor</v>
          </cell>
          <cell r="C27">
            <v>3677</v>
          </cell>
          <cell r="D27">
            <v>0.15260000000000001</v>
          </cell>
          <cell r="E27">
            <v>2816</v>
          </cell>
          <cell r="F27">
            <v>0.1255</v>
          </cell>
        </row>
        <row r="28">
          <cell r="A28">
            <v>210035</v>
          </cell>
          <cell r="B28" t="str">
            <v>UM-Charles Regional</v>
          </cell>
          <cell r="C28">
            <v>1700</v>
          </cell>
          <cell r="D28">
            <v>0.11559999999999999</v>
          </cell>
          <cell r="E28">
            <v>4478</v>
          </cell>
          <cell r="F28">
            <v>9.9299999999999999E-2</v>
          </cell>
        </row>
        <row r="29">
          <cell r="A29">
            <v>210037</v>
          </cell>
          <cell r="B29" t="str">
            <v>UM-Easton</v>
          </cell>
          <cell r="C29">
            <v>2129</v>
          </cell>
          <cell r="D29">
            <v>0.1467</v>
          </cell>
          <cell r="E29">
            <v>4081</v>
          </cell>
          <cell r="F29">
            <v>9.5399999999999999E-2</v>
          </cell>
        </row>
        <row r="30">
          <cell r="A30">
            <v>210038</v>
          </cell>
          <cell r="B30" t="str">
            <v>UMMC Midtown</v>
          </cell>
          <cell r="C30">
            <v>2896</v>
          </cell>
          <cell r="D30">
            <v>0.1641</v>
          </cell>
          <cell r="E30">
            <v>1142</v>
          </cell>
          <cell r="F30">
            <v>0.12970000000000001</v>
          </cell>
        </row>
        <row r="31">
          <cell r="A31">
            <v>210039</v>
          </cell>
          <cell r="B31" t="str">
            <v>Calvert</v>
          </cell>
          <cell r="C31">
            <v>1451</v>
          </cell>
          <cell r="D31">
            <v>9.98E-2</v>
          </cell>
          <cell r="E31">
            <v>3544</v>
          </cell>
          <cell r="F31">
            <v>9.2600000000000002E-2</v>
          </cell>
        </row>
        <row r="32">
          <cell r="A32">
            <v>210040</v>
          </cell>
          <cell r="B32" t="str">
            <v>Northwest</v>
          </cell>
          <cell r="C32">
            <v>3685</v>
          </cell>
          <cell r="D32">
            <v>0.14130000000000001</v>
          </cell>
          <cell r="E32">
            <v>5469</v>
          </cell>
          <cell r="F32">
            <v>0.114</v>
          </cell>
        </row>
        <row r="33">
          <cell r="A33">
            <v>210043</v>
          </cell>
          <cell r="B33" t="str">
            <v>UM-BWMC</v>
          </cell>
          <cell r="C33">
            <v>4374</v>
          </cell>
          <cell r="D33">
            <v>0.13950000000000001</v>
          </cell>
          <cell r="E33">
            <v>10133</v>
          </cell>
          <cell r="F33">
            <v>0.1215</v>
          </cell>
        </row>
        <row r="34">
          <cell r="A34">
            <v>210044</v>
          </cell>
          <cell r="B34" t="str">
            <v>GBMC</v>
          </cell>
          <cell r="C34">
            <v>2816</v>
          </cell>
          <cell r="D34">
            <v>0.1318</v>
          </cell>
          <cell r="E34">
            <v>12877</v>
          </cell>
          <cell r="F34">
            <v>0.1028</v>
          </cell>
        </row>
        <row r="35">
          <cell r="A35">
            <v>210048</v>
          </cell>
          <cell r="B35" t="str">
            <v>Howard County</v>
          </cell>
          <cell r="C35">
            <v>3724</v>
          </cell>
          <cell r="D35">
            <v>0.1192</v>
          </cell>
          <cell r="E35">
            <v>11336</v>
          </cell>
          <cell r="F35">
            <v>0.1094</v>
          </cell>
        </row>
        <row r="36">
          <cell r="A36">
            <v>210049</v>
          </cell>
          <cell r="B36" t="str">
            <v>UM-Upper Chesapeake</v>
          </cell>
          <cell r="C36">
            <v>2016</v>
          </cell>
          <cell r="D36">
            <v>0.1142</v>
          </cell>
          <cell r="E36">
            <v>7425</v>
          </cell>
          <cell r="F36">
            <v>9.5500000000000002E-2</v>
          </cell>
        </row>
        <row r="37">
          <cell r="A37">
            <v>210051</v>
          </cell>
          <cell r="B37" t="str">
            <v>Doctors</v>
          </cell>
          <cell r="C37">
            <v>2504</v>
          </cell>
          <cell r="D37">
            <v>0.1323</v>
          </cell>
          <cell r="E37">
            <v>5888</v>
          </cell>
          <cell r="F37">
            <v>0.10730000000000001</v>
          </cell>
        </row>
        <row r="38">
          <cell r="A38">
            <v>210056</v>
          </cell>
          <cell r="B38" t="str">
            <v>MedStar Good Sam</v>
          </cell>
          <cell r="C38">
            <v>2837</v>
          </cell>
          <cell r="D38">
            <v>0.14099999999999999</v>
          </cell>
          <cell r="E38">
            <v>3868</v>
          </cell>
          <cell r="F38">
            <v>0.1152</v>
          </cell>
        </row>
        <row r="39">
          <cell r="A39">
            <v>210057</v>
          </cell>
          <cell r="B39" t="str">
            <v>Shady Grove</v>
          </cell>
          <cell r="C39">
            <v>5643</v>
          </cell>
          <cell r="D39">
            <v>0.1341</v>
          </cell>
          <cell r="E39">
            <v>12625</v>
          </cell>
          <cell r="F39">
            <v>9.7199999999999995E-2</v>
          </cell>
        </row>
        <row r="40">
          <cell r="A40">
            <v>210058</v>
          </cell>
          <cell r="B40" t="str">
            <v>UMROI</v>
          </cell>
          <cell r="C40">
            <v>78</v>
          </cell>
          <cell r="D40">
            <v>0.16350000000000001</v>
          </cell>
          <cell r="E40">
            <v>509</v>
          </cell>
          <cell r="F40">
            <v>9.4E-2</v>
          </cell>
        </row>
        <row r="41">
          <cell r="A41">
            <v>210060</v>
          </cell>
          <cell r="B41" t="str">
            <v>Ft. Washington</v>
          </cell>
          <cell r="C41">
            <v>527</v>
          </cell>
          <cell r="D41">
            <v>8.9200000000000002E-2</v>
          </cell>
          <cell r="E41">
            <v>1418</v>
          </cell>
          <cell r="F41">
            <v>9.0200000000000002E-2</v>
          </cell>
        </row>
        <row r="42">
          <cell r="A42">
            <v>210061</v>
          </cell>
          <cell r="B42" t="str">
            <v>Atlantic General</v>
          </cell>
          <cell r="C42">
            <v>584</v>
          </cell>
          <cell r="D42">
            <v>0.1106</v>
          </cell>
          <cell r="E42">
            <v>2156</v>
          </cell>
          <cell r="F42">
            <v>9.5600000000000004E-2</v>
          </cell>
        </row>
        <row r="43">
          <cell r="A43">
            <v>210062</v>
          </cell>
          <cell r="B43" t="str">
            <v>MedStar Southern MD</v>
          </cell>
          <cell r="C43">
            <v>3681</v>
          </cell>
          <cell r="D43">
            <v>0.1203</v>
          </cell>
          <cell r="E43">
            <v>5585</v>
          </cell>
          <cell r="F43">
            <v>0.1042</v>
          </cell>
        </row>
        <row r="44">
          <cell r="A44">
            <v>210063</v>
          </cell>
          <cell r="B44" t="str">
            <v>UM-St. Joe</v>
          </cell>
          <cell r="C44">
            <v>2524</v>
          </cell>
          <cell r="D44">
            <v>0.12529999999999999</v>
          </cell>
          <cell r="E44">
            <v>11407</v>
          </cell>
          <cell r="F44">
            <v>0.1065</v>
          </cell>
        </row>
        <row r="45">
          <cell r="A45">
            <v>210064</v>
          </cell>
          <cell r="B45" t="str">
            <v>Levindale</v>
          </cell>
          <cell r="C45">
            <v>210</v>
          </cell>
          <cell r="D45">
            <v>0.1192</v>
          </cell>
          <cell r="E45">
            <v>796</v>
          </cell>
          <cell r="F45">
            <v>0.11269999999999999</v>
          </cell>
        </row>
        <row r="46">
          <cell r="A46">
            <v>210065</v>
          </cell>
          <cell r="B46" t="str">
            <v>HC-Germantown</v>
          </cell>
          <cell r="C46">
            <v>1207</v>
          </cell>
          <cell r="D46">
            <v>0.12590000000000001</v>
          </cell>
          <cell r="E46">
            <v>3049</v>
          </cell>
          <cell r="F46">
            <v>0.12920000000000001</v>
          </cell>
        </row>
        <row r="47">
          <cell r="A47">
            <v>219999</v>
          </cell>
          <cell r="B47" t="str">
            <v>Statewide</v>
          </cell>
          <cell r="C47">
            <v>155548</v>
          </cell>
          <cell r="D47">
            <v>0.1401</v>
          </cell>
          <cell r="E47">
            <v>318944</v>
          </cell>
          <cell r="F47">
            <v>0.1111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caid"/>
    </sheetNames>
    <sheetDataSet>
      <sheetData sheetId="0">
        <row r="2">
          <cell r="A2">
            <v>210001</v>
          </cell>
          <cell r="B2" t="str">
            <v>Meritus</v>
          </cell>
          <cell r="C2">
            <v>4343</v>
          </cell>
          <cell r="D2">
            <v>0.1479</v>
          </cell>
          <cell r="E2">
            <v>9161</v>
          </cell>
          <cell r="F2">
            <v>0.1011</v>
          </cell>
        </row>
        <row r="3">
          <cell r="A3">
            <v>210002</v>
          </cell>
          <cell r="B3" t="str">
            <v>UMMC</v>
          </cell>
          <cell r="C3">
            <v>10170</v>
          </cell>
          <cell r="D3">
            <v>0.1431</v>
          </cell>
          <cell r="E3">
            <v>11895</v>
          </cell>
          <cell r="F3">
            <v>0.1263</v>
          </cell>
        </row>
        <row r="4">
          <cell r="A4">
            <v>210003</v>
          </cell>
          <cell r="B4" t="str">
            <v>UM-PGHC</v>
          </cell>
          <cell r="C4">
            <v>5436</v>
          </cell>
          <cell r="D4">
            <v>0.11700000000000001</v>
          </cell>
          <cell r="E4">
            <v>4958</v>
          </cell>
          <cell r="F4">
            <v>9.98E-2</v>
          </cell>
        </row>
        <row r="5">
          <cell r="A5">
            <v>210004</v>
          </cell>
          <cell r="B5" t="str">
            <v>Holy Cross</v>
          </cell>
          <cell r="C5">
            <v>6760</v>
          </cell>
          <cell r="D5">
            <v>0.1333</v>
          </cell>
          <cell r="E5">
            <v>17097</v>
          </cell>
          <cell r="F5">
            <v>0.11650000000000001</v>
          </cell>
        </row>
        <row r="6">
          <cell r="A6">
            <v>210005</v>
          </cell>
          <cell r="B6" t="str">
            <v>Frederick</v>
          </cell>
          <cell r="C6">
            <v>1735</v>
          </cell>
          <cell r="D6">
            <v>0.1239</v>
          </cell>
          <cell r="E6">
            <v>12316</v>
          </cell>
          <cell r="F6">
            <v>0.1023</v>
          </cell>
        </row>
        <row r="7">
          <cell r="A7">
            <v>210006</v>
          </cell>
          <cell r="B7" t="str">
            <v>UM-Harford</v>
          </cell>
          <cell r="C7">
            <v>1335</v>
          </cell>
          <cell r="D7">
            <v>0.13700000000000001</v>
          </cell>
          <cell r="E7">
            <v>2647</v>
          </cell>
          <cell r="F7">
            <v>0.13250000000000001</v>
          </cell>
        </row>
        <row r="8">
          <cell r="A8">
            <v>210008</v>
          </cell>
          <cell r="B8" t="str">
            <v>Mercy</v>
          </cell>
          <cell r="C8">
            <v>4497</v>
          </cell>
          <cell r="D8">
            <v>0.16070000000000001</v>
          </cell>
          <cell r="E8">
            <v>8128</v>
          </cell>
          <cell r="F8">
            <v>0.11609999999999999</v>
          </cell>
        </row>
        <row r="9">
          <cell r="A9">
            <v>210009</v>
          </cell>
          <cell r="B9" t="str">
            <v>Johns Hopkins</v>
          </cell>
          <cell r="C9">
            <v>14386</v>
          </cell>
          <cell r="D9">
            <v>0.14680000000000001</v>
          </cell>
          <cell r="E9">
            <v>24655</v>
          </cell>
          <cell r="F9">
            <v>0.12330000000000001</v>
          </cell>
        </row>
        <row r="10">
          <cell r="A10">
            <v>210010</v>
          </cell>
          <cell r="B10" t="str">
            <v>UM-Dorchester</v>
          </cell>
          <cell r="C10">
            <v>1069</v>
          </cell>
          <cell r="D10">
            <v>0.151</v>
          </cell>
          <cell r="E10">
            <v>1052</v>
          </cell>
          <cell r="F10">
            <v>0.1069</v>
          </cell>
        </row>
        <row r="11">
          <cell r="A11">
            <v>210011</v>
          </cell>
          <cell r="B11" t="str">
            <v>St. Agnes</v>
          </cell>
          <cell r="C11">
            <v>4969</v>
          </cell>
          <cell r="D11">
            <v>0.14430000000000001</v>
          </cell>
          <cell r="E11">
            <v>9470</v>
          </cell>
          <cell r="F11">
            <v>0.1166</v>
          </cell>
        </row>
        <row r="12">
          <cell r="A12">
            <v>210012</v>
          </cell>
          <cell r="B12" t="str">
            <v>Sinai</v>
          </cell>
          <cell r="C12">
            <v>6626</v>
          </cell>
          <cell r="D12">
            <v>0.14149999999999999</v>
          </cell>
          <cell r="E12">
            <v>8643</v>
          </cell>
          <cell r="F12">
            <v>0.12139999999999999</v>
          </cell>
        </row>
        <row r="13">
          <cell r="A13">
            <v>210015</v>
          </cell>
          <cell r="B13" t="str">
            <v>MedStar Fr Square</v>
          </cell>
          <cell r="C13">
            <v>7194</v>
          </cell>
          <cell r="D13">
            <v>0.1512</v>
          </cell>
          <cell r="E13">
            <v>11502</v>
          </cell>
          <cell r="F13">
            <v>0.12670000000000001</v>
          </cell>
        </row>
        <row r="14">
          <cell r="A14">
            <v>210016</v>
          </cell>
          <cell r="B14" t="str">
            <v>Adventist White Oak</v>
          </cell>
          <cell r="C14">
            <v>4170</v>
          </cell>
          <cell r="D14">
            <v>0.13669999999999999</v>
          </cell>
          <cell r="E14">
            <v>4759</v>
          </cell>
          <cell r="F14">
            <v>9.9400000000000002E-2</v>
          </cell>
        </row>
        <row r="15">
          <cell r="A15">
            <v>210017</v>
          </cell>
          <cell r="B15" t="str">
            <v>Garrett</v>
          </cell>
          <cell r="C15">
            <v>493</v>
          </cell>
          <cell r="D15">
            <v>8.0100000000000005E-2</v>
          </cell>
          <cell r="E15">
            <v>1427</v>
          </cell>
          <cell r="F15">
            <v>5.2299999999999999E-2</v>
          </cell>
        </row>
        <row r="16">
          <cell r="A16">
            <v>210018</v>
          </cell>
          <cell r="B16" t="str">
            <v>MedStar Montgomery</v>
          </cell>
          <cell r="C16">
            <v>1681</v>
          </cell>
          <cell r="D16">
            <v>0.14879999999999999</v>
          </cell>
          <cell r="E16">
            <v>4583</v>
          </cell>
          <cell r="F16">
            <v>0.10059999999999999</v>
          </cell>
        </row>
        <row r="17">
          <cell r="A17">
            <v>210019</v>
          </cell>
          <cell r="B17" t="str">
            <v>Peninsula</v>
          </cell>
          <cell r="C17">
            <v>4728</v>
          </cell>
          <cell r="D17">
            <v>0.12520000000000001</v>
          </cell>
          <cell r="E17">
            <v>10205</v>
          </cell>
          <cell r="F17">
            <v>0.10539999999999999</v>
          </cell>
        </row>
        <row r="18">
          <cell r="A18">
            <v>210022</v>
          </cell>
          <cell r="B18" t="str">
            <v>Suburban</v>
          </cell>
          <cell r="C18">
            <v>1910</v>
          </cell>
          <cell r="D18">
            <v>0.15590000000000001</v>
          </cell>
          <cell r="E18">
            <v>9995</v>
          </cell>
          <cell r="F18">
            <v>0.1087</v>
          </cell>
        </row>
        <row r="19">
          <cell r="A19">
            <v>210023</v>
          </cell>
          <cell r="B19" t="str">
            <v>Anne Arundel</v>
          </cell>
          <cell r="C19">
            <v>4042</v>
          </cell>
          <cell r="D19">
            <v>0.1444</v>
          </cell>
          <cell r="E19">
            <v>20363</v>
          </cell>
          <cell r="F19">
            <v>0.1106</v>
          </cell>
        </row>
        <row r="20">
          <cell r="A20">
            <v>210024</v>
          </cell>
          <cell r="B20" t="str">
            <v>MedStar Union Mem</v>
          </cell>
          <cell r="C20">
            <v>3743</v>
          </cell>
          <cell r="D20">
            <v>0.15540000000000001</v>
          </cell>
          <cell r="E20">
            <v>6293</v>
          </cell>
          <cell r="F20">
            <v>0.1167</v>
          </cell>
        </row>
        <row r="21">
          <cell r="A21">
            <v>210027</v>
          </cell>
          <cell r="B21" t="str">
            <v>Western Maryland</v>
          </cell>
          <cell r="C21">
            <v>2843</v>
          </cell>
          <cell r="D21">
            <v>0.12770000000000001</v>
          </cell>
          <cell r="E21">
            <v>7405</v>
          </cell>
          <cell r="F21">
            <v>0.1129</v>
          </cell>
        </row>
        <row r="22">
          <cell r="A22">
            <v>210028</v>
          </cell>
          <cell r="B22" t="str">
            <v>MedStar St. Mary's</v>
          </cell>
          <cell r="C22">
            <v>2478</v>
          </cell>
          <cell r="D22">
            <v>0.13400000000000001</v>
          </cell>
          <cell r="E22">
            <v>4734</v>
          </cell>
          <cell r="F22">
            <v>9.5500000000000002E-2</v>
          </cell>
        </row>
        <row r="23">
          <cell r="A23">
            <v>210029</v>
          </cell>
          <cell r="B23" t="str">
            <v>JH Bayview</v>
          </cell>
          <cell r="C23">
            <v>7260</v>
          </cell>
          <cell r="D23">
            <v>0.15909999999999999</v>
          </cell>
          <cell r="E23">
            <v>9573</v>
          </cell>
          <cell r="F23">
            <v>0.14510000000000001</v>
          </cell>
        </row>
        <row r="24">
          <cell r="A24">
            <v>210030</v>
          </cell>
          <cell r="B24" t="str">
            <v>UM-Chestertown</v>
          </cell>
          <cell r="C24">
            <v>383</v>
          </cell>
          <cell r="D24">
            <v>0.1721</v>
          </cell>
          <cell r="E24">
            <v>1028</v>
          </cell>
          <cell r="F24">
            <v>0.1318</v>
          </cell>
        </row>
        <row r="25">
          <cell r="A25">
            <v>210032</v>
          </cell>
          <cell r="B25" t="str">
            <v>ChristianaCare, Union</v>
          </cell>
          <cell r="C25">
            <v>1892</v>
          </cell>
          <cell r="D25">
            <v>0.1242</v>
          </cell>
          <cell r="E25">
            <v>3281</v>
          </cell>
          <cell r="F25">
            <v>0.10150000000000001</v>
          </cell>
        </row>
        <row r="26">
          <cell r="A26">
            <v>210033</v>
          </cell>
          <cell r="B26" t="str">
            <v>Carroll</v>
          </cell>
          <cell r="C26">
            <v>2131</v>
          </cell>
          <cell r="D26">
            <v>0.1525</v>
          </cell>
          <cell r="E26">
            <v>6856</v>
          </cell>
          <cell r="F26">
            <v>0.1095</v>
          </cell>
        </row>
        <row r="27">
          <cell r="A27">
            <v>210034</v>
          </cell>
          <cell r="B27" t="str">
            <v>MedStar Harbor</v>
          </cell>
          <cell r="C27">
            <v>2963</v>
          </cell>
          <cell r="D27">
            <v>0.14099999999999999</v>
          </cell>
          <cell r="E27">
            <v>2979</v>
          </cell>
          <cell r="F27">
            <v>0.1145</v>
          </cell>
        </row>
        <row r="28">
          <cell r="A28">
            <v>210035</v>
          </cell>
          <cell r="B28" t="str">
            <v>UM-Charles Regional</v>
          </cell>
          <cell r="C28">
            <v>1685</v>
          </cell>
          <cell r="D28">
            <v>0.1124</v>
          </cell>
          <cell r="E28">
            <v>4145</v>
          </cell>
          <cell r="F28">
            <v>9.9199999999999997E-2</v>
          </cell>
        </row>
        <row r="29">
          <cell r="A29">
            <v>210037</v>
          </cell>
          <cell r="B29" t="str">
            <v>UM-Easton</v>
          </cell>
          <cell r="C29">
            <v>2252</v>
          </cell>
          <cell r="D29">
            <v>0.1232</v>
          </cell>
          <cell r="E29">
            <v>4235</v>
          </cell>
          <cell r="F29">
            <v>0.107</v>
          </cell>
        </row>
        <row r="30">
          <cell r="A30">
            <v>210038</v>
          </cell>
          <cell r="B30" t="str">
            <v>UMMC Midtown</v>
          </cell>
          <cell r="C30">
            <v>2640</v>
          </cell>
          <cell r="D30">
            <v>0.1633</v>
          </cell>
          <cell r="E30">
            <v>1088</v>
          </cell>
          <cell r="F30">
            <v>0.1409</v>
          </cell>
        </row>
        <row r="31">
          <cell r="A31">
            <v>210039</v>
          </cell>
          <cell r="B31" t="str">
            <v>Calvert</v>
          </cell>
          <cell r="C31">
            <v>1424</v>
          </cell>
          <cell r="D31">
            <v>0.11749999999999999</v>
          </cell>
          <cell r="E31">
            <v>3437</v>
          </cell>
          <cell r="F31">
            <v>8.6900000000000005E-2</v>
          </cell>
        </row>
        <row r="32">
          <cell r="A32">
            <v>210040</v>
          </cell>
          <cell r="B32" t="str">
            <v>Northwest</v>
          </cell>
          <cell r="C32">
            <v>3964</v>
          </cell>
          <cell r="D32">
            <v>0.14929999999999999</v>
          </cell>
          <cell r="E32">
            <v>5761</v>
          </cell>
          <cell r="F32">
            <v>0.123</v>
          </cell>
        </row>
        <row r="33">
          <cell r="A33">
            <v>210043</v>
          </cell>
          <cell r="B33" t="str">
            <v>UM-BWMC</v>
          </cell>
          <cell r="C33">
            <v>4223</v>
          </cell>
          <cell r="D33">
            <v>0.1396</v>
          </cell>
          <cell r="E33">
            <v>11072</v>
          </cell>
          <cell r="F33">
            <v>0.13220000000000001</v>
          </cell>
        </row>
        <row r="34">
          <cell r="A34">
            <v>210044</v>
          </cell>
          <cell r="B34" t="str">
            <v>GBMC</v>
          </cell>
          <cell r="C34">
            <v>2237</v>
          </cell>
          <cell r="D34">
            <v>0.1222</v>
          </cell>
          <cell r="E34">
            <v>12834</v>
          </cell>
          <cell r="F34">
            <v>0.108</v>
          </cell>
        </row>
        <row r="35">
          <cell r="A35">
            <v>210048</v>
          </cell>
          <cell r="B35" t="str">
            <v>Howard County</v>
          </cell>
          <cell r="C35">
            <v>3724</v>
          </cell>
          <cell r="D35">
            <v>0.13120000000000001</v>
          </cell>
          <cell r="E35">
            <v>12078</v>
          </cell>
          <cell r="F35">
            <v>0.1104</v>
          </cell>
        </row>
        <row r="36">
          <cell r="A36">
            <v>210049</v>
          </cell>
          <cell r="B36" t="str">
            <v>UM-Upper Chesapeake</v>
          </cell>
          <cell r="C36">
            <v>1942</v>
          </cell>
          <cell r="D36">
            <v>0.13039999999999999</v>
          </cell>
          <cell r="E36">
            <v>8630</v>
          </cell>
          <cell r="F36">
            <v>0.1143</v>
          </cell>
        </row>
        <row r="37">
          <cell r="A37">
            <v>210051</v>
          </cell>
          <cell r="B37" t="str">
            <v>Doctors</v>
          </cell>
          <cell r="C37">
            <v>2704</v>
          </cell>
          <cell r="D37">
            <v>0.1411</v>
          </cell>
          <cell r="E37">
            <v>6452</v>
          </cell>
          <cell r="F37">
            <v>0.1105</v>
          </cell>
        </row>
        <row r="38">
          <cell r="A38">
            <v>210056</v>
          </cell>
          <cell r="B38" t="str">
            <v>MedStar Good Sam</v>
          </cell>
          <cell r="C38">
            <v>2882</v>
          </cell>
          <cell r="D38">
            <v>0.1396</v>
          </cell>
          <cell r="E38">
            <v>4378</v>
          </cell>
          <cell r="F38">
            <v>0.1153</v>
          </cell>
        </row>
        <row r="39">
          <cell r="A39">
            <v>210057</v>
          </cell>
          <cell r="B39" t="str">
            <v>Shady Grove</v>
          </cell>
          <cell r="C39">
            <v>5651</v>
          </cell>
          <cell r="D39">
            <v>0.129</v>
          </cell>
          <cell r="E39">
            <v>13002</v>
          </cell>
          <cell r="F39">
            <v>9.64E-2</v>
          </cell>
        </row>
        <row r="40">
          <cell r="A40">
            <v>210058</v>
          </cell>
          <cell r="B40" t="str">
            <v>UMROI</v>
          </cell>
          <cell r="C40">
            <v>94</v>
          </cell>
          <cell r="D40">
            <v>0.16489999999999999</v>
          </cell>
          <cell r="E40">
            <v>467</v>
          </cell>
          <cell r="F40">
            <v>0.1051</v>
          </cell>
        </row>
        <row r="41">
          <cell r="A41">
            <v>210060</v>
          </cell>
          <cell r="B41" t="str">
            <v>Ft. Washington</v>
          </cell>
          <cell r="C41">
            <v>500</v>
          </cell>
          <cell r="D41">
            <v>0.10299999999999999</v>
          </cell>
          <cell r="E41">
            <v>1601</v>
          </cell>
          <cell r="F41">
            <v>0.1028</v>
          </cell>
        </row>
        <row r="42">
          <cell r="A42">
            <v>210061</v>
          </cell>
          <cell r="B42" t="str">
            <v>Atlantic General</v>
          </cell>
          <cell r="C42">
            <v>533</v>
          </cell>
          <cell r="D42">
            <v>9.0800000000000006E-2</v>
          </cell>
          <cell r="E42">
            <v>2427</v>
          </cell>
          <cell r="F42">
            <v>9.1999999999999998E-2</v>
          </cell>
        </row>
        <row r="43">
          <cell r="A43">
            <v>210062</v>
          </cell>
          <cell r="B43" t="str">
            <v>MedStar Southern MD</v>
          </cell>
          <cell r="C43">
            <v>3694</v>
          </cell>
          <cell r="D43">
            <v>0.13289999999999999</v>
          </cell>
          <cell r="E43">
            <v>5847</v>
          </cell>
          <cell r="F43">
            <v>0.1113</v>
          </cell>
        </row>
        <row r="44">
          <cell r="A44">
            <v>210063</v>
          </cell>
          <cell r="B44" t="str">
            <v>UM-St. Joe</v>
          </cell>
          <cell r="C44">
            <v>2601</v>
          </cell>
          <cell r="D44">
            <v>0.14219999999999999</v>
          </cell>
          <cell r="E44">
            <v>11622</v>
          </cell>
          <cell r="F44">
            <v>0.10539999999999999</v>
          </cell>
        </row>
        <row r="45">
          <cell r="A45">
            <v>210064</v>
          </cell>
          <cell r="B45" t="str">
            <v>Levindale</v>
          </cell>
          <cell r="C45">
            <v>248</v>
          </cell>
          <cell r="D45">
            <v>0.1331</v>
          </cell>
          <cell r="E45">
            <v>846</v>
          </cell>
          <cell r="F45">
            <v>9.8000000000000004E-2</v>
          </cell>
        </row>
        <row r="46">
          <cell r="A46">
            <v>210065</v>
          </cell>
          <cell r="B46" t="str">
            <v>HC-Germantown</v>
          </cell>
          <cell r="C46">
            <v>1210</v>
          </cell>
          <cell r="D46">
            <v>0.1201</v>
          </cell>
          <cell r="E46">
            <v>3067</v>
          </cell>
          <cell r="F46">
            <v>0.1169</v>
          </cell>
        </row>
        <row r="47">
          <cell r="A47">
            <v>219999</v>
          </cell>
          <cell r="B47" t="str">
            <v>Statewide</v>
          </cell>
          <cell r="C47">
            <v>153445</v>
          </cell>
          <cell r="D47">
            <v>0.14080000000000001</v>
          </cell>
          <cell r="E47">
            <v>327994</v>
          </cell>
          <cell r="F47">
            <v>0.1134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ck"/>
    </sheetNames>
    <sheetDataSet>
      <sheetData sheetId="0">
        <row r="2">
          <cell r="A2">
            <v>210001</v>
          </cell>
          <cell r="B2" t="str">
            <v>Meritus</v>
          </cell>
          <cell r="C2">
            <v>1448</v>
          </cell>
          <cell r="D2">
            <v>0.114</v>
          </cell>
          <cell r="E2">
            <v>11826</v>
          </cell>
          <cell r="F2">
            <v>0.1042</v>
          </cell>
        </row>
        <row r="3">
          <cell r="A3">
            <v>210002</v>
          </cell>
          <cell r="B3" t="str">
            <v>UMMC</v>
          </cell>
          <cell r="C3">
            <v>9942</v>
          </cell>
          <cell r="D3">
            <v>0.129</v>
          </cell>
          <cell r="E3">
            <v>11482</v>
          </cell>
          <cell r="F3">
            <v>0.1239</v>
          </cell>
        </row>
        <row r="4">
          <cell r="A4">
            <v>210003</v>
          </cell>
          <cell r="B4" t="str">
            <v>UM-PGHC</v>
          </cell>
          <cell r="C4">
            <v>6716</v>
          </cell>
          <cell r="D4">
            <v>0.10589999999999999</v>
          </cell>
          <cell r="E4">
            <v>2461</v>
          </cell>
          <cell r="F4">
            <v>9.7699999999999995E-2</v>
          </cell>
        </row>
        <row r="5">
          <cell r="A5">
            <v>210004</v>
          </cell>
          <cell r="B5" t="str">
            <v>Holy Cross</v>
          </cell>
          <cell r="C5">
            <v>11119</v>
          </cell>
          <cell r="D5">
            <v>0.1215</v>
          </cell>
          <cell r="E5">
            <v>11842</v>
          </cell>
          <cell r="F5">
            <v>0.1106</v>
          </cell>
        </row>
        <row r="6">
          <cell r="A6">
            <v>210005</v>
          </cell>
          <cell r="B6" t="str">
            <v>Frederick</v>
          </cell>
          <cell r="C6">
            <v>1375</v>
          </cell>
          <cell r="D6">
            <v>9.3799999999999994E-2</v>
          </cell>
          <cell r="E6">
            <v>12125</v>
          </cell>
          <cell r="F6">
            <v>0.106</v>
          </cell>
        </row>
        <row r="7">
          <cell r="A7">
            <v>210006</v>
          </cell>
          <cell r="B7" t="str">
            <v>UM-Harford</v>
          </cell>
          <cell r="C7">
            <v>697</v>
          </cell>
          <cell r="D7">
            <v>0.12</v>
          </cell>
          <cell r="E7">
            <v>2823</v>
          </cell>
          <cell r="F7">
            <v>0.1104</v>
          </cell>
        </row>
        <row r="8">
          <cell r="A8">
            <v>210008</v>
          </cell>
          <cell r="B8" t="str">
            <v>Mercy</v>
          </cell>
          <cell r="C8">
            <v>6065</v>
          </cell>
          <cell r="D8">
            <v>0.13270000000000001</v>
          </cell>
          <cell r="E8">
            <v>6273</v>
          </cell>
          <cell r="F8">
            <v>0.1145</v>
          </cell>
        </row>
        <row r="9">
          <cell r="A9">
            <v>210009</v>
          </cell>
          <cell r="B9" t="str">
            <v>Johns Hopkins</v>
          </cell>
          <cell r="C9">
            <v>14316</v>
          </cell>
          <cell r="D9">
            <v>0.13400000000000001</v>
          </cell>
          <cell r="E9">
            <v>22319</v>
          </cell>
          <cell r="F9">
            <v>0.124</v>
          </cell>
        </row>
        <row r="10">
          <cell r="A10">
            <v>210010</v>
          </cell>
          <cell r="B10" t="str">
            <v>UM-Dorchester</v>
          </cell>
          <cell r="C10">
            <v>305</v>
          </cell>
          <cell r="D10">
            <v>0.1045</v>
          </cell>
          <cell r="E10">
            <v>818</v>
          </cell>
          <cell r="F10">
            <v>8.3000000000000004E-2</v>
          </cell>
        </row>
        <row r="11">
          <cell r="A11">
            <v>210011</v>
          </cell>
          <cell r="B11" t="str">
            <v>St. Agnes</v>
          </cell>
          <cell r="C11">
            <v>5104</v>
          </cell>
          <cell r="D11">
            <v>0.12</v>
          </cell>
          <cell r="E11">
            <v>6322</v>
          </cell>
          <cell r="F11">
            <v>0.1108</v>
          </cell>
        </row>
        <row r="12">
          <cell r="A12">
            <v>210012</v>
          </cell>
          <cell r="B12" t="str">
            <v>Sinai</v>
          </cell>
          <cell r="C12">
            <v>7135</v>
          </cell>
          <cell r="D12">
            <v>0.1125</v>
          </cell>
          <cell r="E12">
            <v>5009</v>
          </cell>
          <cell r="F12">
            <v>0.106</v>
          </cell>
        </row>
        <row r="13">
          <cell r="A13">
            <v>210015</v>
          </cell>
          <cell r="B13" t="str">
            <v>MedStar Fr Square</v>
          </cell>
          <cell r="C13">
            <v>4092</v>
          </cell>
          <cell r="D13">
            <v>0.12909999999999999</v>
          </cell>
          <cell r="E13">
            <v>13031</v>
          </cell>
          <cell r="F13">
            <v>0.1244</v>
          </cell>
        </row>
        <row r="14">
          <cell r="A14">
            <v>210016</v>
          </cell>
          <cell r="B14" t="str">
            <v>Adventist White Oak</v>
          </cell>
          <cell r="C14">
            <v>2999</v>
          </cell>
          <cell r="D14">
            <v>0.1043</v>
          </cell>
          <cell r="E14">
            <v>5379</v>
          </cell>
          <cell r="F14">
            <v>9.8900000000000002E-2</v>
          </cell>
        </row>
        <row r="15">
          <cell r="A15">
            <v>210017</v>
          </cell>
          <cell r="B15" t="str">
            <v>Garrett</v>
          </cell>
          <cell r="C15">
            <v>11</v>
          </cell>
          <cell r="D15">
            <v>0</v>
          </cell>
          <cell r="E15">
            <v>1430</v>
          </cell>
          <cell r="F15">
            <v>4.7699999999999999E-2</v>
          </cell>
        </row>
        <row r="16">
          <cell r="A16">
            <v>210018</v>
          </cell>
          <cell r="B16" t="str">
            <v>MedStar Montgomery</v>
          </cell>
          <cell r="C16">
            <v>1259</v>
          </cell>
          <cell r="D16">
            <v>0.1135</v>
          </cell>
          <cell r="E16">
            <v>3916</v>
          </cell>
          <cell r="F16">
            <v>9.8199999999999996E-2</v>
          </cell>
        </row>
        <row r="17">
          <cell r="A17">
            <v>210019</v>
          </cell>
          <cell r="B17" t="str">
            <v>Peninsula</v>
          </cell>
          <cell r="C17">
            <v>3544</v>
          </cell>
          <cell r="D17">
            <v>0.1038</v>
          </cell>
          <cell r="E17">
            <v>9805</v>
          </cell>
          <cell r="F17">
            <v>9.4200000000000006E-2</v>
          </cell>
        </row>
        <row r="18">
          <cell r="A18">
            <v>210022</v>
          </cell>
          <cell r="B18" t="str">
            <v>Suburban</v>
          </cell>
          <cell r="C18">
            <v>2284</v>
          </cell>
          <cell r="D18">
            <v>0.106</v>
          </cell>
          <cell r="E18">
            <v>9513</v>
          </cell>
          <cell r="F18">
            <v>0.1009</v>
          </cell>
        </row>
        <row r="19">
          <cell r="A19">
            <v>210023</v>
          </cell>
          <cell r="B19" t="str">
            <v>Anne Arundel</v>
          </cell>
          <cell r="C19">
            <v>5020</v>
          </cell>
          <cell r="D19">
            <v>0.1231</v>
          </cell>
          <cell r="E19">
            <v>16735</v>
          </cell>
          <cell r="F19">
            <v>0.1147</v>
          </cell>
        </row>
        <row r="20">
          <cell r="A20">
            <v>210024</v>
          </cell>
          <cell r="B20" t="str">
            <v>MedStar Union Mem</v>
          </cell>
          <cell r="C20">
            <v>4823</v>
          </cell>
          <cell r="D20">
            <v>0.12089999999999999</v>
          </cell>
          <cell r="E20">
            <v>4433</v>
          </cell>
          <cell r="F20">
            <v>0.11409999999999999</v>
          </cell>
        </row>
        <row r="21">
          <cell r="A21">
            <v>210027</v>
          </cell>
          <cell r="B21" t="str">
            <v>Western Maryland</v>
          </cell>
          <cell r="C21">
            <v>370</v>
          </cell>
          <cell r="D21">
            <v>0.1</v>
          </cell>
          <cell r="E21">
            <v>8880</v>
          </cell>
          <cell r="F21">
            <v>0.1111</v>
          </cell>
        </row>
        <row r="22">
          <cell r="A22">
            <v>210028</v>
          </cell>
          <cell r="B22" t="str">
            <v>MedStar St. Mary's</v>
          </cell>
          <cell r="C22">
            <v>1264</v>
          </cell>
          <cell r="D22">
            <v>9.7500000000000003E-2</v>
          </cell>
          <cell r="E22">
            <v>5054</v>
          </cell>
          <cell r="F22">
            <v>0.10879999999999999</v>
          </cell>
        </row>
        <row r="23">
          <cell r="A23">
            <v>210029</v>
          </cell>
          <cell r="B23" t="str">
            <v>JH Bayview</v>
          </cell>
          <cell r="C23">
            <v>4577</v>
          </cell>
          <cell r="D23">
            <v>0.13300000000000001</v>
          </cell>
          <cell r="E23">
            <v>11569</v>
          </cell>
          <cell r="F23">
            <v>0.13569999999999999</v>
          </cell>
        </row>
        <row r="24">
          <cell r="A24">
            <v>210030</v>
          </cell>
          <cell r="B24" t="str">
            <v>UM-Chestertown</v>
          </cell>
          <cell r="C24">
            <v>111</v>
          </cell>
          <cell r="D24">
            <v>0.1188</v>
          </cell>
          <cell r="E24">
            <v>466</v>
          </cell>
          <cell r="F24">
            <v>5.4100000000000002E-2</v>
          </cell>
        </row>
        <row r="25">
          <cell r="A25">
            <v>210032</v>
          </cell>
          <cell r="B25" t="str">
            <v>ChristianaCare, Union</v>
          </cell>
          <cell r="C25">
            <v>382</v>
          </cell>
          <cell r="D25">
            <v>0.12870000000000001</v>
          </cell>
          <cell r="E25">
            <v>3905</v>
          </cell>
          <cell r="F25">
            <v>0.10680000000000001</v>
          </cell>
        </row>
        <row r="26">
          <cell r="A26">
            <v>210033</v>
          </cell>
          <cell r="B26" t="str">
            <v>Carroll</v>
          </cell>
          <cell r="C26">
            <v>553</v>
          </cell>
          <cell r="D26">
            <v>0.1633</v>
          </cell>
          <cell r="E26">
            <v>8658</v>
          </cell>
          <cell r="F26">
            <v>0.1187</v>
          </cell>
        </row>
        <row r="27">
          <cell r="A27">
            <v>210034</v>
          </cell>
          <cell r="B27" t="str">
            <v>MedStar Harbor</v>
          </cell>
          <cell r="C27">
            <v>2364</v>
          </cell>
          <cell r="D27">
            <v>0.12759999999999999</v>
          </cell>
          <cell r="E27">
            <v>3675</v>
          </cell>
          <cell r="F27">
            <v>0.13819999999999999</v>
          </cell>
        </row>
        <row r="28">
          <cell r="A28">
            <v>210035</v>
          </cell>
          <cell r="B28" t="str">
            <v>UM-Charles Regional</v>
          </cell>
          <cell r="C28">
            <v>2359</v>
          </cell>
          <cell r="D28">
            <v>0.1051</v>
          </cell>
          <cell r="E28">
            <v>3259</v>
          </cell>
          <cell r="F28">
            <v>0.10009999999999999</v>
          </cell>
        </row>
        <row r="29">
          <cell r="A29">
            <v>210037</v>
          </cell>
          <cell r="B29" t="str">
            <v>UM-Easton</v>
          </cell>
          <cell r="C29">
            <v>937</v>
          </cell>
          <cell r="D29">
            <v>0.1017</v>
          </cell>
          <cell r="E29">
            <v>3965</v>
          </cell>
          <cell r="F29">
            <v>8.4500000000000006E-2</v>
          </cell>
        </row>
        <row r="30">
          <cell r="A30">
            <v>210038</v>
          </cell>
          <cell r="B30" t="str">
            <v>UMMC Midtown</v>
          </cell>
          <cell r="C30">
            <v>2998</v>
          </cell>
          <cell r="D30">
            <v>0.14349999999999999</v>
          </cell>
          <cell r="E30">
            <v>1036</v>
          </cell>
          <cell r="F30">
            <v>0.14430000000000001</v>
          </cell>
        </row>
        <row r="31">
          <cell r="A31">
            <v>210039</v>
          </cell>
          <cell r="B31" t="str">
            <v>Calvert</v>
          </cell>
          <cell r="C31">
            <v>978</v>
          </cell>
          <cell r="D31">
            <v>0.1085</v>
          </cell>
          <cell r="E31">
            <v>4233</v>
          </cell>
          <cell r="F31">
            <v>0.111</v>
          </cell>
        </row>
        <row r="32">
          <cell r="A32">
            <v>210040</v>
          </cell>
          <cell r="B32" t="str">
            <v>Northwest</v>
          </cell>
          <cell r="C32">
            <v>4834</v>
          </cell>
          <cell r="D32">
            <v>0.1037</v>
          </cell>
          <cell r="E32">
            <v>2794</v>
          </cell>
          <cell r="F32">
            <v>0.1045</v>
          </cell>
        </row>
        <row r="33">
          <cell r="A33">
            <v>210043</v>
          </cell>
          <cell r="B33" t="str">
            <v>UM-BWMC</v>
          </cell>
          <cell r="C33">
            <v>3861</v>
          </cell>
          <cell r="D33">
            <v>0.11550000000000001</v>
          </cell>
          <cell r="E33">
            <v>12210</v>
          </cell>
          <cell r="F33">
            <v>0.1164</v>
          </cell>
        </row>
        <row r="34">
          <cell r="A34">
            <v>210044</v>
          </cell>
          <cell r="B34" t="str">
            <v>GBMC</v>
          </cell>
          <cell r="C34">
            <v>5060</v>
          </cell>
          <cell r="D34">
            <v>0.11409999999999999</v>
          </cell>
          <cell r="E34">
            <v>11013</v>
          </cell>
          <cell r="F34">
            <v>0.1052</v>
          </cell>
        </row>
        <row r="35">
          <cell r="A35">
            <v>210048</v>
          </cell>
          <cell r="B35" t="str">
            <v>Howard County</v>
          </cell>
          <cell r="C35">
            <v>3569</v>
          </cell>
          <cell r="D35">
            <v>0.1188</v>
          </cell>
          <cell r="E35">
            <v>9976</v>
          </cell>
          <cell r="F35">
            <v>0.11260000000000001</v>
          </cell>
        </row>
        <row r="36">
          <cell r="A36">
            <v>210049</v>
          </cell>
          <cell r="B36" t="str">
            <v>UM-Upper Chesapeake</v>
          </cell>
          <cell r="C36">
            <v>1198</v>
          </cell>
          <cell r="D36">
            <v>0.1145</v>
          </cell>
          <cell r="E36">
            <v>8559</v>
          </cell>
          <cell r="F36">
            <v>0.11559999999999999</v>
          </cell>
        </row>
        <row r="37">
          <cell r="A37">
            <v>210051</v>
          </cell>
          <cell r="B37" t="str">
            <v>Doctors</v>
          </cell>
          <cell r="C37">
            <v>7320</v>
          </cell>
          <cell r="D37">
            <v>9.3100000000000002E-2</v>
          </cell>
          <cell r="E37">
            <v>2367</v>
          </cell>
          <cell r="F37">
            <v>8.5500000000000007E-2</v>
          </cell>
        </row>
        <row r="38">
          <cell r="A38">
            <v>210056</v>
          </cell>
          <cell r="B38" t="str">
            <v>MedStar Good Sam</v>
          </cell>
          <cell r="C38">
            <v>4455</v>
          </cell>
          <cell r="D38">
            <v>0.1258</v>
          </cell>
          <cell r="E38">
            <v>1690</v>
          </cell>
          <cell r="F38">
            <v>0.1391</v>
          </cell>
        </row>
        <row r="39">
          <cell r="A39">
            <v>210057</v>
          </cell>
          <cell r="B39" t="str">
            <v>Shady Grove</v>
          </cell>
          <cell r="C39">
            <v>3604</v>
          </cell>
          <cell r="D39">
            <v>0.104</v>
          </cell>
          <cell r="E39">
            <v>12715</v>
          </cell>
          <cell r="F39">
            <v>9.5000000000000001E-2</v>
          </cell>
        </row>
        <row r="40">
          <cell r="A40">
            <v>210058</v>
          </cell>
          <cell r="B40" t="str">
            <v>UMROI</v>
          </cell>
          <cell r="C40">
            <v>147</v>
          </cell>
          <cell r="D40">
            <v>0.12709999999999999</v>
          </cell>
          <cell r="E40">
            <v>253</v>
          </cell>
          <cell r="F40">
            <v>0.1045</v>
          </cell>
        </row>
        <row r="41">
          <cell r="A41">
            <v>210060</v>
          </cell>
          <cell r="B41" t="str">
            <v>Ft. Washington</v>
          </cell>
          <cell r="C41">
            <v>1356</v>
          </cell>
          <cell r="D41">
            <v>0.1016</v>
          </cell>
          <cell r="E41">
            <v>305</v>
          </cell>
          <cell r="F41">
            <v>8.9499999999999996E-2</v>
          </cell>
        </row>
        <row r="42">
          <cell r="A42">
            <v>210061</v>
          </cell>
          <cell r="B42" t="str">
            <v>Atlantic General</v>
          </cell>
          <cell r="C42">
            <v>258</v>
          </cell>
          <cell r="D42">
            <v>0.12280000000000001</v>
          </cell>
          <cell r="E42">
            <v>2261</v>
          </cell>
          <cell r="F42">
            <v>8.7499999999999994E-2</v>
          </cell>
        </row>
        <row r="43">
          <cell r="A43">
            <v>210062</v>
          </cell>
          <cell r="B43" t="str">
            <v>MedStar Southern MD</v>
          </cell>
          <cell r="C43">
            <v>7102</v>
          </cell>
          <cell r="D43">
            <v>0.10100000000000001</v>
          </cell>
          <cell r="E43">
            <v>2334</v>
          </cell>
          <cell r="F43">
            <v>0.1041</v>
          </cell>
        </row>
        <row r="44">
          <cell r="A44">
            <v>210063</v>
          </cell>
          <cell r="B44" t="str">
            <v>UM-St. Joe</v>
          </cell>
          <cell r="C44">
            <v>2585</v>
          </cell>
          <cell r="D44">
            <v>0.1331</v>
          </cell>
          <cell r="E44">
            <v>10501</v>
          </cell>
          <cell r="F44">
            <v>0.1076</v>
          </cell>
        </row>
        <row r="45">
          <cell r="A45">
            <v>210064</v>
          </cell>
          <cell r="B45" t="str">
            <v>Levindale</v>
          </cell>
          <cell r="C45">
            <v>327</v>
          </cell>
          <cell r="D45">
            <v>9.7699999999999995E-2</v>
          </cell>
          <cell r="E45">
            <v>591</v>
          </cell>
          <cell r="F45">
            <v>0.1003</v>
          </cell>
        </row>
        <row r="46">
          <cell r="A46">
            <v>210065</v>
          </cell>
          <cell r="B46" t="str">
            <v>HC-Germantown</v>
          </cell>
          <cell r="C46">
            <v>1170</v>
          </cell>
          <cell r="D46">
            <v>0.12139999999999999</v>
          </cell>
          <cell r="E46">
            <v>3411</v>
          </cell>
          <cell r="F46">
            <v>0.1089</v>
          </cell>
        </row>
        <row r="47">
          <cell r="A47">
            <v>219999</v>
          </cell>
          <cell r="B47" t="str">
            <v>Statewide</v>
          </cell>
          <cell r="C47">
            <v>151993</v>
          </cell>
          <cell r="D47">
            <v>0.1176</v>
          </cell>
          <cell r="E47">
            <v>293222</v>
          </cell>
          <cell r="F47">
            <v>0.1113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ck"/>
    </sheetNames>
    <sheetDataSet>
      <sheetData sheetId="0">
        <row r="2">
          <cell r="A2">
            <v>210001</v>
          </cell>
          <cell r="B2" t="str">
            <v>Meritus</v>
          </cell>
          <cell r="C2">
            <v>1334</v>
          </cell>
          <cell r="D2">
            <v>0.129</v>
          </cell>
          <cell r="E2">
            <v>11895</v>
          </cell>
          <cell r="F2">
            <v>0.1103</v>
          </cell>
        </row>
        <row r="3">
          <cell r="A3">
            <v>210002</v>
          </cell>
          <cell r="B3" t="str">
            <v>UMMC</v>
          </cell>
          <cell r="C3">
            <v>10312</v>
          </cell>
          <cell r="D3">
            <v>0.1381</v>
          </cell>
          <cell r="E3">
            <v>11640</v>
          </cell>
          <cell r="F3">
            <v>0.1242</v>
          </cell>
        </row>
        <row r="4">
          <cell r="A4">
            <v>210003</v>
          </cell>
          <cell r="B4" t="str">
            <v>UM-PGHC</v>
          </cell>
          <cell r="C4">
            <v>7983</v>
          </cell>
          <cell r="D4">
            <v>0.1111</v>
          </cell>
          <cell r="E4">
            <v>2549</v>
          </cell>
          <cell r="F4">
            <v>0.1036</v>
          </cell>
        </row>
        <row r="5">
          <cell r="A5">
            <v>210004</v>
          </cell>
          <cell r="B5" t="str">
            <v>Holy Cross</v>
          </cell>
          <cell r="C5">
            <v>10986</v>
          </cell>
          <cell r="D5">
            <v>0.12640000000000001</v>
          </cell>
          <cell r="E5">
            <v>12068</v>
          </cell>
          <cell r="F5">
            <v>0.11020000000000001</v>
          </cell>
        </row>
        <row r="6">
          <cell r="A6">
            <v>210005</v>
          </cell>
          <cell r="B6" t="str">
            <v>Frederick</v>
          </cell>
          <cell r="C6">
            <v>1425</v>
          </cell>
          <cell r="D6">
            <v>0.10970000000000001</v>
          </cell>
          <cell r="E6">
            <v>12954</v>
          </cell>
          <cell r="F6">
            <v>0.10539999999999999</v>
          </cell>
        </row>
        <row r="7">
          <cell r="A7">
            <v>210006</v>
          </cell>
          <cell r="B7" t="str">
            <v>UM-Harford</v>
          </cell>
          <cell r="C7">
            <v>758</v>
          </cell>
          <cell r="D7">
            <v>0.1119</v>
          </cell>
          <cell r="E7">
            <v>3104</v>
          </cell>
          <cell r="F7">
            <v>0.1124</v>
          </cell>
        </row>
        <row r="8">
          <cell r="A8">
            <v>210008</v>
          </cell>
          <cell r="B8" t="str">
            <v>Mercy</v>
          </cell>
          <cell r="C8">
            <v>6250</v>
          </cell>
          <cell r="D8">
            <v>0.1308</v>
          </cell>
          <cell r="E8">
            <v>6406</v>
          </cell>
          <cell r="F8">
            <v>0.12570000000000001</v>
          </cell>
        </row>
        <row r="9">
          <cell r="A9">
            <v>210009</v>
          </cell>
          <cell r="B9" t="str">
            <v>Johns Hopkins</v>
          </cell>
          <cell r="C9">
            <v>14339</v>
          </cell>
          <cell r="D9">
            <v>0.13289999999999999</v>
          </cell>
          <cell r="E9">
            <v>22538</v>
          </cell>
          <cell r="F9">
            <v>0.12470000000000001</v>
          </cell>
        </row>
        <row r="10">
          <cell r="A10">
            <v>210010</v>
          </cell>
          <cell r="B10" t="str">
            <v>UM-Dorchester</v>
          </cell>
          <cell r="C10">
            <v>484</v>
          </cell>
          <cell r="D10">
            <v>0.1109</v>
          </cell>
          <cell r="E10">
            <v>1071</v>
          </cell>
          <cell r="F10">
            <v>8.8499999999999995E-2</v>
          </cell>
        </row>
        <row r="11">
          <cell r="A11">
            <v>210011</v>
          </cell>
          <cell r="B11" t="str">
            <v>St. Agnes</v>
          </cell>
          <cell r="C11">
            <v>5934</v>
          </cell>
          <cell r="D11">
            <v>0.12540000000000001</v>
          </cell>
          <cell r="E11">
            <v>7210</v>
          </cell>
          <cell r="F11">
            <v>0.11749999999999999</v>
          </cell>
        </row>
        <row r="12">
          <cell r="A12">
            <v>210012</v>
          </cell>
          <cell r="B12" t="str">
            <v>Sinai</v>
          </cell>
          <cell r="C12">
            <v>7936</v>
          </cell>
          <cell r="D12">
            <v>0.1164</v>
          </cell>
          <cell r="E12">
            <v>5521</v>
          </cell>
          <cell r="F12">
            <v>0.11990000000000001</v>
          </cell>
        </row>
        <row r="13">
          <cell r="A13">
            <v>210015</v>
          </cell>
          <cell r="B13" t="str">
            <v>MedStar Fr Square</v>
          </cell>
          <cell r="C13">
            <v>4463</v>
          </cell>
          <cell r="D13">
            <v>0.1258</v>
          </cell>
          <cell r="E13">
            <v>14507</v>
          </cell>
          <cell r="F13">
            <v>0.13439999999999999</v>
          </cell>
        </row>
        <row r="14">
          <cell r="A14">
            <v>210016</v>
          </cell>
          <cell r="B14" t="str">
            <v>Adventist White Oak</v>
          </cell>
          <cell r="C14">
            <v>3277</v>
          </cell>
          <cell r="D14">
            <v>0.1128</v>
          </cell>
          <cell r="E14">
            <v>5380</v>
          </cell>
          <cell r="F14">
            <v>9.6799999999999997E-2</v>
          </cell>
        </row>
        <row r="15">
          <cell r="A15">
            <v>210017</v>
          </cell>
          <cell r="B15" t="str">
            <v>Garrett</v>
          </cell>
          <cell r="C15">
            <v>15</v>
          </cell>
          <cell r="D15">
            <v>0.06</v>
          </cell>
          <cell r="E15">
            <v>1856</v>
          </cell>
          <cell r="F15">
            <v>7.0400000000000004E-2</v>
          </cell>
        </row>
        <row r="16">
          <cell r="A16">
            <v>210018</v>
          </cell>
          <cell r="B16" t="str">
            <v>MedStar Montgomery</v>
          </cell>
          <cell r="C16">
            <v>1344</v>
          </cell>
          <cell r="D16">
            <v>0.1321</v>
          </cell>
          <cell r="E16">
            <v>4574</v>
          </cell>
          <cell r="F16">
            <v>0.1134</v>
          </cell>
        </row>
        <row r="17">
          <cell r="A17">
            <v>210019</v>
          </cell>
          <cell r="B17" t="str">
            <v>Peninsula</v>
          </cell>
          <cell r="C17">
            <v>3842</v>
          </cell>
          <cell r="D17">
            <v>0.1118</v>
          </cell>
          <cell r="E17">
            <v>10603</v>
          </cell>
          <cell r="F17">
            <v>0.1066</v>
          </cell>
        </row>
        <row r="18">
          <cell r="A18">
            <v>210022</v>
          </cell>
          <cell r="B18" t="str">
            <v>Suburban</v>
          </cell>
          <cell r="C18">
            <v>2128</v>
          </cell>
          <cell r="D18">
            <v>0.1197</v>
          </cell>
          <cell r="E18">
            <v>10359</v>
          </cell>
          <cell r="F18">
            <v>0.1114</v>
          </cell>
        </row>
        <row r="19">
          <cell r="A19">
            <v>210023</v>
          </cell>
          <cell r="B19" t="str">
            <v>Anne Arundel</v>
          </cell>
          <cell r="C19">
            <v>4720</v>
          </cell>
          <cell r="D19">
            <v>0.123</v>
          </cell>
          <cell r="E19">
            <v>16666</v>
          </cell>
          <cell r="F19">
            <v>0.1105</v>
          </cell>
        </row>
        <row r="20">
          <cell r="A20">
            <v>210024</v>
          </cell>
          <cell r="B20" t="str">
            <v>MedStar Union Mem</v>
          </cell>
          <cell r="C20">
            <v>5078</v>
          </cell>
          <cell r="D20">
            <v>0.1333</v>
          </cell>
          <cell r="E20">
            <v>4468</v>
          </cell>
          <cell r="F20">
            <v>0.105</v>
          </cell>
        </row>
        <row r="21">
          <cell r="A21">
            <v>210027</v>
          </cell>
          <cell r="B21" t="str">
            <v>Western Maryland</v>
          </cell>
          <cell r="C21">
            <v>399</v>
          </cell>
          <cell r="D21">
            <v>0.1198</v>
          </cell>
          <cell r="E21">
            <v>9327</v>
          </cell>
          <cell r="F21">
            <v>0.1072</v>
          </cell>
        </row>
        <row r="22">
          <cell r="A22">
            <v>210028</v>
          </cell>
          <cell r="B22" t="str">
            <v>MedStar St. Mary's</v>
          </cell>
          <cell r="C22">
            <v>1187</v>
          </cell>
          <cell r="D22">
            <v>0.1205</v>
          </cell>
          <cell r="E22">
            <v>4767</v>
          </cell>
          <cell r="F22">
            <v>0.1105</v>
          </cell>
        </row>
        <row r="23">
          <cell r="A23">
            <v>210029</v>
          </cell>
          <cell r="B23" t="str">
            <v>JH Bayview</v>
          </cell>
          <cell r="C23">
            <v>4717</v>
          </cell>
          <cell r="D23">
            <v>0.1384</v>
          </cell>
          <cell r="E23">
            <v>11507</v>
          </cell>
          <cell r="F23">
            <v>0.14080000000000001</v>
          </cell>
        </row>
        <row r="24">
          <cell r="A24">
            <v>210030</v>
          </cell>
          <cell r="B24" t="str">
            <v>UM-Chestertown</v>
          </cell>
          <cell r="C24">
            <v>174</v>
          </cell>
          <cell r="D24">
            <v>9.5299999999999996E-2</v>
          </cell>
          <cell r="E24">
            <v>660</v>
          </cell>
          <cell r="F24">
            <v>6.5000000000000002E-2</v>
          </cell>
        </row>
        <row r="25">
          <cell r="A25">
            <v>210032</v>
          </cell>
          <cell r="B25" t="str">
            <v>ChristianaCare, Union</v>
          </cell>
          <cell r="C25">
            <v>386</v>
          </cell>
          <cell r="D25">
            <v>0.09</v>
          </cell>
          <cell r="E25">
            <v>4195</v>
          </cell>
          <cell r="F25">
            <v>0.1062</v>
          </cell>
        </row>
        <row r="26">
          <cell r="A26">
            <v>210033</v>
          </cell>
          <cell r="B26" t="str">
            <v>Carroll</v>
          </cell>
          <cell r="C26">
            <v>476</v>
          </cell>
          <cell r="D26">
            <v>0.1404</v>
          </cell>
          <cell r="E26">
            <v>8898</v>
          </cell>
          <cell r="F26">
            <v>0.1166</v>
          </cell>
        </row>
        <row r="27">
          <cell r="A27">
            <v>210034</v>
          </cell>
          <cell r="B27" t="str">
            <v>MedStar Harbor</v>
          </cell>
          <cell r="C27">
            <v>2348</v>
          </cell>
          <cell r="D27">
            <v>0.14530000000000001</v>
          </cell>
          <cell r="E27">
            <v>4119</v>
          </cell>
          <cell r="F27">
            <v>0.14330000000000001</v>
          </cell>
        </row>
        <row r="28">
          <cell r="A28">
            <v>210035</v>
          </cell>
          <cell r="B28" t="str">
            <v>UM-Charles Regional</v>
          </cell>
          <cell r="C28">
            <v>2331</v>
          </cell>
          <cell r="D28">
            <v>0.1071</v>
          </cell>
          <cell r="E28">
            <v>3400</v>
          </cell>
          <cell r="F28">
            <v>0.10199999999999999</v>
          </cell>
        </row>
        <row r="29">
          <cell r="A29">
            <v>210037</v>
          </cell>
          <cell r="B29" t="str">
            <v>UM-Easton</v>
          </cell>
          <cell r="C29">
            <v>1132</v>
          </cell>
          <cell r="D29">
            <v>9.5100000000000004E-2</v>
          </cell>
          <cell r="E29">
            <v>4445</v>
          </cell>
          <cell r="F29">
            <v>9.2499999999999999E-2</v>
          </cell>
        </row>
        <row r="30">
          <cell r="A30">
            <v>210038</v>
          </cell>
          <cell r="B30" t="str">
            <v>UMMC Midtown</v>
          </cell>
          <cell r="C30">
            <v>2773</v>
          </cell>
          <cell r="D30">
            <v>0.1464</v>
          </cell>
          <cell r="E30">
            <v>830</v>
          </cell>
          <cell r="F30">
            <v>0.15290000000000001</v>
          </cell>
        </row>
        <row r="31">
          <cell r="A31">
            <v>210039</v>
          </cell>
          <cell r="B31" t="str">
            <v>Calvert</v>
          </cell>
          <cell r="C31">
            <v>924</v>
          </cell>
          <cell r="D31">
            <v>0.11210000000000001</v>
          </cell>
          <cell r="E31">
            <v>4101</v>
          </cell>
          <cell r="F31">
            <v>9.9900000000000003E-2</v>
          </cell>
        </row>
        <row r="32">
          <cell r="A32">
            <v>210040</v>
          </cell>
          <cell r="B32" t="str">
            <v>Northwest</v>
          </cell>
          <cell r="C32">
            <v>5529</v>
          </cell>
          <cell r="D32">
            <v>0.1148</v>
          </cell>
          <cell r="E32">
            <v>3301</v>
          </cell>
          <cell r="F32">
            <v>0.1173</v>
          </cell>
        </row>
        <row r="33">
          <cell r="A33">
            <v>210043</v>
          </cell>
          <cell r="B33" t="str">
            <v>UM-BWMC</v>
          </cell>
          <cell r="C33">
            <v>3095</v>
          </cell>
          <cell r="D33">
            <v>0.1187</v>
          </cell>
          <cell r="E33">
            <v>11250</v>
          </cell>
          <cell r="F33">
            <v>0.1169</v>
          </cell>
        </row>
        <row r="34">
          <cell r="A34">
            <v>210044</v>
          </cell>
          <cell r="B34" t="str">
            <v>GBMC</v>
          </cell>
          <cell r="C34">
            <v>4809</v>
          </cell>
          <cell r="D34">
            <v>0.1195</v>
          </cell>
          <cell r="E34">
            <v>11432</v>
          </cell>
          <cell r="F34">
            <v>0.1016</v>
          </cell>
        </row>
        <row r="35">
          <cell r="A35">
            <v>210048</v>
          </cell>
          <cell r="B35" t="str">
            <v>Howard County</v>
          </cell>
          <cell r="C35">
            <v>3384</v>
          </cell>
          <cell r="D35">
            <v>0.12720000000000001</v>
          </cell>
          <cell r="E35">
            <v>9781</v>
          </cell>
          <cell r="F35">
            <v>0.1053</v>
          </cell>
        </row>
        <row r="36">
          <cell r="A36">
            <v>210049</v>
          </cell>
          <cell r="B36" t="str">
            <v>UM-Upper Chesapeake</v>
          </cell>
          <cell r="C36">
            <v>1177</v>
          </cell>
          <cell r="D36">
            <v>0.13239999999999999</v>
          </cell>
          <cell r="E36">
            <v>8353</v>
          </cell>
          <cell r="F36">
            <v>0.1133</v>
          </cell>
        </row>
        <row r="37">
          <cell r="A37">
            <v>210051</v>
          </cell>
          <cell r="B37" t="str">
            <v>Doctors</v>
          </cell>
          <cell r="C37">
            <v>6757</v>
          </cell>
          <cell r="D37">
            <v>9.8699999999999996E-2</v>
          </cell>
          <cell r="E37">
            <v>2196</v>
          </cell>
          <cell r="F37">
            <v>0.1067</v>
          </cell>
        </row>
        <row r="38">
          <cell r="A38">
            <v>210056</v>
          </cell>
          <cell r="B38" t="str">
            <v>MedStar Good Sam</v>
          </cell>
          <cell r="C38">
            <v>4693</v>
          </cell>
          <cell r="D38">
            <v>0.13639999999999999</v>
          </cell>
          <cell r="E38">
            <v>1639</v>
          </cell>
          <cell r="F38">
            <v>0.14449999999999999</v>
          </cell>
        </row>
        <row r="39">
          <cell r="A39">
            <v>210057</v>
          </cell>
          <cell r="B39" t="str">
            <v>Shady Grove</v>
          </cell>
          <cell r="C39">
            <v>3734</v>
          </cell>
          <cell r="D39">
            <v>0.11</v>
          </cell>
          <cell r="E39">
            <v>13649</v>
          </cell>
          <cell r="F39">
            <v>0.104</v>
          </cell>
        </row>
        <row r="40">
          <cell r="A40">
            <v>210058</v>
          </cell>
          <cell r="B40" t="str">
            <v>UMROI</v>
          </cell>
          <cell r="C40">
            <v>164</v>
          </cell>
          <cell r="D40">
            <v>9.6100000000000005E-2</v>
          </cell>
          <cell r="E40">
            <v>310</v>
          </cell>
          <cell r="F40">
            <v>8.0600000000000005E-2</v>
          </cell>
        </row>
        <row r="41">
          <cell r="A41">
            <v>210060</v>
          </cell>
          <cell r="B41" t="str">
            <v>Ft. Washington</v>
          </cell>
          <cell r="C41">
            <v>1511</v>
          </cell>
          <cell r="D41">
            <v>8.9300000000000004E-2</v>
          </cell>
          <cell r="E41">
            <v>423</v>
          </cell>
          <cell r="F41">
            <v>8.9800000000000005E-2</v>
          </cell>
        </row>
        <row r="42">
          <cell r="A42">
            <v>210061</v>
          </cell>
          <cell r="B42" t="str">
            <v>Atlantic General</v>
          </cell>
          <cell r="C42">
            <v>277</v>
          </cell>
          <cell r="D42">
            <v>8.4400000000000003E-2</v>
          </cell>
          <cell r="E42">
            <v>2473</v>
          </cell>
          <cell r="F42">
            <v>9.7500000000000003E-2</v>
          </cell>
        </row>
        <row r="43">
          <cell r="A43">
            <v>210062</v>
          </cell>
          <cell r="B43" t="str">
            <v>MedStar Southern MD</v>
          </cell>
          <cell r="C43">
            <v>6795</v>
          </cell>
          <cell r="D43">
            <v>9.4200000000000006E-2</v>
          </cell>
          <cell r="E43">
            <v>2094</v>
          </cell>
          <cell r="F43">
            <v>0.1089</v>
          </cell>
        </row>
        <row r="44">
          <cell r="A44">
            <v>210063</v>
          </cell>
          <cell r="B44" t="str">
            <v>UM-St. Joe</v>
          </cell>
          <cell r="C44">
            <v>2554</v>
          </cell>
          <cell r="D44">
            <v>0.12909999999999999</v>
          </cell>
          <cell r="E44">
            <v>10999</v>
          </cell>
          <cell r="F44">
            <v>0.11</v>
          </cell>
        </row>
        <row r="45">
          <cell r="A45">
            <v>210064</v>
          </cell>
          <cell r="B45" t="str">
            <v>Levindale</v>
          </cell>
          <cell r="C45">
            <v>349</v>
          </cell>
          <cell r="D45">
            <v>0.1497</v>
          </cell>
          <cell r="E45">
            <v>620</v>
          </cell>
          <cell r="F45">
            <v>8.7599999999999997E-2</v>
          </cell>
        </row>
        <row r="46">
          <cell r="A46">
            <v>210065</v>
          </cell>
          <cell r="B46" t="str">
            <v>HC-Germantown</v>
          </cell>
          <cell r="C46">
            <v>1189</v>
          </cell>
          <cell r="D46">
            <v>0.13009999999999999</v>
          </cell>
          <cell r="E46">
            <v>3145</v>
          </cell>
          <cell r="F46">
            <v>0.1149</v>
          </cell>
        </row>
        <row r="47">
          <cell r="A47">
            <v>219999</v>
          </cell>
          <cell r="B47" t="str">
            <v>Statewide</v>
          </cell>
          <cell r="C47">
            <v>155472</v>
          </cell>
          <cell r="D47">
            <v>0.1222</v>
          </cell>
          <cell r="E47">
            <v>303283</v>
          </cell>
          <cell r="F47">
            <v>0.11409999999999999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workbookViewId="0">
      <pane xSplit="2" ySplit="4" topLeftCell="C5" activePane="bottomRight" state="frozen"/>
      <selection activeCell="G6" sqref="G6:G7"/>
      <selection pane="topRight" activeCell="G6" sqref="G6:G7"/>
      <selection pane="bottomLeft" activeCell="G6" sqref="G6:G7"/>
      <selection pane="bottomRight"/>
    </sheetView>
  </sheetViews>
  <sheetFormatPr defaultRowHeight="14.5"/>
  <cols>
    <col min="1" max="1" width="11.08984375" customWidth="1"/>
    <col min="2" max="2" width="20.6328125" customWidth="1"/>
    <col min="3" max="21" width="10.7265625" customWidth="1"/>
    <col min="22" max="22" width="14.6328125" bestFit="1" customWidth="1"/>
    <col min="23" max="23" width="10.7265625" customWidth="1"/>
  </cols>
  <sheetData>
    <row r="1" spans="1:23" ht="25.5" customHeight="1"/>
    <row r="2" spans="1:23" ht="21">
      <c r="A2" s="28"/>
      <c r="B2" s="28"/>
      <c r="C2" s="39" t="s">
        <v>104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>
      <c r="A3" s="29"/>
      <c r="B3" s="29"/>
      <c r="C3" s="30" t="s">
        <v>88</v>
      </c>
      <c r="D3" s="30" t="s">
        <v>88</v>
      </c>
      <c r="E3" s="31" t="s">
        <v>88</v>
      </c>
      <c r="F3" s="31" t="s">
        <v>89</v>
      </c>
      <c r="G3" s="31" t="s">
        <v>89</v>
      </c>
      <c r="H3" s="31" t="s">
        <v>89</v>
      </c>
      <c r="I3" s="31" t="s">
        <v>90</v>
      </c>
      <c r="J3" s="31" t="s">
        <v>90</v>
      </c>
      <c r="K3" s="31" t="s">
        <v>90</v>
      </c>
      <c r="L3" s="31" t="s">
        <v>91</v>
      </c>
      <c r="M3" s="31" t="s">
        <v>91</v>
      </c>
      <c r="N3" s="31" t="s">
        <v>91</v>
      </c>
      <c r="O3" s="31" t="s">
        <v>92</v>
      </c>
      <c r="P3" s="31" t="s">
        <v>92</v>
      </c>
      <c r="Q3" s="31" t="s">
        <v>92</v>
      </c>
      <c r="R3" s="31" t="s">
        <v>93</v>
      </c>
      <c r="S3" s="31" t="s">
        <v>93</v>
      </c>
      <c r="T3" s="31" t="s">
        <v>93</v>
      </c>
      <c r="U3" s="31" t="s">
        <v>94</v>
      </c>
      <c r="V3" s="31" t="s">
        <v>94</v>
      </c>
      <c r="W3" s="31" t="s">
        <v>94</v>
      </c>
    </row>
    <row r="4" spans="1:23" ht="29">
      <c r="A4" s="29" t="s">
        <v>95</v>
      </c>
      <c r="B4" s="32" t="s">
        <v>96</v>
      </c>
      <c r="C4" s="33" t="s">
        <v>72</v>
      </c>
      <c r="D4" s="33" t="s">
        <v>97</v>
      </c>
      <c r="E4" s="34" t="s">
        <v>98</v>
      </c>
      <c r="F4" s="33" t="s">
        <v>72</v>
      </c>
      <c r="G4" s="33" t="s">
        <v>97</v>
      </c>
      <c r="H4" s="34" t="s">
        <v>98</v>
      </c>
      <c r="I4" s="33" t="s">
        <v>72</v>
      </c>
      <c r="J4" s="33" t="s">
        <v>97</v>
      </c>
      <c r="K4" s="34" t="s">
        <v>98</v>
      </c>
      <c r="L4" s="33" t="s">
        <v>72</v>
      </c>
      <c r="M4" s="33" t="s">
        <v>97</v>
      </c>
      <c r="N4" s="34" t="s">
        <v>98</v>
      </c>
      <c r="O4" s="33" t="s">
        <v>72</v>
      </c>
      <c r="P4" s="33" t="s">
        <v>97</v>
      </c>
      <c r="Q4" s="34" t="s">
        <v>98</v>
      </c>
      <c r="R4" s="33" t="s">
        <v>72</v>
      </c>
      <c r="S4" s="33" t="s">
        <v>97</v>
      </c>
      <c r="T4" s="34" t="s">
        <v>98</v>
      </c>
      <c r="U4" s="33" t="s">
        <v>72</v>
      </c>
      <c r="V4" s="33" t="s">
        <v>97</v>
      </c>
      <c r="W4" s="34" t="s">
        <v>98</v>
      </c>
    </row>
    <row r="5" spans="1:23">
      <c r="A5" s="28">
        <v>210001</v>
      </c>
      <c r="B5" s="28" t="str">
        <f>VLOOKUP(A5,[2]Sheet1!$A$6:$B$54,2,FALSE)</f>
        <v>Meritus</v>
      </c>
      <c r="C5" s="35">
        <f>VLOOKUP($A5,'[3]cclf 2018'!$A$9:$V$54,2,FALSE)</f>
        <v>293</v>
      </c>
      <c r="D5" s="35">
        <f>VLOOKUP($A5,'[3]cclf 2018'!$A$9:$V$54,3,FALSE)</f>
        <v>227</v>
      </c>
      <c r="E5" s="36">
        <f>VLOOKUP($A5,'[3]cclf 2018'!$A$9:$V$54,4,FALSE)</f>
        <v>0.77474402730375425</v>
      </c>
      <c r="F5" s="35">
        <f>VLOOKUP($A5,'[3]cclf 2018'!$A$9:$V$54,5,FALSE)</f>
        <v>389</v>
      </c>
      <c r="G5" s="35">
        <f>VLOOKUP($A5,'[3]cclf 2018'!$A$9:$V$54,6,FALSE)</f>
        <v>320</v>
      </c>
      <c r="H5" s="36">
        <f>VLOOKUP($A5,'[3]cclf 2018'!$A$9:$V$54,7,FALSE)</f>
        <v>0.82262210796915169</v>
      </c>
      <c r="I5" s="35">
        <f>VLOOKUP($A5,'[3]cclf 2018'!$A$9:$V$54,8,FALSE)</f>
        <v>662</v>
      </c>
      <c r="J5" s="35">
        <f>VLOOKUP($A5,'[3]cclf 2018'!$A$9:$V$54,9,FALSE)</f>
        <v>531</v>
      </c>
      <c r="K5" s="36">
        <f>VLOOKUP($A5,'[3]cclf 2018'!$A$9:$V$54,10,FALSE)</f>
        <v>0.80211480362537768</v>
      </c>
      <c r="L5" s="35">
        <f>VLOOKUP($A5,'[3]cclf 2018'!$A$9:$V$54,11,FALSE)</f>
        <v>553</v>
      </c>
      <c r="M5" s="35">
        <f>VLOOKUP($A5,'[3]cclf 2018'!$A$9:$V$54,12,FALSE)</f>
        <v>491</v>
      </c>
      <c r="N5" s="36">
        <f>VLOOKUP($A5,'[3]cclf 2018'!$A$9:$V$54,13,FALSE)</f>
        <v>0.88788426763110306</v>
      </c>
      <c r="O5" s="35">
        <f>VLOOKUP($A5,'[3]cclf 2018'!$A$9:$V$54,14,FALSE)</f>
        <v>296</v>
      </c>
      <c r="P5" s="35">
        <f>VLOOKUP($A5,'[3]cclf 2018'!$A$9:$V$54,15,FALSE)</f>
        <v>215</v>
      </c>
      <c r="Q5" s="36">
        <f>VLOOKUP($A5,'[3]cclf 2018'!$A$9:$V$54,16,FALSE)</f>
        <v>0.72635135135135132</v>
      </c>
      <c r="R5" s="35">
        <f>VLOOKUP($A5,'[3]cclf 2018'!$A$9:$V$54,17,FALSE)</f>
        <v>121</v>
      </c>
      <c r="S5" s="35">
        <f>VLOOKUP($A5,'[3]cclf 2018'!$A$9:$V$54,18,FALSE)</f>
        <v>96</v>
      </c>
      <c r="T5" s="36">
        <f>VLOOKUP($A5,'[3]cclf 2018'!$A$9:$V$54,19,FALSE)</f>
        <v>0.79338842975206614</v>
      </c>
      <c r="U5" s="35">
        <f>VLOOKUP($A5,'[3]cclf 2018'!$A$9:$V$54,20,FALSE)</f>
        <v>2314</v>
      </c>
      <c r="V5" s="35">
        <f>VLOOKUP($A5,'[3]cclf 2018'!$A$9:$V$54,21,FALSE)</f>
        <v>1880</v>
      </c>
      <c r="W5" s="37">
        <f>VLOOKUP($A5,'[3]cclf 2018'!$A$9:$V$54,22,FALSE)</f>
        <v>0.81244598098530685</v>
      </c>
    </row>
    <row r="6" spans="1:23">
      <c r="A6" s="28">
        <v>210002</v>
      </c>
      <c r="B6" s="28" t="str">
        <f>VLOOKUP(A6,[2]Sheet1!$A$6:$B$54,2,FALSE)</f>
        <v>UMMC</v>
      </c>
      <c r="C6" s="35">
        <f>VLOOKUP($A6,'[3]cclf 2018'!$A$9:$V$54,2,FALSE)</f>
        <v>140</v>
      </c>
      <c r="D6" s="35">
        <f>VLOOKUP($A6,'[3]cclf 2018'!$A$9:$V$54,3,FALSE)</f>
        <v>83</v>
      </c>
      <c r="E6" s="36">
        <f>VLOOKUP($A6,'[3]cclf 2018'!$A$9:$V$54,4,FALSE)</f>
        <v>0.59285714285714286</v>
      </c>
      <c r="F6" s="35">
        <f>VLOOKUP($A6,'[3]cclf 2018'!$A$9:$V$54,5,FALSE)</f>
        <v>326</v>
      </c>
      <c r="G6" s="35">
        <f>VLOOKUP($A6,'[3]cclf 2018'!$A$9:$V$54,6,FALSE)</f>
        <v>193</v>
      </c>
      <c r="H6" s="36">
        <f>VLOOKUP($A6,'[3]cclf 2018'!$A$9:$V$54,7,FALSE)</f>
        <v>0.59202453987730064</v>
      </c>
      <c r="I6" s="35">
        <f>VLOOKUP($A6,'[3]cclf 2018'!$A$9:$V$54,8,FALSE)</f>
        <v>409</v>
      </c>
      <c r="J6" s="35">
        <f>VLOOKUP($A6,'[3]cclf 2018'!$A$9:$V$54,9,FALSE)</f>
        <v>253</v>
      </c>
      <c r="K6" s="36">
        <f>VLOOKUP($A6,'[3]cclf 2018'!$A$9:$V$54,10,FALSE)</f>
        <v>0.61858190709046457</v>
      </c>
      <c r="L6" s="35">
        <f>VLOOKUP($A6,'[3]cclf 2018'!$A$9:$V$54,11,FALSE)</f>
        <v>229</v>
      </c>
      <c r="M6" s="35">
        <f>VLOOKUP($A6,'[3]cclf 2018'!$A$9:$V$54,12,FALSE)</f>
        <v>179</v>
      </c>
      <c r="N6" s="36">
        <f>VLOOKUP($A6,'[3]cclf 2018'!$A$9:$V$54,13,FALSE)</f>
        <v>0.78165938864628826</v>
      </c>
      <c r="O6" s="35">
        <f>VLOOKUP($A6,'[3]cclf 2018'!$A$9:$V$54,14,FALSE)</f>
        <v>200</v>
      </c>
      <c r="P6" s="35">
        <f>VLOOKUP($A6,'[3]cclf 2018'!$A$9:$V$54,15,FALSE)</f>
        <v>142</v>
      </c>
      <c r="Q6" s="36">
        <f>VLOOKUP($A6,'[3]cclf 2018'!$A$9:$V$54,16,FALSE)</f>
        <v>0.71</v>
      </c>
      <c r="R6" s="35">
        <f>VLOOKUP($A6,'[3]cclf 2018'!$A$9:$V$54,17,FALSE)</f>
        <v>106</v>
      </c>
      <c r="S6" s="35">
        <f>VLOOKUP($A6,'[3]cclf 2018'!$A$9:$V$54,18,FALSE)</f>
        <v>60</v>
      </c>
      <c r="T6" s="36">
        <f>VLOOKUP($A6,'[3]cclf 2018'!$A$9:$V$54,19,FALSE)</f>
        <v>0.56603773584905659</v>
      </c>
      <c r="U6" s="35">
        <f>VLOOKUP($A6,'[3]cclf 2018'!$A$9:$V$54,20,FALSE)</f>
        <v>1410</v>
      </c>
      <c r="V6" s="35">
        <f>VLOOKUP($A6,'[3]cclf 2018'!$A$9:$V$54,21,FALSE)</f>
        <v>910</v>
      </c>
      <c r="W6" s="37">
        <f>VLOOKUP($A6,'[3]cclf 2018'!$A$9:$V$54,22,FALSE)</f>
        <v>0.64539007092198586</v>
      </c>
    </row>
    <row r="7" spans="1:23">
      <c r="A7" s="28">
        <v>210003</v>
      </c>
      <c r="B7" s="28" t="str">
        <f>VLOOKUP(A7,[2]Sheet1!$A$6:$B$54,2,FALSE)</f>
        <v>UM-PGHC</v>
      </c>
      <c r="C7" s="35">
        <f>VLOOKUP($A7,'[3]cclf 2018'!$A$9:$V$54,2,FALSE)</f>
        <v>116</v>
      </c>
      <c r="D7" s="35">
        <f>VLOOKUP($A7,'[3]cclf 2018'!$A$9:$V$54,3,FALSE)</f>
        <v>58</v>
      </c>
      <c r="E7" s="36">
        <f>VLOOKUP($A7,'[3]cclf 2018'!$A$9:$V$54,4,FALSE)</f>
        <v>0.5</v>
      </c>
      <c r="F7" s="35">
        <f>VLOOKUP($A7,'[3]cclf 2018'!$A$9:$V$54,5,FALSE)</f>
        <v>269</v>
      </c>
      <c r="G7" s="35">
        <f>VLOOKUP($A7,'[3]cclf 2018'!$A$9:$V$54,6,FALSE)</f>
        <v>172</v>
      </c>
      <c r="H7" s="36">
        <f>VLOOKUP($A7,'[3]cclf 2018'!$A$9:$V$54,7,FALSE)</f>
        <v>0.63940520446096649</v>
      </c>
      <c r="I7" s="35">
        <f>VLOOKUP($A7,'[3]cclf 2018'!$A$9:$V$54,8,FALSE)</f>
        <v>393</v>
      </c>
      <c r="J7" s="35">
        <f>VLOOKUP($A7,'[3]cclf 2018'!$A$9:$V$54,9,FALSE)</f>
        <v>236</v>
      </c>
      <c r="K7" s="36">
        <f>VLOOKUP($A7,'[3]cclf 2018'!$A$9:$V$54,10,FALSE)</f>
        <v>0.60050890585241734</v>
      </c>
      <c r="L7" s="35">
        <f>VLOOKUP($A7,'[3]cclf 2018'!$A$9:$V$54,11,FALSE)</f>
        <v>194</v>
      </c>
      <c r="M7" s="35">
        <f>VLOOKUP($A7,'[3]cclf 2018'!$A$9:$V$54,12,FALSE)</f>
        <v>137</v>
      </c>
      <c r="N7" s="36">
        <f>VLOOKUP($A7,'[3]cclf 2018'!$A$9:$V$54,13,FALSE)</f>
        <v>0.70618556701030932</v>
      </c>
      <c r="O7" s="35">
        <f>VLOOKUP($A7,'[3]cclf 2018'!$A$9:$V$54,14,FALSE)</f>
        <v>90</v>
      </c>
      <c r="P7" s="35">
        <f>VLOOKUP($A7,'[3]cclf 2018'!$A$9:$V$54,15,FALSE)</f>
        <v>38</v>
      </c>
      <c r="Q7" s="36">
        <f>VLOOKUP($A7,'[3]cclf 2018'!$A$9:$V$54,16,FALSE)</f>
        <v>0.42222222222222222</v>
      </c>
      <c r="R7" s="35">
        <f>VLOOKUP($A7,'[3]cclf 2018'!$A$9:$V$54,17,FALSE)</f>
        <v>104</v>
      </c>
      <c r="S7" s="35">
        <f>VLOOKUP($A7,'[3]cclf 2018'!$A$9:$V$54,18,FALSE)</f>
        <v>62</v>
      </c>
      <c r="T7" s="36">
        <f>VLOOKUP($A7,'[3]cclf 2018'!$A$9:$V$54,19,FALSE)</f>
        <v>0.59615384615384615</v>
      </c>
      <c r="U7" s="35">
        <f>VLOOKUP($A7,'[3]cclf 2018'!$A$9:$V$54,20,FALSE)</f>
        <v>1166</v>
      </c>
      <c r="V7" s="35">
        <f>VLOOKUP($A7,'[3]cclf 2018'!$A$9:$V$54,21,FALSE)</f>
        <v>703</v>
      </c>
      <c r="W7" s="37">
        <f>VLOOKUP($A7,'[3]cclf 2018'!$A$9:$V$54,22,FALSE)</f>
        <v>0.60291595197255576</v>
      </c>
    </row>
    <row r="8" spans="1:23">
      <c r="A8" s="28">
        <v>210004</v>
      </c>
      <c r="B8" s="28" t="str">
        <f>VLOOKUP(A8,[2]Sheet1!$A$6:$B$54,2,FALSE)</f>
        <v>Holy Cross</v>
      </c>
      <c r="C8" s="35">
        <f>VLOOKUP($A8,'[3]cclf 2018'!$A$9:$V$54,2,FALSE)</f>
        <v>151</v>
      </c>
      <c r="D8" s="35">
        <f>VLOOKUP($A8,'[3]cclf 2018'!$A$9:$V$54,3,FALSE)</f>
        <v>111</v>
      </c>
      <c r="E8" s="36">
        <f>VLOOKUP($A8,'[3]cclf 2018'!$A$9:$V$54,4,FALSE)</f>
        <v>0.73509933774834435</v>
      </c>
      <c r="F8" s="35">
        <f>VLOOKUP($A8,'[3]cclf 2018'!$A$9:$V$54,5,FALSE)</f>
        <v>367</v>
      </c>
      <c r="G8" s="35">
        <f>VLOOKUP($A8,'[3]cclf 2018'!$A$9:$V$54,6,FALSE)</f>
        <v>271</v>
      </c>
      <c r="H8" s="36">
        <f>VLOOKUP($A8,'[3]cclf 2018'!$A$9:$V$54,7,FALSE)</f>
        <v>0.73841961852861038</v>
      </c>
      <c r="I8" s="35">
        <f>VLOOKUP($A8,'[3]cclf 2018'!$A$9:$V$54,8,FALSE)</f>
        <v>550</v>
      </c>
      <c r="J8" s="35">
        <f>VLOOKUP($A8,'[3]cclf 2018'!$A$9:$V$54,9,FALSE)</f>
        <v>385</v>
      </c>
      <c r="K8" s="36">
        <f>VLOOKUP($A8,'[3]cclf 2018'!$A$9:$V$54,10,FALSE)</f>
        <v>0.7</v>
      </c>
      <c r="L8" s="35">
        <f>VLOOKUP($A8,'[3]cclf 2018'!$A$9:$V$54,11,FALSE)</f>
        <v>291</v>
      </c>
      <c r="M8" s="35">
        <f>VLOOKUP($A8,'[3]cclf 2018'!$A$9:$V$54,12,FALSE)</f>
        <v>243</v>
      </c>
      <c r="N8" s="36">
        <f>VLOOKUP($A8,'[3]cclf 2018'!$A$9:$V$54,13,FALSE)</f>
        <v>0.83505154639175261</v>
      </c>
      <c r="O8" s="35">
        <f>VLOOKUP($A8,'[3]cclf 2018'!$A$9:$V$54,14,FALSE)</f>
        <v>180</v>
      </c>
      <c r="P8" s="35">
        <f>VLOOKUP($A8,'[3]cclf 2018'!$A$9:$V$54,15,FALSE)</f>
        <v>118</v>
      </c>
      <c r="Q8" s="36">
        <f>VLOOKUP($A8,'[3]cclf 2018'!$A$9:$V$54,16,FALSE)</f>
        <v>0.65555555555555556</v>
      </c>
      <c r="R8" s="35">
        <f>VLOOKUP($A8,'[3]cclf 2018'!$A$9:$V$54,17,FALSE)</f>
        <v>151</v>
      </c>
      <c r="S8" s="35">
        <f>VLOOKUP($A8,'[3]cclf 2018'!$A$9:$V$54,18,FALSE)</f>
        <v>95</v>
      </c>
      <c r="T8" s="36">
        <f>VLOOKUP($A8,'[3]cclf 2018'!$A$9:$V$54,19,FALSE)</f>
        <v>0.62913907284768211</v>
      </c>
      <c r="U8" s="35">
        <f>VLOOKUP($A8,'[3]cclf 2018'!$A$9:$V$54,20,FALSE)</f>
        <v>1690</v>
      </c>
      <c r="V8" s="35">
        <f>VLOOKUP($A8,'[3]cclf 2018'!$A$9:$V$54,21,FALSE)</f>
        <v>1223</v>
      </c>
      <c r="W8" s="37">
        <f>VLOOKUP($A8,'[3]cclf 2018'!$A$9:$V$54,22,FALSE)</f>
        <v>0.7236686390532544</v>
      </c>
    </row>
    <row r="9" spans="1:23">
      <c r="A9" s="28">
        <v>210005</v>
      </c>
      <c r="B9" s="28" t="str">
        <f>VLOOKUP(A9,[2]Sheet1!$A$6:$B$54,2,FALSE)</f>
        <v>Frederick</v>
      </c>
      <c r="C9" s="35">
        <f>VLOOKUP($A9,'[3]cclf 2018'!$A$9:$V$54,2,FALSE)</f>
        <v>322</v>
      </c>
      <c r="D9" s="35">
        <f>VLOOKUP($A9,'[3]cclf 2018'!$A$9:$V$54,3,FALSE)</f>
        <v>227</v>
      </c>
      <c r="E9" s="36">
        <f>VLOOKUP($A9,'[3]cclf 2018'!$A$9:$V$54,4,FALSE)</f>
        <v>0.70496894409937894</v>
      </c>
      <c r="F9" s="35">
        <f>VLOOKUP($A9,'[3]cclf 2018'!$A$9:$V$54,5,FALSE)</f>
        <v>442</v>
      </c>
      <c r="G9" s="35">
        <f>VLOOKUP($A9,'[3]cclf 2018'!$A$9:$V$54,6,FALSE)</f>
        <v>353</v>
      </c>
      <c r="H9" s="36">
        <f>VLOOKUP($A9,'[3]cclf 2018'!$A$9:$V$54,7,FALSE)</f>
        <v>0.79864253393665163</v>
      </c>
      <c r="I9" s="35">
        <f>VLOOKUP($A9,'[3]cclf 2018'!$A$9:$V$54,8,FALSE)</f>
        <v>854</v>
      </c>
      <c r="J9" s="35">
        <f>VLOOKUP($A9,'[3]cclf 2018'!$A$9:$V$54,9,FALSE)</f>
        <v>678</v>
      </c>
      <c r="K9" s="36">
        <f>VLOOKUP($A9,'[3]cclf 2018'!$A$9:$V$54,10,FALSE)</f>
        <v>0.79391100702576112</v>
      </c>
      <c r="L9" s="35">
        <f>VLOOKUP($A9,'[3]cclf 2018'!$A$9:$V$54,11,FALSE)</f>
        <v>633</v>
      </c>
      <c r="M9" s="35">
        <f>VLOOKUP($A9,'[3]cclf 2018'!$A$9:$V$54,12,FALSE)</f>
        <v>538</v>
      </c>
      <c r="N9" s="36">
        <f>VLOOKUP($A9,'[3]cclf 2018'!$A$9:$V$54,13,FALSE)</f>
        <v>0.84992101105845186</v>
      </c>
      <c r="O9" s="35">
        <f>VLOOKUP($A9,'[3]cclf 2018'!$A$9:$V$54,14,FALSE)</f>
        <v>357</v>
      </c>
      <c r="P9" s="35">
        <f>VLOOKUP($A9,'[3]cclf 2018'!$A$9:$V$54,15,FALSE)</f>
        <v>259</v>
      </c>
      <c r="Q9" s="36">
        <f>VLOOKUP($A9,'[3]cclf 2018'!$A$9:$V$54,16,FALSE)</f>
        <v>0.72549019607843135</v>
      </c>
      <c r="R9" s="35">
        <f>VLOOKUP($A9,'[3]cclf 2018'!$A$9:$V$54,17,FALSE)</f>
        <v>219</v>
      </c>
      <c r="S9" s="35">
        <f>VLOOKUP($A9,'[3]cclf 2018'!$A$9:$V$54,18,FALSE)</f>
        <v>168</v>
      </c>
      <c r="T9" s="36">
        <f>VLOOKUP($A9,'[3]cclf 2018'!$A$9:$V$54,19,FALSE)</f>
        <v>0.76712328767123283</v>
      </c>
      <c r="U9" s="35">
        <f>VLOOKUP($A9,'[3]cclf 2018'!$A$9:$V$54,20,FALSE)</f>
        <v>2827</v>
      </c>
      <c r="V9" s="35">
        <f>VLOOKUP($A9,'[3]cclf 2018'!$A$9:$V$54,21,FALSE)</f>
        <v>2223</v>
      </c>
      <c r="W9" s="37">
        <f>VLOOKUP($A9,'[3]cclf 2018'!$A$9:$V$54,22,FALSE)</f>
        <v>0.78634594977007433</v>
      </c>
    </row>
    <row r="10" spans="1:23">
      <c r="A10" s="28">
        <v>210006</v>
      </c>
      <c r="B10" s="28" t="str">
        <f>VLOOKUP(A10,[2]Sheet1!$A$6:$B$54,2,FALSE)</f>
        <v>UM-Harford</v>
      </c>
      <c r="C10" s="35">
        <f>VLOOKUP($A10,'[3]cclf 2018'!$A$9:$V$54,2,FALSE)</f>
        <v>92</v>
      </c>
      <c r="D10" s="35">
        <f>VLOOKUP($A10,'[3]cclf 2018'!$A$9:$V$54,3,FALSE)</f>
        <v>52</v>
      </c>
      <c r="E10" s="36">
        <f>VLOOKUP($A10,'[3]cclf 2018'!$A$9:$V$54,4,FALSE)</f>
        <v>0.56521739130434778</v>
      </c>
      <c r="F10" s="35">
        <f>VLOOKUP($A10,'[3]cclf 2018'!$A$9:$V$54,5,FALSE)</f>
        <v>140</v>
      </c>
      <c r="G10" s="35">
        <f>VLOOKUP($A10,'[3]cclf 2018'!$A$9:$V$54,6,FALSE)</f>
        <v>96</v>
      </c>
      <c r="H10" s="36">
        <f>VLOOKUP($A10,'[3]cclf 2018'!$A$9:$V$54,7,FALSE)</f>
        <v>0.68571428571428572</v>
      </c>
      <c r="I10" s="35">
        <f>VLOOKUP($A10,'[3]cclf 2018'!$A$9:$V$54,8,FALSE)</f>
        <v>264</v>
      </c>
      <c r="J10" s="35">
        <f>VLOOKUP($A10,'[3]cclf 2018'!$A$9:$V$54,9,FALSE)</f>
        <v>183</v>
      </c>
      <c r="K10" s="36">
        <f>VLOOKUP($A10,'[3]cclf 2018'!$A$9:$V$54,10,FALSE)</f>
        <v>0.69318181818181823</v>
      </c>
      <c r="L10" s="35">
        <f>VLOOKUP($A10,'[3]cclf 2018'!$A$9:$V$54,11,FALSE)</f>
        <v>220</v>
      </c>
      <c r="M10" s="35">
        <f>VLOOKUP($A10,'[3]cclf 2018'!$A$9:$V$54,12,FALSE)</f>
        <v>181</v>
      </c>
      <c r="N10" s="36">
        <f>VLOOKUP($A10,'[3]cclf 2018'!$A$9:$V$54,13,FALSE)</f>
        <v>0.82272727272727275</v>
      </c>
      <c r="O10" s="35">
        <f>VLOOKUP($A10,'[3]cclf 2018'!$A$9:$V$54,14,FALSE)</f>
        <v>95</v>
      </c>
      <c r="P10" s="35">
        <f>VLOOKUP($A10,'[3]cclf 2018'!$A$9:$V$54,15,FALSE)</f>
        <v>55</v>
      </c>
      <c r="Q10" s="36">
        <f>VLOOKUP($A10,'[3]cclf 2018'!$A$9:$V$54,16,FALSE)</f>
        <v>0.57894736842105265</v>
      </c>
      <c r="R10" s="35">
        <f>VLOOKUP($A10,'[3]cclf 2018'!$A$9:$V$54,17,FALSE)</f>
        <v>74</v>
      </c>
      <c r="S10" s="35">
        <f>VLOOKUP($A10,'[3]cclf 2018'!$A$9:$V$54,18,FALSE)</f>
        <v>48</v>
      </c>
      <c r="T10" s="36">
        <f>VLOOKUP($A10,'[3]cclf 2018'!$A$9:$V$54,19,FALSE)</f>
        <v>0.64864864864864868</v>
      </c>
      <c r="U10" s="35">
        <f>VLOOKUP($A10,'[3]cclf 2018'!$A$9:$V$54,20,FALSE)</f>
        <v>885</v>
      </c>
      <c r="V10" s="35">
        <f>VLOOKUP($A10,'[3]cclf 2018'!$A$9:$V$54,21,FALSE)</f>
        <v>615</v>
      </c>
      <c r="W10" s="37">
        <f>VLOOKUP($A10,'[3]cclf 2018'!$A$9:$V$54,22,FALSE)</f>
        <v>0.69491525423728817</v>
      </c>
    </row>
    <row r="11" spans="1:23">
      <c r="A11" s="28">
        <v>210008</v>
      </c>
      <c r="B11" s="28" t="str">
        <f>VLOOKUP(A11,[2]Sheet1!$A$6:$B$54,2,FALSE)</f>
        <v>Mercy</v>
      </c>
      <c r="C11" s="35">
        <f>VLOOKUP($A11,'[3]cclf 2018'!$A$9:$V$54,2,FALSE)</f>
        <v>90</v>
      </c>
      <c r="D11" s="35">
        <f>VLOOKUP($A11,'[3]cclf 2018'!$A$9:$V$54,3,FALSE)</f>
        <v>49</v>
      </c>
      <c r="E11" s="36">
        <f>VLOOKUP($A11,'[3]cclf 2018'!$A$9:$V$54,4,FALSE)</f>
        <v>0.5444444444444444</v>
      </c>
      <c r="F11" s="35">
        <f>VLOOKUP($A11,'[3]cclf 2018'!$A$9:$V$54,5,FALSE)</f>
        <v>119</v>
      </c>
      <c r="G11" s="35">
        <f>VLOOKUP($A11,'[3]cclf 2018'!$A$9:$V$54,6,FALSE)</f>
        <v>75</v>
      </c>
      <c r="H11" s="36">
        <f>VLOOKUP($A11,'[3]cclf 2018'!$A$9:$V$54,7,FALSE)</f>
        <v>0.63025210084033612</v>
      </c>
      <c r="I11" s="35">
        <f>VLOOKUP($A11,'[3]cclf 2018'!$A$9:$V$54,8,FALSE)</f>
        <v>236</v>
      </c>
      <c r="J11" s="35">
        <f>VLOOKUP($A11,'[3]cclf 2018'!$A$9:$V$54,9,FALSE)</f>
        <v>142</v>
      </c>
      <c r="K11" s="36">
        <f>VLOOKUP($A11,'[3]cclf 2018'!$A$9:$V$54,10,FALSE)</f>
        <v>0.60169491525423724</v>
      </c>
      <c r="L11" s="35">
        <f>VLOOKUP($A11,'[3]cclf 2018'!$A$9:$V$54,11,FALSE)</f>
        <v>146</v>
      </c>
      <c r="M11" s="35">
        <f>VLOOKUP($A11,'[3]cclf 2018'!$A$9:$V$54,12,FALSE)</f>
        <v>115</v>
      </c>
      <c r="N11" s="36">
        <f>VLOOKUP($A11,'[3]cclf 2018'!$A$9:$V$54,13,FALSE)</f>
        <v>0.78767123287671237</v>
      </c>
      <c r="O11" s="35">
        <f>VLOOKUP($A11,'[3]cclf 2018'!$A$9:$V$54,14,FALSE)</f>
        <v>124</v>
      </c>
      <c r="P11" s="35">
        <f>VLOOKUP($A11,'[3]cclf 2018'!$A$9:$V$54,15,FALSE)</f>
        <v>71</v>
      </c>
      <c r="Q11" s="36">
        <f>VLOOKUP($A11,'[3]cclf 2018'!$A$9:$V$54,16,FALSE)</f>
        <v>0.57258064516129037</v>
      </c>
      <c r="R11" s="35">
        <f>VLOOKUP($A11,'[3]cclf 2018'!$A$9:$V$54,17,FALSE)</f>
        <v>49</v>
      </c>
      <c r="S11" s="35">
        <f>VLOOKUP($A11,'[3]cclf 2018'!$A$9:$V$54,18,FALSE)</f>
        <v>31</v>
      </c>
      <c r="T11" s="36">
        <f>VLOOKUP($A11,'[3]cclf 2018'!$A$9:$V$54,19,FALSE)</f>
        <v>0.63265306122448983</v>
      </c>
      <c r="U11" s="35">
        <f>VLOOKUP($A11,'[3]cclf 2018'!$A$9:$V$54,20,FALSE)</f>
        <v>764</v>
      </c>
      <c r="V11" s="35">
        <f>VLOOKUP($A11,'[3]cclf 2018'!$A$9:$V$54,21,FALSE)</f>
        <v>483</v>
      </c>
      <c r="W11" s="37">
        <f>VLOOKUP($A11,'[3]cclf 2018'!$A$9:$V$54,22,FALSE)</f>
        <v>0.63219895287958117</v>
      </c>
    </row>
    <row r="12" spans="1:23">
      <c r="A12" s="28">
        <v>210009</v>
      </c>
      <c r="B12" s="28" t="str">
        <f>VLOOKUP(A12,[2]Sheet1!$A$6:$B$54,2,FALSE)</f>
        <v>Johns Hopkins</v>
      </c>
      <c r="C12" s="35">
        <f>VLOOKUP($A12,'[3]cclf 2018'!$A$9:$V$54,2,FALSE)</f>
        <v>195</v>
      </c>
      <c r="D12" s="35">
        <f>VLOOKUP($A12,'[3]cclf 2018'!$A$9:$V$54,3,FALSE)</f>
        <v>126</v>
      </c>
      <c r="E12" s="36">
        <f>VLOOKUP($A12,'[3]cclf 2018'!$A$9:$V$54,4,FALSE)</f>
        <v>0.64615384615384619</v>
      </c>
      <c r="F12" s="35">
        <f>VLOOKUP($A12,'[3]cclf 2018'!$A$9:$V$54,5,FALSE)</f>
        <v>318</v>
      </c>
      <c r="G12" s="35">
        <f>VLOOKUP($A12,'[3]cclf 2018'!$A$9:$V$54,6,FALSE)</f>
        <v>203</v>
      </c>
      <c r="H12" s="36">
        <f>VLOOKUP($A12,'[3]cclf 2018'!$A$9:$V$54,7,FALSE)</f>
        <v>0.63836477987421381</v>
      </c>
      <c r="I12" s="35">
        <f>VLOOKUP($A12,'[3]cclf 2018'!$A$9:$V$54,8,FALSE)</f>
        <v>625</v>
      </c>
      <c r="J12" s="35">
        <f>VLOOKUP($A12,'[3]cclf 2018'!$A$9:$V$54,9,FALSE)</f>
        <v>387</v>
      </c>
      <c r="K12" s="36">
        <f>VLOOKUP($A12,'[3]cclf 2018'!$A$9:$V$54,10,FALSE)</f>
        <v>0.61919999999999997</v>
      </c>
      <c r="L12" s="35">
        <f>VLOOKUP($A12,'[3]cclf 2018'!$A$9:$V$54,11,FALSE)</f>
        <v>275</v>
      </c>
      <c r="M12" s="35">
        <f>VLOOKUP($A12,'[3]cclf 2018'!$A$9:$V$54,12,FALSE)</f>
        <v>218</v>
      </c>
      <c r="N12" s="36">
        <f>VLOOKUP($A12,'[3]cclf 2018'!$A$9:$V$54,13,FALSE)</f>
        <v>0.79272727272727272</v>
      </c>
      <c r="O12" s="35">
        <f>VLOOKUP($A12,'[3]cclf 2018'!$A$9:$V$54,14,FALSE)</f>
        <v>335</v>
      </c>
      <c r="P12" s="35">
        <f>VLOOKUP($A12,'[3]cclf 2018'!$A$9:$V$54,15,FALSE)</f>
        <v>191</v>
      </c>
      <c r="Q12" s="36">
        <f>VLOOKUP($A12,'[3]cclf 2018'!$A$9:$V$54,16,FALSE)</f>
        <v>0.57014925373134329</v>
      </c>
      <c r="R12" s="35">
        <f>VLOOKUP($A12,'[3]cclf 2018'!$A$9:$V$54,17,FALSE)</f>
        <v>105</v>
      </c>
      <c r="S12" s="35">
        <f>VLOOKUP($A12,'[3]cclf 2018'!$A$9:$V$54,18,FALSE)</f>
        <v>69</v>
      </c>
      <c r="T12" s="36">
        <f>VLOOKUP($A12,'[3]cclf 2018'!$A$9:$V$54,19,FALSE)</f>
        <v>0.65714285714285714</v>
      </c>
      <c r="U12" s="35">
        <f>VLOOKUP($A12,'[3]cclf 2018'!$A$9:$V$54,20,FALSE)</f>
        <v>1853</v>
      </c>
      <c r="V12" s="35">
        <f>VLOOKUP($A12,'[3]cclf 2018'!$A$9:$V$54,21,FALSE)</f>
        <v>1194</v>
      </c>
      <c r="W12" s="37">
        <f>VLOOKUP($A12,'[3]cclf 2018'!$A$9:$V$54,22,FALSE)</f>
        <v>0.64436049649217486</v>
      </c>
    </row>
    <row r="13" spans="1:23">
      <c r="A13" s="28">
        <v>210010</v>
      </c>
      <c r="B13" s="28" t="s">
        <v>99</v>
      </c>
      <c r="C13" s="35">
        <f>C32</f>
        <v>304</v>
      </c>
      <c r="D13" s="35">
        <f t="shared" ref="D13:W13" si="0">D32</f>
        <v>211</v>
      </c>
      <c r="E13" s="36">
        <f t="shared" si="0"/>
        <v>0.69407894736842102</v>
      </c>
      <c r="F13" s="35">
        <f t="shared" si="0"/>
        <v>226</v>
      </c>
      <c r="G13" s="35">
        <f t="shared" si="0"/>
        <v>148</v>
      </c>
      <c r="H13" s="36">
        <f t="shared" si="0"/>
        <v>0.65486725663716816</v>
      </c>
      <c r="I13" s="35">
        <f t="shared" si="0"/>
        <v>400</v>
      </c>
      <c r="J13" s="35">
        <f t="shared" si="0"/>
        <v>289</v>
      </c>
      <c r="K13" s="36">
        <f t="shared" si="0"/>
        <v>0.72250000000000003</v>
      </c>
      <c r="L13" s="35">
        <f t="shared" si="0"/>
        <v>413</v>
      </c>
      <c r="M13" s="35">
        <f t="shared" si="0"/>
        <v>353</v>
      </c>
      <c r="N13" s="36">
        <f t="shared" si="0"/>
        <v>0.85472154963680391</v>
      </c>
      <c r="O13" s="35">
        <f t="shared" si="0"/>
        <v>219</v>
      </c>
      <c r="P13" s="35">
        <f t="shared" si="0"/>
        <v>151</v>
      </c>
      <c r="Q13" s="36">
        <f t="shared" si="0"/>
        <v>0.68949771689497719</v>
      </c>
      <c r="R13" s="35">
        <f t="shared" si="0"/>
        <v>109</v>
      </c>
      <c r="S13" s="35">
        <f t="shared" si="0"/>
        <v>76</v>
      </c>
      <c r="T13" s="36">
        <f t="shared" si="0"/>
        <v>0.69724770642201839</v>
      </c>
      <c r="U13" s="35">
        <f t="shared" si="0"/>
        <v>1671</v>
      </c>
      <c r="V13" s="35">
        <f t="shared" si="0"/>
        <v>1228</v>
      </c>
      <c r="W13" s="37">
        <f t="shared" si="0"/>
        <v>0.73488928785158592</v>
      </c>
    </row>
    <row r="14" spans="1:23">
      <c r="A14" s="28">
        <v>210011</v>
      </c>
      <c r="B14" s="28" t="str">
        <f>VLOOKUP(A14,[2]Sheet1!$A$6:$B$54,2,FALSE)</f>
        <v>St. Agnes</v>
      </c>
      <c r="C14" s="35">
        <f>VLOOKUP($A14,'[3]cclf 2018'!$A$9:$V$54,2,FALSE)</f>
        <v>151</v>
      </c>
      <c r="D14" s="35">
        <f>VLOOKUP($A14,'[3]cclf 2018'!$A$9:$V$54,3,FALSE)</f>
        <v>95</v>
      </c>
      <c r="E14" s="36">
        <f>VLOOKUP($A14,'[3]cclf 2018'!$A$9:$V$54,4,FALSE)</f>
        <v>0.62913907284768211</v>
      </c>
      <c r="F14" s="35">
        <f>VLOOKUP($A14,'[3]cclf 2018'!$A$9:$V$54,5,FALSE)</f>
        <v>283</v>
      </c>
      <c r="G14" s="35">
        <f>VLOOKUP($A14,'[3]cclf 2018'!$A$9:$V$54,6,FALSE)</f>
        <v>181</v>
      </c>
      <c r="H14" s="36">
        <f>VLOOKUP($A14,'[3]cclf 2018'!$A$9:$V$54,7,FALSE)</f>
        <v>0.63957597173144876</v>
      </c>
      <c r="I14" s="35">
        <f>VLOOKUP($A14,'[3]cclf 2018'!$A$9:$V$54,8,FALSE)</f>
        <v>510</v>
      </c>
      <c r="J14" s="35">
        <f>VLOOKUP($A14,'[3]cclf 2018'!$A$9:$V$54,9,FALSE)</f>
        <v>302</v>
      </c>
      <c r="K14" s="36">
        <f>VLOOKUP($A14,'[3]cclf 2018'!$A$9:$V$54,10,FALSE)</f>
        <v>0.59215686274509804</v>
      </c>
      <c r="L14" s="35">
        <f>VLOOKUP($A14,'[3]cclf 2018'!$A$9:$V$54,11,FALSE)</f>
        <v>388</v>
      </c>
      <c r="M14" s="35">
        <f>VLOOKUP($A14,'[3]cclf 2018'!$A$9:$V$54,12,FALSE)</f>
        <v>311</v>
      </c>
      <c r="N14" s="36">
        <f>VLOOKUP($A14,'[3]cclf 2018'!$A$9:$V$54,13,FALSE)</f>
        <v>0.80154639175257736</v>
      </c>
      <c r="O14" s="35">
        <f>VLOOKUP($A14,'[3]cclf 2018'!$A$9:$V$54,14,FALSE)</f>
        <v>290</v>
      </c>
      <c r="P14" s="35">
        <f>VLOOKUP($A14,'[3]cclf 2018'!$A$9:$V$54,15,FALSE)</f>
        <v>154</v>
      </c>
      <c r="Q14" s="36">
        <f>VLOOKUP($A14,'[3]cclf 2018'!$A$9:$V$54,16,FALSE)</f>
        <v>0.53103448275862064</v>
      </c>
      <c r="R14" s="35">
        <f>VLOOKUP($A14,'[3]cclf 2018'!$A$9:$V$54,17,FALSE)</f>
        <v>169</v>
      </c>
      <c r="S14" s="35">
        <f>VLOOKUP($A14,'[3]cclf 2018'!$A$9:$V$54,18,FALSE)</f>
        <v>100</v>
      </c>
      <c r="T14" s="36">
        <f>VLOOKUP($A14,'[3]cclf 2018'!$A$9:$V$54,19,FALSE)</f>
        <v>0.59171597633136097</v>
      </c>
      <c r="U14" s="35">
        <f>VLOOKUP($A14,'[3]cclf 2018'!$A$9:$V$54,20,FALSE)</f>
        <v>1791</v>
      </c>
      <c r="V14" s="35">
        <f>VLOOKUP($A14,'[3]cclf 2018'!$A$9:$V$54,21,FALSE)</f>
        <v>1143</v>
      </c>
      <c r="W14" s="37">
        <f>VLOOKUP($A14,'[3]cclf 2018'!$A$9:$V$54,22,FALSE)</f>
        <v>0.63819095477386933</v>
      </c>
    </row>
    <row r="15" spans="1:23">
      <c r="A15" s="28">
        <v>210012</v>
      </c>
      <c r="B15" s="28" t="str">
        <f>VLOOKUP(A15,[2]Sheet1!$A$6:$B$54,2,FALSE)</f>
        <v>Sinai</v>
      </c>
      <c r="C15" s="35">
        <f>VLOOKUP($A15,'[3]cclf 2018'!$A$9:$V$54,2,FALSE)</f>
        <v>186</v>
      </c>
      <c r="D15" s="35">
        <f>VLOOKUP($A15,'[3]cclf 2018'!$A$9:$V$54,3,FALSE)</f>
        <v>108</v>
      </c>
      <c r="E15" s="36">
        <f>VLOOKUP($A15,'[3]cclf 2018'!$A$9:$V$54,4,FALSE)</f>
        <v>0.58064516129032262</v>
      </c>
      <c r="F15" s="35">
        <f>VLOOKUP($A15,'[3]cclf 2018'!$A$9:$V$54,5,FALSE)</f>
        <v>383</v>
      </c>
      <c r="G15" s="35">
        <f>VLOOKUP($A15,'[3]cclf 2018'!$A$9:$V$54,6,FALSE)</f>
        <v>262</v>
      </c>
      <c r="H15" s="36">
        <f>VLOOKUP($A15,'[3]cclf 2018'!$A$9:$V$54,7,FALSE)</f>
        <v>0.68407310704960833</v>
      </c>
      <c r="I15" s="35">
        <f>VLOOKUP($A15,'[3]cclf 2018'!$A$9:$V$54,8,FALSE)</f>
        <v>607</v>
      </c>
      <c r="J15" s="35">
        <f>VLOOKUP($A15,'[3]cclf 2018'!$A$9:$V$54,9,FALSE)</f>
        <v>376</v>
      </c>
      <c r="K15" s="36">
        <f>VLOOKUP($A15,'[3]cclf 2018'!$A$9:$V$54,10,FALSE)</f>
        <v>0.61943986820428332</v>
      </c>
      <c r="L15" s="35">
        <f>VLOOKUP($A15,'[3]cclf 2018'!$A$9:$V$54,11,FALSE)</f>
        <v>291</v>
      </c>
      <c r="M15" s="35">
        <f>VLOOKUP($A15,'[3]cclf 2018'!$A$9:$V$54,12,FALSE)</f>
        <v>222</v>
      </c>
      <c r="N15" s="36">
        <f>VLOOKUP($A15,'[3]cclf 2018'!$A$9:$V$54,13,FALSE)</f>
        <v>0.76288659793814428</v>
      </c>
      <c r="O15" s="35">
        <f>VLOOKUP($A15,'[3]cclf 2018'!$A$9:$V$54,14,FALSE)</f>
        <v>268</v>
      </c>
      <c r="P15" s="35">
        <f>VLOOKUP($A15,'[3]cclf 2018'!$A$9:$V$54,15,FALSE)</f>
        <v>151</v>
      </c>
      <c r="Q15" s="36">
        <f>VLOOKUP($A15,'[3]cclf 2018'!$A$9:$V$54,16,FALSE)</f>
        <v>0.56343283582089554</v>
      </c>
      <c r="R15" s="35">
        <f>VLOOKUP($A15,'[3]cclf 2018'!$A$9:$V$54,17,FALSE)</f>
        <v>172</v>
      </c>
      <c r="S15" s="35">
        <f>VLOOKUP($A15,'[3]cclf 2018'!$A$9:$V$54,18,FALSE)</f>
        <v>97</v>
      </c>
      <c r="T15" s="36">
        <f>VLOOKUP($A15,'[3]cclf 2018'!$A$9:$V$54,19,FALSE)</f>
        <v>0.56395348837209303</v>
      </c>
      <c r="U15" s="35">
        <f>VLOOKUP($A15,'[3]cclf 2018'!$A$9:$V$54,20,FALSE)</f>
        <v>1907</v>
      </c>
      <c r="V15" s="35">
        <f>VLOOKUP($A15,'[3]cclf 2018'!$A$9:$V$54,21,FALSE)</f>
        <v>1216</v>
      </c>
      <c r="W15" s="37">
        <f>VLOOKUP($A15,'[3]cclf 2018'!$A$9:$V$54,22,FALSE)</f>
        <v>0.63765076035658097</v>
      </c>
    </row>
    <row r="16" spans="1:23">
      <c r="A16" s="28">
        <v>210015</v>
      </c>
      <c r="B16" s="28" t="str">
        <f>VLOOKUP(A16,[2]Sheet1!$A$6:$B$54,2,FALSE)</f>
        <v>MedStar Fr Square</v>
      </c>
      <c r="C16" s="35">
        <f>VLOOKUP($A16,'[3]cclf 2018'!$A$9:$V$54,2,FALSE)</f>
        <v>327</v>
      </c>
      <c r="D16" s="35">
        <f>VLOOKUP($A16,'[3]cclf 2018'!$A$9:$V$54,3,FALSE)</f>
        <v>199</v>
      </c>
      <c r="E16" s="36">
        <f>VLOOKUP($A16,'[3]cclf 2018'!$A$9:$V$54,4,FALSE)</f>
        <v>0.60856269113149852</v>
      </c>
      <c r="F16" s="35">
        <f>VLOOKUP($A16,'[3]cclf 2018'!$A$9:$V$54,5,FALSE)</f>
        <v>683</v>
      </c>
      <c r="G16" s="35">
        <f>VLOOKUP($A16,'[3]cclf 2018'!$A$9:$V$54,6,FALSE)</f>
        <v>442</v>
      </c>
      <c r="H16" s="36">
        <f>VLOOKUP($A16,'[3]cclf 2018'!$A$9:$V$54,7,FALSE)</f>
        <v>0.64714494875549045</v>
      </c>
      <c r="I16" s="35">
        <f>VLOOKUP($A16,'[3]cclf 2018'!$A$9:$V$54,8,FALSE)</f>
        <v>1232</v>
      </c>
      <c r="J16" s="35">
        <f>VLOOKUP($A16,'[3]cclf 2018'!$A$9:$V$54,9,FALSE)</f>
        <v>804</v>
      </c>
      <c r="K16" s="36">
        <f>VLOOKUP($A16,'[3]cclf 2018'!$A$9:$V$54,10,FALSE)</f>
        <v>0.65259740259740262</v>
      </c>
      <c r="L16" s="35">
        <f>VLOOKUP($A16,'[3]cclf 2018'!$A$9:$V$54,11,FALSE)</f>
        <v>825</v>
      </c>
      <c r="M16" s="35">
        <f>VLOOKUP($A16,'[3]cclf 2018'!$A$9:$V$54,12,FALSE)</f>
        <v>633</v>
      </c>
      <c r="N16" s="36">
        <f>VLOOKUP($A16,'[3]cclf 2018'!$A$9:$V$54,13,FALSE)</f>
        <v>0.76727272727272722</v>
      </c>
      <c r="O16" s="35">
        <f>VLOOKUP($A16,'[3]cclf 2018'!$A$9:$V$54,14,FALSE)</f>
        <v>471</v>
      </c>
      <c r="P16" s="35">
        <f>VLOOKUP($A16,'[3]cclf 2018'!$A$9:$V$54,15,FALSE)</f>
        <v>279</v>
      </c>
      <c r="Q16" s="36">
        <f>VLOOKUP($A16,'[3]cclf 2018'!$A$9:$V$54,16,FALSE)</f>
        <v>0.59235668789808915</v>
      </c>
      <c r="R16" s="35">
        <f>VLOOKUP($A16,'[3]cclf 2018'!$A$9:$V$54,17,FALSE)</f>
        <v>342</v>
      </c>
      <c r="S16" s="35">
        <f>VLOOKUP($A16,'[3]cclf 2018'!$A$9:$V$54,18,FALSE)</f>
        <v>218</v>
      </c>
      <c r="T16" s="36">
        <f>VLOOKUP($A16,'[3]cclf 2018'!$A$9:$V$54,19,FALSE)</f>
        <v>0.63742690058479534</v>
      </c>
      <c r="U16" s="35">
        <f>VLOOKUP($A16,'[3]cclf 2018'!$A$9:$V$54,20,FALSE)</f>
        <v>3880</v>
      </c>
      <c r="V16" s="35">
        <f>VLOOKUP($A16,'[3]cclf 2018'!$A$9:$V$54,21,FALSE)</f>
        <v>2575</v>
      </c>
      <c r="W16" s="37">
        <f>VLOOKUP($A16,'[3]cclf 2018'!$A$9:$V$54,22,FALSE)</f>
        <v>0.66365979381443296</v>
      </c>
    </row>
    <row r="17" spans="1:23">
      <c r="A17" s="28">
        <v>210016</v>
      </c>
      <c r="B17" s="28" t="str">
        <f>VLOOKUP(A17,[2]Sheet1!$A$6:$B$54,2,FALSE)</f>
        <v>Adventist White Oak</v>
      </c>
      <c r="C17" s="35">
        <f>VLOOKUP($A17,'[3]cclf 2018'!$A$9:$V$54,2,FALSE)</f>
        <v>120</v>
      </c>
      <c r="D17" s="35">
        <f>VLOOKUP($A17,'[3]cclf 2018'!$A$9:$V$54,3,FALSE)</f>
        <v>73</v>
      </c>
      <c r="E17" s="36">
        <f>VLOOKUP($A17,'[3]cclf 2018'!$A$9:$V$54,4,FALSE)</f>
        <v>0.60833333333333328</v>
      </c>
      <c r="F17" s="35">
        <f>VLOOKUP($A17,'[3]cclf 2018'!$A$9:$V$54,5,FALSE)</f>
        <v>281</v>
      </c>
      <c r="G17" s="35">
        <f>VLOOKUP($A17,'[3]cclf 2018'!$A$9:$V$54,6,FALSE)</f>
        <v>212</v>
      </c>
      <c r="H17" s="36">
        <f>VLOOKUP($A17,'[3]cclf 2018'!$A$9:$V$54,7,FALSE)</f>
        <v>0.75444839857651247</v>
      </c>
      <c r="I17" s="35">
        <f>VLOOKUP($A17,'[3]cclf 2018'!$A$9:$V$54,8,FALSE)</f>
        <v>331</v>
      </c>
      <c r="J17" s="35">
        <f>VLOOKUP($A17,'[3]cclf 2018'!$A$9:$V$54,9,FALSE)</f>
        <v>227</v>
      </c>
      <c r="K17" s="36">
        <f>VLOOKUP($A17,'[3]cclf 2018'!$A$9:$V$54,10,FALSE)</f>
        <v>0.6858006042296072</v>
      </c>
      <c r="L17" s="35">
        <f>VLOOKUP($A17,'[3]cclf 2018'!$A$9:$V$54,11,FALSE)</f>
        <v>174</v>
      </c>
      <c r="M17" s="35">
        <f>VLOOKUP($A17,'[3]cclf 2018'!$A$9:$V$54,12,FALSE)</f>
        <v>124</v>
      </c>
      <c r="N17" s="36">
        <f>VLOOKUP($A17,'[3]cclf 2018'!$A$9:$V$54,13,FALSE)</f>
        <v>0.71264367816091956</v>
      </c>
      <c r="O17" s="35">
        <f>VLOOKUP($A17,'[3]cclf 2018'!$A$9:$V$54,14,FALSE)</f>
        <v>142</v>
      </c>
      <c r="P17" s="35">
        <f>VLOOKUP($A17,'[3]cclf 2018'!$A$9:$V$54,15,FALSE)</f>
        <v>91</v>
      </c>
      <c r="Q17" s="36">
        <f>VLOOKUP($A17,'[3]cclf 2018'!$A$9:$V$54,16,FALSE)</f>
        <v>0.64084507042253525</v>
      </c>
      <c r="R17" s="35">
        <f>VLOOKUP($A17,'[3]cclf 2018'!$A$9:$V$54,17,FALSE)</f>
        <v>92</v>
      </c>
      <c r="S17" s="35">
        <f>VLOOKUP($A17,'[3]cclf 2018'!$A$9:$V$54,18,FALSE)</f>
        <v>65</v>
      </c>
      <c r="T17" s="36">
        <f>VLOOKUP($A17,'[3]cclf 2018'!$A$9:$V$54,19,FALSE)</f>
        <v>0.70652173913043481</v>
      </c>
      <c r="U17" s="35">
        <f>VLOOKUP($A17,'[3]cclf 2018'!$A$9:$V$54,20,FALSE)</f>
        <v>1140</v>
      </c>
      <c r="V17" s="35">
        <f>VLOOKUP($A17,'[3]cclf 2018'!$A$9:$V$54,21,FALSE)</f>
        <v>792</v>
      </c>
      <c r="W17" s="37">
        <f>VLOOKUP($A17,'[3]cclf 2018'!$A$9:$V$54,22,FALSE)</f>
        <v>0.69473684210526321</v>
      </c>
    </row>
    <row r="18" spans="1:23">
      <c r="A18" s="28">
        <v>210017</v>
      </c>
      <c r="B18" s="28" t="str">
        <f>VLOOKUP(A18,[2]Sheet1!$A$6:$B$54,2,FALSE)</f>
        <v>Garrett</v>
      </c>
      <c r="C18" s="35">
        <f>VLOOKUP($A18,'[3]cclf 2018'!$A$9:$V$54,2,FALSE)</f>
        <v>26</v>
      </c>
      <c r="D18" s="35">
        <f>VLOOKUP($A18,'[3]cclf 2018'!$A$9:$V$54,3,FALSE)</f>
        <v>19</v>
      </c>
      <c r="E18" s="36">
        <f>VLOOKUP($A18,'[3]cclf 2018'!$A$9:$V$54,4,FALSE)</f>
        <v>0.73076923076923073</v>
      </c>
      <c r="F18" s="35">
        <f>VLOOKUP($A18,'[3]cclf 2018'!$A$9:$V$54,5,FALSE)</f>
        <v>50</v>
      </c>
      <c r="G18" s="35">
        <f>VLOOKUP($A18,'[3]cclf 2018'!$A$9:$V$54,6,FALSE)</f>
        <v>37</v>
      </c>
      <c r="H18" s="36">
        <f>VLOOKUP($A18,'[3]cclf 2018'!$A$9:$V$54,7,FALSE)</f>
        <v>0.74</v>
      </c>
      <c r="I18" s="35">
        <f>VLOOKUP($A18,'[3]cclf 2018'!$A$9:$V$54,8,FALSE)</f>
        <v>65</v>
      </c>
      <c r="J18" s="35">
        <f>VLOOKUP($A18,'[3]cclf 2018'!$A$9:$V$54,9,FALSE)</f>
        <v>47</v>
      </c>
      <c r="K18" s="36">
        <f>VLOOKUP($A18,'[3]cclf 2018'!$A$9:$V$54,10,FALSE)</f>
        <v>0.72307692307692306</v>
      </c>
      <c r="L18" s="35">
        <f>VLOOKUP($A18,'[3]cclf 2018'!$A$9:$V$54,11,FALSE)</f>
        <v>64</v>
      </c>
      <c r="M18" s="35">
        <f>VLOOKUP($A18,'[3]cclf 2018'!$A$9:$V$54,12,FALSE)</f>
        <v>51</v>
      </c>
      <c r="N18" s="36">
        <f>VLOOKUP($A18,'[3]cclf 2018'!$A$9:$V$54,13,FALSE)</f>
        <v>0.796875</v>
      </c>
      <c r="O18" s="35">
        <f>VLOOKUP($A18,'[3]cclf 2018'!$A$9:$V$54,14,FALSE)</f>
        <v>25</v>
      </c>
      <c r="P18" s="35">
        <f>VLOOKUP($A18,'[3]cclf 2018'!$A$9:$V$54,15,FALSE)</f>
        <v>19</v>
      </c>
      <c r="Q18" s="36">
        <f>VLOOKUP($A18,'[3]cclf 2018'!$A$9:$V$54,16,FALSE)</f>
        <v>0.76</v>
      </c>
      <c r="R18" s="35">
        <f>VLOOKUP($A18,'[3]cclf 2018'!$A$9:$V$54,17,FALSE)</f>
        <v>13</v>
      </c>
      <c r="S18" s="35">
        <f>VLOOKUP($A18,'[3]cclf 2018'!$A$9:$V$54,18,FALSE)</f>
        <v>9</v>
      </c>
      <c r="T18" s="36">
        <f>VLOOKUP($A18,'[3]cclf 2018'!$A$9:$V$54,19,FALSE)</f>
        <v>0.69230769230769229</v>
      </c>
      <c r="U18" s="35">
        <f>VLOOKUP($A18,'[3]cclf 2018'!$A$9:$V$54,20,FALSE)</f>
        <v>243</v>
      </c>
      <c r="V18" s="35">
        <f>VLOOKUP($A18,'[3]cclf 2018'!$A$9:$V$54,21,FALSE)</f>
        <v>182</v>
      </c>
      <c r="W18" s="37">
        <f>VLOOKUP($A18,'[3]cclf 2018'!$A$9:$V$54,22,FALSE)</f>
        <v>0.74897119341563789</v>
      </c>
    </row>
    <row r="19" spans="1:23">
      <c r="A19" s="28">
        <v>210018</v>
      </c>
      <c r="B19" s="28" t="str">
        <f>VLOOKUP(A19,[2]Sheet1!$A$6:$B$54,2,FALSE)</f>
        <v>MedStar Montgomery</v>
      </c>
      <c r="C19" s="35">
        <f>VLOOKUP($A19,'[3]cclf 2018'!$A$9:$V$54,2,FALSE)</f>
        <v>133</v>
      </c>
      <c r="D19" s="35">
        <f>VLOOKUP($A19,'[3]cclf 2018'!$A$9:$V$54,3,FALSE)</f>
        <v>96</v>
      </c>
      <c r="E19" s="36">
        <f>VLOOKUP($A19,'[3]cclf 2018'!$A$9:$V$54,4,FALSE)</f>
        <v>0.72180451127819545</v>
      </c>
      <c r="F19" s="35">
        <f>VLOOKUP($A19,'[3]cclf 2018'!$A$9:$V$54,5,FALSE)</f>
        <v>152</v>
      </c>
      <c r="G19" s="35">
        <f>VLOOKUP($A19,'[3]cclf 2018'!$A$9:$V$54,6,FALSE)</f>
        <v>113</v>
      </c>
      <c r="H19" s="36">
        <f>VLOOKUP($A19,'[3]cclf 2018'!$A$9:$V$54,7,FALSE)</f>
        <v>0.74342105263157898</v>
      </c>
      <c r="I19" s="35">
        <f>VLOOKUP($A19,'[3]cclf 2018'!$A$9:$V$54,8,FALSE)</f>
        <v>305</v>
      </c>
      <c r="J19" s="35">
        <f>VLOOKUP($A19,'[3]cclf 2018'!$A$9:$V$54,9,FALSE)</f>
        <v>221</v>
      </c>
      <c r="K19" s="36">
        <f>VLOOKUP($A19,'[3]cclf 2018'!$A$9:$V$54,10,FALSE)</f>
        <v>0.72459016393442621</v>
      </c>
      <c r="L19" s="35">
        <f>VLOOKUP($A19,'[3]cclf 2018'!$A$9:$V$54,11,FALSE)</f>
        <v>234</v>
      </c>
      <c r="M19" s="35">
        <f>VLOOKUP($A19,'[3]cclf 2018'!$A$9:$V$54,12,FALSE)</f>
        <v>194</v>
      </c>
      <c r="N19" s="36">
        <f>VLOOKUP($A19,'[3]cclf 2018'!$A$9:$V$54,13,FALSE)</f>
        <v>0.82905982905982911</v>
      </c>
      <c r="O19" s="35">
        <f>VLOOKUP($A19,'[3]cclf 2018'!$A$9:$V$54,14,FALSE)</f>
        <v>154</v>
      </c>
      <c r="P19" s="35">
        <f>VLOOKUP($A19,'[3]cclf 2018'!$A$9:$V$54,15,FALSE)</f>
        <v>107</v>
      </c>
      <c r="Q19" s="36">
        <f>VLOOKUP($A19,'[3]cclf 2018'!$A$9:$V$54,16,FALSE)</f>
        <v>0.69480519480519476</v>
      </c>
      <c r="R19" s="35">
        <f>VLOOKUP($A19,'[3]cclf 2018'!$A$9:$V$54,17,FALSE)</f>
        <v>86</v>
      </c>
      <c r="S19" s="35">
        <f>VLOOKUP($A19,'[3]cclf 2018'!$A$9:$V$54,18,FALSE)</f>
        <v>51</v>
      </c>
      <c r="T19" s="36">
        <f>VLOOKUP($A19,'[3]cclf 2018'!$A$9:$V$54,19,FALSE)</f>
        <v>0.59302325581395354</v>
      </c>
      <c r="U19" s="35">
        <f>VLOOKUP($A19,'[3]cclf 2018'!$A$9:$V$54,20,FALSE)</f>
        <v>1064</v>
      </c>
      <c r="V19" s="35">
        <f>VLOOKUP($A19,'[3]cclf 2018'!$A$9:$V$54,21,FALSE)</f>
        <v>782</v>
      </c>
      <c r="W19" s="37">
        <f>VLOOKUP($A19,'[3]cclf 2018'!$A$9:$V$54,22,FALSE)</f>
        <v>0.73496240601503759</v>
      </c>
    </row>
    <row r="20" spans="1:23">
      <c r="A20" s="28">
        <v>210019</v>
      </c>
      <c r="B20" s="28" t="str">
        <f>VLOOKUP(A20,[2]Sheet1!$A$6:$B$54,2,FALSE)</f>
        <v>Peninsula</v>
      </c>
      <c r="C20" s="35">
        <f>VLOOKUP($A20,'[3]cclf 2018'!$A$9:$V$54,2,FALSE)</f>
        <v>440</v>
      </c>
      <c r="D20" s="35">
        <f>VLOOKUP($A20,'[3]cclf 2018'!$A$9:$V$54,3,FALSE)</f>
        <v>330</v>
      </c>
      <c r="E20" s="36">
        <f>VLOOKUP($A20,'[3]cclf 2018'!$A$9:$V$54,4,FALSE)</f>
        <v>0.75</v>
      </c>
      <c r="F20" s="35">
        <f>VLOOKUP($A20,'[3]cclf 2018'!$A$9:$V$54,5,FALSE)</f>
        <v>376</v>
      </c>
      <c r="G20" s="35">
        <f>VLOOKUP($A20,'[3]cclf 2018'!$A$9:$V$54,6,FALSE)</f>
        <v>267</v>
      </c>
      <c r="H20" s="36">
        <f>VLOOKUP($A20,'[3]cclf 2018'!$A$9:$V$54,7,FALSE)</f>
        <v>0.71010638297872342</v>
      </c>
      <c r="I20" s="35">
        <f>VLOOKUP($A20,'[3]cclf 2018'!$A$9:$V$54,8,FALSE)</f>
        <v>623</v>
      </c>
      <c r="J20" s="35">
        <f>VLOOKUP($A20,'[3]cclf 2018'!$A$9:$V$54,9,FALSE)</f>
        <v>443</v>
      </c>
      <c r="K20" s="36">
        <f>VLOOKUP($A20,'[3]cclf 2018'!$A$9:$V$54,10,FALSE)</f>
        <v>0.7110754414125201</v>
      </c>
      <c r="L20" s="35">
        <f>VLOOKUP($A20,'[3]cclf 2018'!$A$9:$V$54,11,FALSE)</f>
        <v>564</v>
      </c>
      <c r="M20" s="35">
        <f>VLOOKUP($A20,'[3]cclf 2018'!$A$9:$V$54,12,FALSE)</f>
        <v>476</v>
      </c>
      <c r="N20" s="36">
        <f>VLOOKUP($A20,'[3]cclf 2018'!$A$9:$V$54,13,FALSE)</f>
        <v>0.84397163120567376</v>
      </c>
      <c r="O20" s="35">
        <f>VLOOKUP($A20,'[3]cclf 2018'!$A$9:$V$54,14,FALSE)</f>
        <v>354</v>
      </c>
      <c r="P20" s="35">
        <f>VLOOKUP($A20,'[3]cclf 2018'!$A$9:$V$54,15,FALSE)</f>
        <v>244</v>
      </c>
      <c r="Q20" s="36">
        <f>VLOOKUP($A20,'[3]cclf 2018'!$A$9:$V$54,16,FALSE)</f>
        <v>0.68926553672316382</v>
      </c>
      <c r="R20" s="35">
        <f>VLOOKUP($A20,'[3]cclf 2018'!$A$9:$V$54,17,FALSE)</f>
        <v>142</v>
      </c>
      <c r="S20" s="35">
        <f>VLOOKUP($A20,'[3]cclf 2018'!$A$9:$V$54,18,FALSE)</f>
        <v>100</v>
      </c>
      <c r="T20" s="36">
        <f>VLOOKUP($A20,'[3]cclf 2018'!$A$9:$V$54,19,FALSE)</f>
        <v>0.70422535211267601</v>
      </c>
      <c r="U20" s="35">
        <f>VLOOKUP($A20,'[3]cclf 2018'!$A$9:$V$54,20,FALSE)</f>
        <v>2499</v>
      </c>
      <c r="V20" s="35">
        <f>VLOOKUP($A20,'[3]cclf 2018'!$A$9:$V$54,21,FALSE)</f>
        <v>1860</v>
      </c>
      <c r="W20" s="37">
        <f>VLOOKUP($A20,'[3]cclf 2018'!$A$9:$V$54,22,FALSE)</f>
        <v>0.74429771908763509</v>
      </c>
    </row>
    <row r="21" spans="1:23">
      <c r="A21" s="28">
        <v>210022</v>
      </c>
      <c r="B21" s="28" t="str">
        <f>VLOOKUP(A21,[2]Sheet1!$A$6:$B$54,2,FALSE)</f>
        <v>Suburban</v>
      </c>
      <c r="C21" s="35">
        <f>VLOOKUP($A21,'[3]cclf 2018'!$A$9:$V$54,2,FALSE)</f>
        <v>180</v>
      </c>
      <c r="D21" s="35">
        <f>VLOOKUP($A21,'[3]cclf 2018'!$A$9:$V$54,3,FALSE)</f>
        <v>126</v>
      </c>
      <c r="E21" s="36">
        <f>VLOOKUP($A21,'[3]cclf 2018'!$A$9:$V$54,4,FALSE)</f>
        <v>0.7</v>
      </c>
      <c r="F21" s="35">
        <f>VLOOKUP($A21,'[3]cclf 2018'!$A$9:$V$54,5,FALSE)</f>
        <v>229</v>
      </c>
      <c r="G21" s="35">
        <f>VLOOKUP($A21,'[3]cclf 2018'!$A$9:$V$54,6,FALSE)</f>
        <v>202</v>
      </c>
      <c r="H21" s="36">
        <f>VLOOKUP($A21,'[3]cclf 2018'!$A$9:$V$54,7,FALSE)</f>
        <v>0.88209606986899558</v>
      </c>
      <c r="I21" s="35">
        <f>VLOOKUP($A21,'[3]cclf 2018'!$A$9:$V$54,8,FALSE)</f>
        <v>479</v>
      </c>
      <c r="J21" s="35">
        <f>VLOOKUP($A21,'[3]cclf 2018'!$A$9:$V$54,9,FALSE)</f>
        <v>397</v>
      </c>
      <c r="K21" s="36">
        <f>VLOOKUP($A21,'[3]cclf 2018'!$A$9:$V$54,10,FALSE)</f>
        <v>0.82881002087682676</v>
      </c>
      <c r="L21" s="35">
        <f>VLOOKUP($A21,'[3]cclf 2018'!$A$9:$V$54,11,FALSE)</f>
        <v>326</v>
      </c>
      <c r="M21" s="35">
        <f>VLOOKUP($A21,'[3]cclf 2018'!$A$9:$V$54,12,FALSE)</f>
        <v>281</v>
      </c>
      <c r="N21" s="36">
        <f>VLOOKUP($A21,'[3]cclf 2018'!$A$9:$V$54,13,FALSE)</f>
        <v>0.8619631901840491</v>
      </c>
      <c r="O21" s="35">
        <f>VLOOKUP($A21,'[3]cclf 2018'!$A$9:$V$54,14,FALSE)</f>
        <v>194</v>
      </c>
      <c r="P21" s="35">
        <f>VLOOKUP($A21,'[3]cclf 2018'!$A$9:$V$54,15,FALSE)</f>
        <v>143</v>
      </c>
      <c r="Q21" s="36">
        <f>VLOOKUP($A21,'[3]cclf 2018'!$A$9:$V$54,16,FALSE)</f>
        <v>0.73711340206185572</v>
      </c>
      <c r="R21" s="35">
        <f>VLOOKUP($A21,'[3]cclf 2018'!$A$9:$V$54,17,FALSE)</f>
        <v>142</v>
      </c>
      <c r="S21" s="35">
        <f>VLOOKUP($A21,'[3]cclf 2018'!$A$9:$V$54,18,FALSE)</f>
        <v>119</v>
      </c>
      <c r="T21" s="36">
        <f>VLOOKUP($A21,'[3]cclf 2018'!$A$9:$V$54,19,FALSE)</f>
        <v>0.8380281690140845</v>
      </c>
      <c r="U21" s="35">
        <f>VLOOKUP($A21,'[3]cclf 2018'!$A$9:$V$54,20,FALSE)</f>
        <v>1550</v>
      </c>
      <c r="V21" s="35">
        <f>VLOOKUP($A21,'[3]cclf 2018'!$A$9:$V$54,21,FALSE)</f>
        <v>1268</v>
      </c>
      <c r="W21" s="37">
        <f>VLOOKUP($A21,'[3]cclf 2018'!$A$9:$V$54,22,FALSE)</f>
        <v>0.8180645161290323</v>
      </c>
    </row>
    <row r="22" spans="1:23">
      <c r="A22" s="28">
        <v>210023</v>
      </c>
      <c r="B22" s="28" t="str">
        <f>VLOOKUP(A22,[2]Sheet1!$A$6:$B$54,2,FALSE)</f>
        <v>Anne Arundel</v>
      </c>
      <c r="C22" s="35">
        <f>VLOOKUP($A22,'[3]cclf 2018'!$A$9:$V$54,2,FALSE)</f>
        <v>327</v>
      </c>
      <c r="D22" s="35">
        <f>VLOOKUP($A22,'[3]cclf 2018'!$A$9:$V$54,3,FALSE)</f>
        <v>247</v>
      </c>
      <c r="E22" s="36">
        <f>VLOOKUP($A22,'[3]cclf 2018'!$A$9:$V$54,4,FALSE)</f>
        <v>0.75535168195718649</v>
      </c>
      <c r="F22" s="35">
        <f>VLOOKUP($A22,'[3]cclf 2018'!$A$9:$V$54,5,FALSE)</f>
        <v>421</v>
      </c>
      <c r="G22" s="35">
        <f>VLOOKUP($A22,'[3]cclf 2018'!$A$9:$V$54,6,FALSE)</f>
        <v>306</v>
      </c>
      <c r="H22" s="36">
        <f>VLOOKUP($A22,'[3]cclf 2018'!$A$9:$V$54,7,FALSE)</f>
        <v>0.72684085510688834</v>
      </c>
      <c r="I22" s="35">
        <f>VLOOKUP($A22,'[3]cclf 2018'!$A$9:$V$54,8,FALSE)</f>
        <v>923</v>
      </c>
      <c r="J22" s="35">
        <f>VLOOKUP($A22,'[3]cclf 2018'!$A$9:$V$54,9,FALSE)</f>
        <v>669</v>
      </c>
      <c r="K22" s="36">
        <f>VLOOKUP($A22,'[3]cclf 2018'!$A$9:$V$54,10,FALSE)</f>
        <v>0.72481040086673887</v>
      </c>
      <c r="L22" s="35">
        <f>VLOOKUP($A22,'[3]cclf 2018'!$A$9:$V$54,11,FALSE)</f>
        <v>608</v>
      </c>
      <c r="M22" s="35">
        <f>VLOOKUP($A22,'[3]cclf 2018'!$A$9:$V$54,12,FALSE)</f>
        <v>515</v>
      </c>
      <c r="N22" s="36">
        <f>VLOOKUP($A22,'[3]cclf 2018'!$A$9:$V$54,13,FALSE)</f>
        <v>0.84703947368421051</v>
      </c>
      <c r="O22" s="35">
        <f>VLOOKUP($A22,'[3]cclf 2018'!$A$9:$V$54,14,FALSE)</f>
        <v>414</v>
      </c>
      <c r="P22" s="35">
        <f>VLOOKUP($A22,'[3]cclf 2018'!$A$9:$V$54,15,FALSE)</f>
        <v>288</v>
      </c>
      <c r="Q22" s="36">
        <f>VLOOKUP($A22,'[3]cclf 2018'!$A$9:$V$54,16,FALSE)</f>
        <v>0.69565217391304346</v>
      </c>
      <c r="R22" s="35">
        <f>VLOOKUP($A22,'[3]cclf 2018'!$A$9:$V$54,17,FALSE)</f>
        <v>186</v>
      </c>
      <c r="S22" s="35">
        <f>VLOOKUP($A22,'[3]cclf 2018'!$A$9:$V$54,18,FALSE)</f>
        <v>133</v>
      </c>
      <c r="T22" s="36">
        <f>VLOOKUP($A22,'[3]cclf 2018'!$A$9:$V$54,19,FALSE)</f>
        <v>0.71505376344086025</v>
      </c>
      <c r="U22" s="35">
        <f>VLOOKUP($A22,'[3]cclf 2018'!$A$9:$V$54,20,FALSE)</f>
        <v>2879</v>
      </c>
      <c r="V22" s="35">
        <f>VLOOKUP($A22,'[3]cclf 2018'!$A$9:$V$54,21,FALSE)</f>
        <v>2158</v>
      </c>
      <c r="W22" s="37">
        <f>VLOOKUP($A22,'[3]cclf 2018'!$A$9:$V$54,22,FALSE)</f>
        <v>0.74956582146578676</v>
      </c>
    </row>
    <row r="23" spans="1:23">
      <c r="A23" s="28">
        <v>210024</v>
      </c>
      <c r="B23" s="28" t="str">
        <f>VLOOKUP(A23,[2]Sheet1!$A$6:$B$54,2,FALSE)</f>
        <v>MedStar Union Mem</v>
      </c>
      <c r="C23" s="35">
        <f>VLOOKUP($A23,'[3]cclf 2018'!$A$9:$V$54,2,FALSE)</f>
        <v>119</v>
      </c>
      <c r="D23" s="35">
        <f>VLOOKUP($A23,'[3]cclf 2018'!$A$9:$V$54,3,FALSE)</f>
        <v>58</v>
      </c>
      <c r="E23" s="36">
        <f>VLOOKUP($A23,'[3]cclf 2018'!$A$9:$V$54,4,FALSE)</f>
        <v>0.48739495798319327</v>
      </c>
      <c r="F23" s="35">
        <f>VLOOKUP($A23,'[3]cclf 2018'!$A$9:$V$54,5,FALSE)</f>
        <v>393</v>
      </c>
      <c r="G23" s="35">
        <f>VLOOKUP($A23,'[3]cclf 2018'!$A$9:$V$54,6,FALSE)</f>
        <v>279</v>
      </c>
      <c r="H23" s="36">
        <f>VLOOKUP($A23,'[3]cclf 2018'!$A$9:$V$54,7,FALSE)</f>
        <v>0.70992366412213737</v>
      </c>
      <c r="I23" s="35">
        <f>VLOOKUP($A23,'[3]cclf 2018'!$A$9:$V$54,8,FALSE)</f>
        <v>530</v>
      </c>
      <c r="J23" s="35">
        <f>VLOOKUP($A23,'[3]cclf 2018'!$A$9:$V$54,9,FALSE)</f>
        <v>346</v>
      </c>
      <c r="K23" s="36">
        <f>VLOOKUP($A23,'[3]cclf 2018'!$A$9:$V$54,10,FALSE)</f>
        <v>0.65283018867924525</v>
      </c>
      <c r="L23" s="35">
        <f>VLOOKUP($A23,'[3]cclf 2018'!$A$9:$V$54,11,FALSE)</f>
        <v>226</v>
      </c>
      <c r="M23" s="35">
        <f>VLOOKUP($A23,'[3]cclf 2018'!$A$9:$V$54,12,FALSE)</f>
        <v>154</v>
      </c>
      <c r="N23" s="36">
        <f>VLOOKUP($A23,'[3]cclf 2018'!$A$9:$V$54,13,FALSE)</f>
        <v>0.68141592920353977</v>
      </c>
      <c r="O23" s="35">
        <f>VLOOKUP($A23,'[3]cclf 2018'!$A$9:$V$54,14,FALSE)</f>
        <v>152</v>
      </c>
      <c r="P23" s="35">
        <f>VLOOKUP($A23,'[3]cclf 2018'!$A$9:$V$54,15,FALSE)</f>
        <v>91</v>
      </c>
      <c r="Q23" s="36">
        <f>VLOOKUP($A23,'[3]cclf 2018'!$A$9:$V$54,16,FALSE)</f>
        <v>0.59868421052631582</v>
      </c>
      <c r="R23" s="35">
        <f>VLOOKUP($A23,'[3]cclf 2018'!$A$9:$V$54,17,FALSE)</f>
        <v>110</v>
      </c>
      <c r="S23" s="35">
        <f>VLOOKUP($A23,'[3]cclf 2018'!$A$9:$V$54,18,FALSE)</f>
        <v>64</v>
      </c>
      <c r="T23" s="36">
        <f>VLOOKUP($A23,'[3]cclf 2018'!$A$9:$V$54,19,FALSE)</f>
        <v>0.58181818181818179</v>
      </c>
      <c r="U23" s="35">
        <f>VLOOKUP($A23,'[3]cclf 2018'!$A$9:$V$54,20,FALSE)</f>
        <v>1530</v>
      </c>
      <c r="V23" s="35">
        <f>VLOOKUP($A23,'[3]cclf 2018'!$A$9:$V$54,21,FALSE)</f>
        <v>992</v>
      </c>
      <c r="W23" s="37">
        <f>VLOOKUP($A23,'[3]cclf 2018'!$A$9:$V$54,22,FALSE)</f>
        <v>0.64836601307189545</v>
      </c>
    </row>
    <row r="24" spans="1:23">
      <c r="A24" s="28">
        <v>210027</v>
      </c>
      <c r="B24" s="28" t="str">
        <f>VLOOKUP(A24,[2]Sheet1!$A$6:$B$54,2,FALSE)</f>
        <v>Western Maryland</v>
      </c>
      <c r="C24" s="35">
        <f>VLOOKUP($A24,'[3]cclf 2018'!$A$9:$V$54,2,FALSE)</f>
        <v>234</v>
      </c>
      <c r="D24" s="35">
        <f>VLOOKUP($A24,'[3]cclf 2018'!$A$9:$V$54,3,FALSE)</f>
        <v>179</v>
      </c>
      <c r="E24" s="36">
        <f>VLOOKUP($A24,'[3]cclf 2018'!$A$9:$V$54,4,FALSE)</f>
        <v>0.7649572649572649</v>
      </c>
      <c r="F24" s="35">
        <f>VLOOKUP($A24,'[3]cclf 2018'!$A$9:$V$54,5,FALSE)</f>
        <v>293</v>
      </c>
      <c r="G24" s="35">
        <f>VLOOKUP($A24,'[3]cclf 2018'!$A$9:$V$54,6,FALSE)</f>
        <v>234</v>
      </c>
      <c r="H24" s="36">
        <f>VLOOKUP($A24,'[3]cclf 2018'!$A$9:$V$54,7,FALSE)</f>
        <v>0.79863481228668942</v>
      </c>
      <c r="I24" s="35">
        <f>VLOOKUP($A24,'[3]cclf 2018'!$A$9:$V$54,8,FALSE)</f>
        <v>501</v>
      </c>
      <c r="J24" s="35">
        <f>VLOOKUP($A24,'[3]cclf 2018'!$A$9:$V$54,9,FALSE)</f>
        <v>389</v>
      </c>
      <c r="K24" s="36">
        <f>VLOOKUP($A24,'[3]cclf 2018'!$A$9:$V$54,10,FALSE)</f>
        <v>0.77644710578842313</v>
      </c>
      <c r="L24" s="35">
        <f>VLOOKUP($A24,'[3]cclf 2018'!$A$9:$V$54,11,FALSE)</f>
        <v>444</v>
      </c>
      <c r="M24" s="35">
        <f>VLOOKUP($A24,'[3]cclf 2018'!$A$9:$V$54,12,FALSE)</f>
        <v>394</v>
      </c>
      <c r="N24" s="36">
        <f>VLOOKUP($A24,'[3]cclf 2018'!$A$9:$V$54,13,FALSE)</f>
        <v>0.88738738738738743</v>
      </c>
      <c r="O24" s="35">
        <f>VLOOKUP($A24,'[3]cclf 2018'!$A$9:$V$54,14,FALSE)</f>
        <v>242</v>
      </c>
      <c r="P24" s="35">
        <f>VLOOKUP($A24,'[3]cclf 2018'!$A$9:$V$54,15,FALSE)</f>
        <v>184</v>
      </c>
      <c r="Q24" s="36">
        <f>VLOOKUP($A24,'[3]cclf 2018'!$A$9:$V$54,16,FALSE)</f>
        <v>0.76033057851239672</v>
      </c>
      <c r="R24" s="35">
        <f>VLOOKUP($A24,'[3]cclf 2018'!$A$9:$V$54,17,FALSE)</f>
        <v>124</v>
      </c>
      <c r="S24" s="35">
        <f>VLOOKUP($A24,'[3]cclf 2018'!$A$9:$V$54,18,FALSE)</f>
        <v>95</v>
      </c>
      <c r="T24" s="36">
        <f>VLOOKUP($A24,'[3]cclf 2018'!$A$9:$V$54,19,FALSE)</f>
        <v>0.7661290322580645</v>
      </c>
      <c r="U24" s="35">
        <f>VLOOKUP($A24,'[3]cclf 2018'!$A$9:$V$54,20,FALSE)</f>
        <v>1838</v>
      </c>
      <c r="V24" s="35">
        <f>VLOOKUP($A24,'[3]cclf 2018'!$A$9:$V$54,21,FALSE)</f>
        <v>1475</v>
      </c>
      <c r="W24" s="37">
        <f>VLOOKUP($A24,'[3]cclf 2018'!$A$9:$V$54,22,FALSE)</f>
        <v>0.80250272034820458</v>
      </c>
    </row>
    <row r="25" spans="1:23">
      <c r="A25" s="28">
        <v>210028</v>
      </c>
      <c r="B25" s="28" t="str">
        <f>VLOOKUP(A25,[2]Sheet1!$A$6:$B$54,2,FALSE)</f>
        <v>MedStar St. Mary's</v>
      </c>
      <c r="C25" s="35">
        <f>VLOOKUP($A25,'[3]cclf 2018'!$A$9:$V$54,2,FALSE)</f>
        <v>152</v>
      </c>
      <c r="D25" s="35">
        <f>VLOOKUP($A25,'[3]cclf 2018'!$A$9:$V$54,3,FALSE)</f>
        <v>117</v>
      </c>
      <c r="E25" s="36">
        <f>VLOOKUP($A25,'[3]cclf 2018'!$A$9:$V$54,4,FALSE)</f>
        <v>0.76973684210526316</v>
      </c>
      <c r="F25" s="35">
        <f>VLOOKUP($A25,'[3]cclf 2018'!$A$9:$V$54,5,FALSE)</f>
        <v>250</v>
      </c>
      <c r="G25" s="35">
        <f>VLOOKUP($A25,'[3]cclf 2018'!$A$9:$V$54,6,FALSE)</f>
        <v>196</v>
      </c>
      <c r="H25" s="36">
        <f>VLOOKUP($A25,'[3]cclf 2018'!$A$9:$V$54,7,FALSE)</f>
        <v>0.78400000000000003</v>
      </c>
      <c r="I25" s="35">
        <f>VLOOKUP($A25,'[3]cclf 2018'!$A$9:$V$54,8,FALSE)</f>
        <v>446</v>
      </c>
      <c r="J25" s="35">
        <f>VLOOKUP($A25,'[3]cclf 2018'!$A$9:$V$54,9,FALSE)</f>
        <v>354</v>
      </c>
      <c r="K25" s="36">
        <f>VLOOKUP($A25,'[3]cclf 2018'!$A$9:$V$54,10,FALSE)</f>
        <v>0.79372197309417036</v>
      </c>
      <c r="L25" s="35">
        <f>VLOOKUP($A25,'[3]cclf 2018'!$A$9:$V$54,11,FALSE)</f>
        <v>342</v>
      </c>
      <c r="M25" s="35">
        <f>VLOOKUP($A25,'[3]cclf 2018'!$A$9:$V$54,12,FALSE)</f>
        <v>312</v>
      </c>
      <c r="N25" s="36">
        <f>VLOOKUP($A25,'[3]cclf 2018'!$A$9:$V$54,13,FALSE)</f>
        <v>0.91228070175438591</v>
      </c>
      <c r="O25" s="35">
        <f>VLOOKUP($A25,'[3]cclf 2018'!$A$9:$V$54,14,FALSE)</f>
        <v>167</v>
      </c>
      <c r="P25" s="35">
        <f>VLOOKUP($A25,'[3]cclf 2018'!$A$9:$V$54,15,FALSE)</f>
        <v>116</v>
      </c>
      <c r="Q25" s="36">
        <f>VLOOKUP($A25,'[3]cclf 2018'!$A$9:$V$54,16,FALSE)</f>
        <v>0.69461077844311381</v>
      </c>
      <c r="R25" s="35">
        <f>VLOOKUP($A25,'[3]cclf 2018'!$A$9:$V$54,17,FALSE)</f>
        <v>91</v>
      </c>
      <c r="S25" s="35">
        <f>VLOOKUP($A25,'[3]cclf 2018'!$A$9:$V$54,18,FALSE)</f>
        <v>69</v>
      </c>
      <c r="T25" s="36">
        <f>VLOOKUP($A25,'[3]cclf 2018'!$A$9:$V$54,19,FALSE)</f>
        <v>0.75824175824175821</v>
      </c>
      <c r="U25" s="35">
        <f>VLOOKUP($A25,'[3]cclf 2018'!$A$9:$V$54,20,FALSE)</f>
        <v>1448</v>
      </c>
      <c r="V25" s="35">
        <f>VLOOKUP($A25,'[3]cclf 2018'!$A$9:$V$54,21,FALSE)</f>
        <v>1164</v>
      </c>
      <c r="W25" s="37">
        <f>VLOOKUP($A25,'[3]cclf 2018'!$A$9:$V$54,22,FALSE)</f>
        <v>0.80386740331491713</v>
      </c>
    </row>
    <row r="26" spans="1:23">
      <c r="A26" s="28">
        <v>210029</v>
      </c>
      <c r="B26" s="28" t="str">
        <f>VLOOKUP(A26,[2]Sheet1!$A$6:$B$54,2,FALSE)</f>
        <v>JH Bayview</v>
      </c>
      <c r="C26" s="35">
        <f>VLOOKUP($A26,'[3]cclf 2018'!$A$9:$V$54,2,FALSE)</f>
        <v>201</v>
      </c>
      <c r="D26" s="35">
        <f>VLOOKUP($A26,'[3]cclf 2018'!$A$9:$V$54,3,FALSE)</f>
        <v>133</v>
      </c>
      <c r="E26" s="36">
        <f>VLOOKUP($A26,'[3]cclf 2018'!$A$9:$V$54,4,FALSE)</f>
        <v>0.6616915422885572</v>
      </c>
      <c r="F26" s="35">
        <f>VLOOKUP($A26,'[3]cclf 2018'!$A$9:$V$54,5,FALSE)</f>
        <v>291</v>
      </c>
      <c r="G26" s="35">
        <f>VLOOKUP($A26,'[3]cclf 2018'!$A$9:$V$54,6,FALSE)</f>
        <v>188</v>
      </c>
      <c r="H26" s="36">
        <f>VLOOKUP($A26,'[3]cclf 2018'!$A$9:$V$54,7,FALSE)</f>
        <v>0.64604810996563578</v>
      </c>
      <c r="I26" s="35">
        <f>VLOOKUP($A26,'[3]cclf 2018'!$A$9:$V$54,8,FALSE)</f>
        <v>647</v>
      </c>
      <c r="J26" s="35">
        <f>VLOOKUP($A26,'[3]cclf 2018'!$A$9:$V$54,9,FALSE)</f>
        <v>436</v>
      </c>
      <c r="K26" s="36">
        <f>VLOOKUP($A26,'[3]cclf 2018'!$A$9:$V$54,10,FALSE)</f>
        <v>0.67387944358578056</v>
      </c>
      <c r="L26" s="35">
        <f>VLOOKUP($A26,'[3]cclf 2018'!$A$9:$V$54,11,FALSE)</f>
        <v>403</v>
      </c>
      <c r="M26" s="35">
        <f>VLOOKUP($A26,'[3]cclf 2018'!$A$9:$V$54,12,FALSE)</f>
        <v>327</v>
      </c>
      <c r="N26" s="36">
        <f>VLOOKUP($A26,'[3]cclf 2018'!$A$9:$V$54,13,FALSE)</f>
        <v>0.81141439205955335</v>
      </c>
      <c r="O26" s="35">
        <f>VLOOKUP($A26,'[3]cclf 2018'!$A$9:$V$54,14,FALSE)</f>
        <v>261</v>
      </c>
      <c r="P26" s="35">
        <f>VLOOKUP($A26,'[3]cclf 2018'!$A$9:$V$54,15,FALSE)</f>
        <v>169</v>
      </c>
      <c r="Q26" s="36">
        <f>VLOOKUP($A26,'[3]cclf 2018'!$A$9:$V$54,16,FALSE)</f>
        <v>0.64750957854406133</v>
      </c>
      <c r="R26" s="35">
        <f>VLOOKUP($A26,'[3]cclf 2018'!$A$9:$V$54,17,FALSE)</f>
        <v>161</v>
      </c>
      <c r="S26" s="35">
        <f>VLOOKUP($A26,'[3]cclf 2018'!$A$9:$V$54,18,FALSE)</f>
        <v>94</v>
      </c>
      <c r="T26" s="36">
        <f>VLOOKUP($A26,'[3]cclf 2018'!$A$9:$V$54,19,FALSE)</f>
        <v>0.58385093167701863</v>
      </c>
      <c r="U26" s="35">
        <f>VLOOKUP($A26,'[3]cclf 2018'!$A$9:$V$54,20,FALSE)</f>
        <v>1964</v>
      </c>
      <c r="V26" s="35">
        <f>VLOOKUP($A26,'[3]cclf 2018'!$A$9:$V$54,21,FALSE)</f>
        <v>1347</v>
      </c>
      <c r="W26" s="37">
        <f>VLOOKUP($A26,'[3]cclf 2018'!$A$9:$V$54,22,FALSE)</f>
        <v>0.68584521384928721</v>
      </c>
    </row>
    <row r="27" spans="1:23">
      <c r="A27" s="28">
        <v>210030</v>
      </c>
      <c r="B27" s="28" t="str">
        <f>VLOOKUP(A27,[2]Sheet1!$A$6:$B$54,2,FALSE)</f>
        <v>UM-Chestertown</v>
      </c>
      <c r="C27" s="35">
        <f>VLOOKUP($A27,'[3]cclf 2018'!$A$9:$V$54,2,FALSE)</f>
        <v>79</v>
      </c>
      <c r="D27" s="35">
        <f>VLOOKUP($A27,'[3]cclf 2018'!$A$9:$V$54,3,FALSE)</f>
        <v>58</v>
      </c>
      <c r="E27" s="36">
        <f>VLOOKUP($A27,'[3]cclf 2018'!$A$9:$V$54,4,FALSE)</f>
        <v>0.73417721518987344</v>
      </c>
      <c r="F27" s="35">
        <f>VLOOKUP($A27,'[3]cclf 2018'!$A$9:$V$54,5,FALSE)</f>
        <v>26</v>
      </c>
      <c r="G27" s="35">
        <f>VLOOKUP($A27,'[3]cclf 2018'!$A$9:$V$54,6,FALSE)</f>
        <v>16</v>
      </c>
      <c r="H27" s="36">
        <f>VLOOKUP($A27,'[3]cclf 2018'!$A$9:$V$54,7,FALSE)</f>
        <v>0.61538461538461542</v>
      </c>
      <c r="I27" s="35">
        <f>VLOOKUP($A27,'[3]cclf 2018'!$A$9:$V$54,8,FALSE)</f>
        <v>66</v>
      </c>
      <c r="J27" s="35">
        <f>VLOOKUP($A27,'[3]cclf 2018'!$A$9:$V$54,9,FALSE)</f>
        <v>45</v>
      </c>
      <c r="K27" s="36">
        <f>VLOOKUP($A27,'[3]cclf 2018'!$A$9:$V$54,10,FALSE)</f>
        <v>0.68181818181818177</v>
      </c>
      <c r="L27" s="35">
        <f>VLOOKUP($A27,'[3]cclf 2018'!$A$9:$V$54,11,FALSE)</f>
        <v>99</v>
      </c>
      <c r="M27" s="35">
        <f>VLOOKUP($A27,'[3]cclf 2018'!$A$9:$V$54,12,FALSE)</f>
        <v>84</v>
      </c>
      <c r="N27" s="36">
        <f>VLOOKUP($A27,'[3]cclf 2018'!$A$9:$V$54,13,FALSE)</f>
        <v>0.84848484848484851</v>
      </c>
      <c r="O27" s="35">
        <f>VLOOKUP($A27,'[3]cclf 2018'!$A$9:$V$54,14,FALSE)</f>
        <v>50</v>
      </c>
      <c r="P27" s="35">
        <f>VLOOKUP($A27,'[3]cclf 2018'!$A$9:$V$54,15,FALSE)</f>
        <v>27</v>
      </c>
      <c r="Q27" s="36">
        <f>VLOOKUP($A27,'[3]cclf 2018'!$A$9:$V$54,16,FALSE)</f>
        <v>0.54</v>
      </c>
      <c r="R27" s="35">
        <f>VLOOKUP($A27,'[3]cclf 2018'!$A$9:$V$54,17,FALSE)</f>
        <v>16</v>
      </c>
      <c r="S27" s="35">
        <f>VLOOKUP($A27,'[3]cclf 2018'!$A$9:$V$54,18,FALSE)</f>
        <v>12</v>
      </c>
      <c r="T27" s="36">
        <f>VLOOKUP($A27,'[3]cclf 2018'!$A$9:$V$54,19,FALSE)</f>
        <v>0.75</v>
      </c>
      <c r="U27" s="35">
        <f>VLOOKUP($A27,'[3]cclf 2018'!$A$9:$V$54,20,FALSE)</f>
        <v>336</v>
      </c>
      <c r="V27" s="35">
        <f>VLOOKUP($A27,'[3]cclf 2018'!$A$9:$V$54,21,FALSE)</f>
        <v>242</v>
      </c>
      <c r="W27" s="37">
        <f>VLOOKUP($A27,'[3]cclf 2018'!$A$9:$V$54,22,FALSE)</f>
        <v>0.72023809523809523</v>
      </c>
    </row>
    <row r="28" spans="1:23">
      <c r="A28" s="28">
        <v>210032</v>
      </c>
      <c r="B28" s="28" t="str">
        <f>VLOOKUP(A28,[2]Sheet1!$A$6:$B$54,2,FALSE)</f>
        <v>ChristianaCare, Union</v>
      </c>
      <c r="C28" s="35">
        <f>VLOOKUP($A28,'[3]cclf 2018'!$A$9:$V$54,2,FALSE)</f>
        <v>161</v>
      </c>
      <c r="D28" s="35">
        <f>VLOOKUP($A28,'[3]cclf 2018'!$A$9:$V$54,3,FALSE)</f>
        <v>110</v>
      </c>
      <c r="E28" s="36">
        <f>VLOOKUP($A28,'[3]cclf 2018'!$A$9:$V$54,4,FALSE)</f>
        <v>0.68322981366459623</v>
      </c>
      <c r="F28" s="35">
        <f>VLOOKUP($A28,'[3]cclf 2018'!$A$9:$V$54,5,FALSE)</f>
        <v>107</v>
      </c>
      <c r="G28" s="35">
        <f>VLOOKUP($A28,'[3]cclf 2018'!$A$9:$V$54,6,FALSE)</f>
        <v>79</v>
      </c>
      <c r="H28" s="36">
        <f>VLOOKUP($A28,'[3]cclf 2018'!$A$9:$V$54,7,FALSE)</f>
        <v>0.73831775700934577</v>
      </c>
      <c r="I28" s="35">
        <f>VLOOKUP($A28,'[3]cclf 2018'!$A$9:$V$54,8,FALSE)</f>
        <v>226</v>
      </c>
      <c r="J28" s="35">
        <f>VLOOKUP($A28,'[3]cclf 2018'!$A$9:$V$54,9,FALSE)</f>
        <v>158</v>
      </c>
      <c r="K28" s="36">
        <f>VLOOKUP($A28,'[3]cclf 2018'!$A$9:$V$54,10,FALSE)</f>
        <v>0.69911504424778759</v>
      </c>
      <c r="L28" s="35">
        <f>VLOOKUP($A28,'[3]cclf 2018'!$A$9:$V$54,11,FALSE)</f>
        <v>277</v>
      </c>
      <c r="M28" s="35">
        <f>VLOOKUP($A28,'[3]cclf 2018'!$A$9:$V$54,12,FALSE)</f>
        <v>221</v>
      </c>
      <c r="N28" s="36">
        <f>VLOOKUP($A28,'[3]cclf 2018'!$A$9:$V$54,13,FALSE)</f>
        <v>0.79783393501805056</v>
      </c>
      <c r="O28" s="35">
        <f>VLOOKUP($A28,'[3]cclf 2018'!$A$9:$V$54,14,FALSE)</f>
        <v>123</v>
      </c>
      <c r="P28" s="35">
        <f>VLOOKUP($A28,'[3]cclf 2018'!$A$9:$V$54,15,FALSE)</f>
        <v>86</v>
      </c>
      <c r="Q28" s="36">
        <f>VLOOKUP($A28,'[3]cclf 2018'!$A$9:$V$54,16,FALSE)</f>
        <v>0.69918699186991873</v>
      </c>
      <c r="R28" s="35">
        <f>VLOOKUP($A28,'[3]cclf 2018'!$A$9:$V$54,17,FALSE)</f>
        <v>54</v>
      </c>
      <c r="S28" s="35">
        <f>VLOOKUP($A28,'[3]cclf 2018'!$A$9:$V$54,18,FALSE)</f>
        <v>40</v>
      </c>
      <c r="T28" s="36">
        <f>VLOOKUP($A28,'[3]cclf 2018'!$A$9:$V$54,19,FALSE)</f>
        <v>0.7407407407407407</v>
      </c>
      <c r="U28" s="35">
        <f>VLOOKUP($A28,'[3]cclf 2018'!$A$9:$V$54,20,FALSE)</f>
        <v>948</v>
      </c>
      <c r="V28" s="35">
        <f>VLOOKUP($A28,'[3]cclf 2018'!$A$9:$V$54,21,FALSE)</f>
        <v>694</v>
      </c>
      <c r="W28" s="37">
        <f>VLOOKUP($A28,'[3]cclf 2018'!$A$9:$V$54,22,FALSE)</f>
        <v>0.73206751054852326</v>
      </c>
    </row>
    <row r="29" spans="1:23">
      <c r="A29" s="28">
        <v>210033</v>
      </c>
      <c r="B29" s="28" t="str">
        <f>VLOOKUP(A29,[2]Sheet1!$A$6:$B$54,2,FALSE)</f>
        <v>Carroll</v>
      </c>
      <c r="C29" s="35">
        <f>VLOOKUP($A29,'[3]cclf 2018'!$A$9:$V$54,2,FALSE)</f>
        <v>203</v>
      </c>
      <c r="D29" s="35">
        <f>VLOOKUP($A29,'[3]cclf 2018'!$A$9:$V$54,3,FALSE)</f>
        <v>141</v>
      </c>
      <c r="E29" s="36">
        <f>VLOOKUP($A29,'[3]cclf 2018'!$A$9:$V$54,4,FALSE)</f>
        <v>0.69458128078817738</v>
      </c>
      <c r="F29" s="35">
        <f>VLOOKUP($A29,'[3]cclf 2018'!$A$9:$V$54,5,FALSE)</f>
        <v>320</v>
      </c>
      <c r="G29" s="35">
        <f>VLOOKUP($A29,'[3]cclf 2018'!$A$9:$V$54,6,FALSE)</f>
        <v>232</v>
      </c>
      <c r="H29" s="36">
        <f>VLOOKUP($A29,'[3]cclf 2018'!$A$9:$V$54,7,FALSE)</f>
        <v>0.72499999999999998</v>
      </c>
      <c r="I29" s="35">
        <f>VLOOKUP($A29,'[3]cclf 2018'!$A$9:$V$54,8,FALSE)</f>
        <v>452</v>
      </c>
      <c r="J29" s="35">
        <f>VLOOKUP($A29,'[3]cclf 2018'!$A$9:$V$54,9,FALSE)</f>
        <v>330</v>
      </c>
      <c r="K29" s="36">
        <f>VLOOKUP($A29,'[3]cclf 2018'!$A$9:$V$54,10,FALSE)</f>
        <v>0.73008849557522126</v>
      </c>
      <c r="L29" s="35">
        <f>VLOOKUP($A29,'[3]cclf 2018'!$A$9:$V$54,11,FALSE)</f>
        <v>413</v>
      </c>
      <c r="M29" s="35">
        <f>VLOOKUP($A29,'[3]cclf 2018'!$A$9:$V$54,12,FALSE)</f>
        <v>336</v>
      </c>
      <c r="N29" s="36">
        <f>VLOOKUP($A29,'[3]cclf 2018'!$A$9:$V$54,13,FALSE)</f>
        <v>0.81355932203389836</v>
      </c>
      <c r="O29" s="35">
        <f>VLOOKUP($A29,'[3]cclf 2018'!$A$9:$V$54,14,FALSE)</f>
        <v>194</v>
      </c>
      <c r="P29" s="35">
        <f>VLOOKUP($A29,'[3]cclf 2018'!$A$9:$V$54,15,FALSE)</f>
        <v>141</v>
      </c>
      <c r="Q29" s="36">
        <f>VLOOKUP($A29,'[3]cclf 2018'!$A$9:$V$54,16,FALSE)</f>
        <v>0.72680412371134018</v>
      </c>
      <c r="R29" s="35">
        <f>VLOOKUP($A29,'[3]cclf 2018'!$A$9:$V$54,17,FALSE)</f>
        <v>153</v>
      </c>
      <c r="S29" s="35">
        <f>VLOOKUP($A29,'[3]cclf 2018'!$A$9:$V$54,18,FALSE)</f>
        <v>113</v>
      </c>
      <c r="T29" s="36">
        <f>VLOOKUP($A29,'[3]cclf 2018'!$A$9:$V$54,19,FALSE)</f>
        <v>0.73856209150326801</v>
      </c>
      <c r="U29" s="35">
        <f>VLOOKUP($A29,'[3]cclf 2018'!$A$9:$V$54,20,FALSE)</f>
        <v>1735</v>
      </c>
      <c r="V29" s="35">
        <f>VLOOKUP($A29,'[3]cclf 2018'!$A$9:$V$54,21,FALSE)</f>
        <v>1293</v>
      </c>
      <c r="W29" s="37">
        <f>VLOOKUP($A29,'[3]cclf 2018'!$A$9:$V$54,22,FALSE)</f>
        <v>0.74524495677233427</v>
      </c>
    </row>
    <row r="30" spans="1:23">
      <c r="A30" s="28">
        <v>210034</v>
      </c>
      <c r="B30" s="28" t="str">
        <f>VLOOKUP(A30,[2]Sheet1!$A$6:$B$54,2,FALSE)</f>
        <v>MedStar Harbor</v>
      </c>
      <c r="C30" s="35">
        <f>VLOOKUP($A30,'[3]cclf 2018'!$A$9:$V$54,2,FALSE)</f>
        <v>108</v>
      </c>
      <c r="D30" s="35">
        <f>VLOOKUP($A30,'[3]cclf 2018'!$A$9:$V$54,3,FALSE)</f>
        <v>70</v>
      </c>
      <c r="E30" s="36">
        <f>VLOOKUP($A30,'[3]cclf 2018'!$A$9:$V$54,4,FALSE)</f>
        <v>0.64814814814814814</v>
      </c>
      <c r="F30" s="35">
        <f>VLOOKUP($A30,'[3]cclf 2018'!$A$9:$V$54,5,FALSE)</f>
        <v>138</v>
      </c>
      <c r="G30" s="35">
        <f>VLOOKUP($A30,'[3]cclf 2018'!$A$9:$V$54,6,FALSE)</f>
        <v>101</v>
      </c>
      <c r="H30" s="36">
        <f>VLOOKUP($A30,'[3]cclf 2018'!$A$9:$V$54,7,FALSE)</f>
        <v>0.73188405797101452</v>
      </c>
      <c r="I30" s="35">
        <f>VLOOKUP($A30,'[3]cclf 2018'!$A$9:$V$54,8,FALSE)</f>
        <v>303</v>
      </c>
      <c r="J30" s="35">
        <f>VLOOKUP($A30,'[3]cclf 2018'!$A$9:$V$54,9,FALSE)</f>
        <v>209</v>
      </c>
      <c r="K30" s="36">
        <f>VLOOKUP($A30,'[3]cclf 2018'!$A$9:$V$54,10,FALSE)</f>
        <v>0.68976897689768979</v>
      </c>
      <c r="L30" s="35">
        <f>VLOOKUP($A30,'[3]cclf 2018'!$A$9:$V$54,11,FALSE)</f>
        <v>274</v>
      </c>
      <c r="M30" s="35">
        <f>VLOOKUP($A30,'[3]cclf 2018'!$A$9:$V$54,12,FALSE)</f>
        <v>211</v>
      </c>
      <c r="N30" s="36">
        <f>VLOOKUP($A30,'[3]cclf 2018'!$A$9:$V$54,13,FALSE)</f>
        <v>0.77007299270072993</v>
      </c>
      <c r="O30" s="35">
        <f>VLOOKUP($A30,'[3]cclf 2018'!$A$9:$V$54,14,FALSE)</f>
        <v>116</v>
      </c>
      <c r="P30" s="35">
        <f>VLOOKUP($A30,'[3]cclf 2018'!$A$9:$V$54,15,FALSE)</f>
        <v>65</v>
      </c>
      <c r="Q30" s="36">
        <f>VLOOKUP($A30,'[3]cclf 2018'!$A$9:$V$54,16,FALSE)</f>
        <v>0.56034482758620685</v>
      </c>
      <c r="R30" s="35">
        <f>VLOOKUP($A30,'[3]cclf 2018'!$A$9:$V$54,17,FALSE)</f>
        <v>69</v>
      </c>
      <c r="S30" s="35">
        <f>VLOOKUP($A30,'[3]cclf 2018'!$A$9:$V$54,18,FALSE)</f>
        <v>44</v>
      </c>
      <c r="T30" s="36">
        <f>VLOOKUP($A30,'[3]cclf 2018'!$A$9:$V$54,19,FALSE)</f>
        <v>0.6376811594202898</v>
      </c>
      <c r="U30" s="35">
        <f>VLOOKUP($A30,'[3]cclf 2018'!$A$9:$V$54,20,FALSE)</f>
        <v>1008</v>
      </c>
      <c r="V30" s="35">
        <f>VLOOKUP($A30,'[3]cclf 2018'!$A$9:$V$54,21,FALSE)</f>
        <v>700</v>
      </c>
      <c r="W30" s="37">
        <f>VLOOKUP($A30,'[3]cclf 2018'!$A$9:$V$54,22,FALSE)</f>
        <v>0.69444444444444442</v>
      </c>
    </row>
    <row r="31" spans="1:23">
      <c r="A31" s="28">
        <v>210035</v>
      </c>
      <c r="B31" s="28" t="str">
        <f>VLOOKUP(A31,[2]Sheet1!$A$6:$B$54,2,FALSE)</f>
        <v>UM-Charles Regional</v>
      </c>
      <c r="C31" s="35">
        <f>VLOOKUP($A31,'[3]cclf 2018'!$A$9:$V$54,2,FALSE)</f>
        <v>181</v>
      </c>
      <c r="D31" s="35">
        <f>VLOOKUP($A31,'[3]cclf 2018'!$A$9:$V$54,3,FALSE)</f>
        <v>123</v>
      </c>
      <c r="E31" s="36">
        <f>VLOOKUP($A31,'[3]cclf 2018'!$A$9:$V$54,4,FALSE)</f>
        <v>0.6795580110497238</v>
      </c>
      <c r="F31" s="35">
        <f>VLOOKUP($A31,'[3]cclf 2018'!$A$9:$V$54,5,FALSE)</f>
        <v>116</v>
      </c>
      <c r="G31" s="35">
        <f>VLOOKUP($A31,'[3]cclf 2018'!$A$9:$V$54,6,FALSE)</f>
        <v>84</v>
      </c>
      <c r="H31" s="36">
        <f>VLOOKUP($A31,'[3]cclf 2018'!$A$9:$V$54,7,FALSE)</f>
        <v>0.72413793103448276</v>
      </c>
      <c r="I31" s="35">
        <f>VLOOKUP($A31,'[3]cclf 2018'!$A$9:$V$54,8,FALSE)</f>
        <v>331</v>
      </c>
      <c r="J31" s="35">
        <f>VLOOKUP($A31,'[3]cclf 2018'!$A$9:$V$54,9,FALSE)</f>
        <v>226</v>
      </c>
      <c r="K31" s="36">
        <f>VLOOKUP($A31,'[3]cclf 2018'!$A$9:$V$54,10,FALSE)</f>
        <v>0.68277945619335345</v>
      </c>
      <c r="L31" s="35">
        <f>VLOOKUP($A31,'[3]cclf 2018'!$A$9:$V$54,11,FALSE)</f>
        <v>302</v>
      </c>
      <c r="M31" s="35">
        <f>VLOOKUP($A31,'[3]cclf 2018'!$A$9:$V$54,12,FALSE)</f>
        <v>244</v>
      </c>
      <c r="N31" s="36">
        <f>VLOOKUP($A31,'[3]cclf 2018'!$A$9:$V$54,13,FALSE)</f>
        <v>0.80794701986754969</v>
      </c>
      <c r="O31" s="35">
        <f>VLOOKUP($A31,'[3]cclf 2018'!$A$9:$V$54,14,FALSE)</f>
        <v>165</v>
      </c>
      <c r="P31" s="35">
        <f>VLOOKUP($A31,'[3]cclf 2018'!$A$9:$V$54,15,FALSE)</f>
        <v>102</v>
      </c>
      <c r="Q31" s="36">
        <f>VLOOKUP($A31,'[3]cclf 2018'!$A$9:$V$54,16,FALSE)</f>
        <v>0.61818181818181817</v>
      </c>
      <c r="R31" s="35">
        <f>VLOOKUP($A31,'[3]cclf 2018'!$A$9:$V$54,17,FALSE)</f>
        <v>125</v>
      </c>
      <c r="S31" s="35">
        <f>VLOOKUP($A31,'[3]cclf 2018'!$A$9:$V$54,18,FALSE)</f>
        <v>88</v>
      </c>
      <c r="T31" s="36">
        <f>VLOOKUP($A31,'[3]cclf 2018'!$A$9:$V$54,19,FALSE)</f>
        <v>0.70399999999999996</v>
      </c>
      <c r="U31" s="35">
        <f>VLOOKUP($A31,'[3]cclf 2018'!$A$9:$V$54,20,FALSE)</f>
        <v>1220</v>
      </c>
      <c r="V31" s="35">
        <f>VLOOKUP($A31,'[3]cclf 2018'!$A$9:$V$54,21,FALSE)</f>
        <v>867</v>
      </c>
      <c r="W31" s="37">
        <f>VLOOKUP($A31,'[3]cclf 2018'!$A$9:$V$54,22,FALSE)</f>
        <v>0.71065573770491808</v>
      </c>
    </row>
    <row r="32" spans="1:23">
      <c r="A32" s="28">
        <v>210037</v>
      </c>
      <c r="B32" s="28" t="str">
        <f>VLOOKUP(A32,[2]Sheet1!$A$6:$B$54,2,FALSE)</f>
        <v>UM-Easton</v>
      </c>
      <c r="C32" s="35">
        <f>VLOOKUP($A32,'[3]cclf 2018'!$A$9:$V$54,2,FALSE)</f>
        <v>304</v>
      </c>
      <c r="D32" s="35">
        <f>VLOOKUP($A32,'[3]cclf 2018'!$A$9:$V$54,3,FALSE)</f>
        <v>211</v>
      </c>
      <c r="E32" s="36">
        <f>VLOOKUP($A32,'[3]cclf 2018'!$A$9:$V$54,4,FALSE)</f>
        <v>0.69407894736842102</v>
      </c>
      <c r="F32" s="35">
        <f>VLOOKUP($A32,'[3]cclf 2018'!$A$9:$V$54,5,FALSE)</f>
        <v>226</v>
      </c>
      <c r="G32" s="35">
        <f>VLOOKUP($A32,'[3]cclf 2018'!$A$9:$V$54,6,FALSE)</f>
        <v>148</v>
      </c>
      <c r="H32" s="36">
        <f>VLOOKUP($A32,'[3]cclf 2018'!$A$9:$V$54,7,FALSE)</f>
        <v>0.65486725663716816</v>
      </c>
      <c r="I32" s="35">
        <f>VLOOKUP($A32,'[3]cclf 2018'!$A$9:$V$54,8,FALSE)</f>
        <v>400</v>
      </c>
      <c r="J32" s="35">
        <f>VLOOKUP($A32,'[3]cclf 2018'!$A$9:$V$54,9,FALSE)</f>
        <v>289</v>
      </c>
      <c r="K32" s="36">
        <f>VLOOKUP($A32,'[3]cclf 2018'!$A$9:$V$54,10,FALSE)</f>
        <v>0.72250000000000003</v>
      </c>
      <c r="L32" s="35">
        <f>VLOOKUP($A32,'[3]cclf 2018'!$A$9:$V$54,11,FALSE)</f>
        <v>413</v>
      </c>
      <c r="M32" s="35">
        <f>VLOOKUP($A32,'[3]cclf 2018'!$A$9:$V$54,12,FALSE)</f>
        <v>353</v>
      </c>
      <c r="N32" s="36">
        <f>VLOOKUP($A32,'[3]cclf 2018'!$A$9:$V$54,13,FALSE)</f>
        <v>0.85472154963680391</v>
      </c>
      <c r="O32" s="35">
        <f>VLOOKUP($A32,'[3]cclf 2018'!$A$9:$V$54,14,FALSE)</f>
        <v>219</v>
      </c>
      <c r="P32" s="35">
        <f>VLOOKUP($A32,'[3]cclf 2018'!$A$9:$V$54,15,FALSE)</f>
        <v>151</v>
      </c>
      <c r="Q32" s="36">
        <f>VLOOKUP($A32,'[3]cclf 2018'!$A$9:$V$54,16,FALSE)</f>
        <v>0.68949771689497719</v>
      </c>
      <c r="R32" s="35">
        <f>VLOOKUP($A32,'[3]cclf 2018'!$A$9:$V$54,17,FALSE)</f>
        <v>109</v>
      </c>
      <c r="S32" s="35">
        <f>VLOOKUP($A32,'[3]cclf 2018'!$A$9:$V$54,18,FALSE)</f>
        <v>76</v>
      </c>
      <c r="T32" s="36">
        <f>VLOOKUP($A32,'[3]cclf 2018'!$A$9:$V$54,19,FALSE)</f>
        <v>0.69724770642201839</v>
      </c>
      <c r="U32" s="35">
        <f>VLOOKUP($A32,'[3]cclf 2018'!$A$9:$V$54,20,FALSE)</f>
        <v>1671</v>
      </c>
      <c r="V32" s="35">
        <f>VLOOKUP($A32,'[3]cclf 2018'!$A$9:$V$54,21,FALSE)</f>
        <v>1228</v>
      </c>
      <c r="W32" s="37">
        <f>VLOOKUP($A32,'[3]cclf 2018'!$A$9:$V$54,22,FALSE)</f>
        <v>0.73488928785158592</v>
      </c>
    </row>
    <row r="33" spans="1:23">
      <c r="A33" s="28">
        <v>210038</v>
      </c>
      <c r="B33" s="28" t="str">
        <f>VLOOKUP(A33,[2]Sheet1!$A$6:$B$54,2,FALSE)</f>
        <v>UMMC Midtown</v>
      </c>
      <c r="C33" s="35">
        <f>VLOOKUP($A33,'[3]cclf 2018'!$A$9:$V$54,2,FALSE)</f>
        <v>46</v>
      </c>
      <c r="D33" s="35">
        <f>VLOOKUP($A33,'[3]cclf 2018'!$A$9:$V$54,3,FALSE)</f>
        <v>26</v>
      </c>
      <c r="E33" s="36">
        <f>VLOOKUP($A33,'[3]cclf 2018'!$A$9:$V$54,4,FALSE)</f>
        <v>0.56521739130434778</v>
      </c>
      <c r="F33" s="35">
        <f>VLOOKUP($A33,'[3]cclf 2018'!$A$9:$V$54,5,FALSE)</f>
        <v>35</v>
      </c>
      <c r="G33" s="35">
        <f>VLOOKUP($A33,'[3]cclf 2018'!$A$9:$V$54,6,FALSE)</f>
        <v>18</v>
      </c>
      <c r="H33" s="36">
        <f>VLOOKUP($A33,'[3]cclf 2018'!$A$9:$V$54,7,FALSE)</f>
        <v>0.51428571428571423</v>
      </c>
      <c r="I33" s="35">
        <f>VLOOKUP($A33,'[3]cclf 2018'!$A$9:$V$54,8,FALSE)</f>
        <v>102</v>
      </c>
      <c r="J33" s="35">
        <f>VLOOKUP($A33,'[3]cclf 2018'!$A$9:$V$54,9,FALSE)</f>
        <v>58</v>
      </c>
      <c r="K33" s="36">
        <f>VLOOKUP($A33,'[3]cclf 2018'!$A$9:$V$54,10,FALSE)</f>
        <v>0.56862745098039214</v>
      </c>
      <c r="L33" s="35">
        <f>VLOOKUP($A33,'[3]cclf 2018'!$A$9:$V$54,11,FALSE)</f>
        <v>88</v>
      </c>
      <c r="M33" s="35">
        <f>VLOOKUP($A33,'[3]cclf 2018'!$A$9:$V$54,12,FALSE)</f>
        <v>65</v>
      </c>
      <c r="N33" s="36">
        <f>VLOOKUP($A33,'[3]cclf 2018'!$A$9:$V$54,13,FALSE)</f>
        <v>0.73863636363636365</v>
      </c>
      <c r="O33" s="35">
        <f>VLOOKUP($A33,'[3]cclf 2018'!$A$9:$V$54,14,FALSE)</f>
        <v>80</v>
      </c>
      <c r="P33" s="35">
        <f>VLOOKUP($A33,'[3]cclf 2018'!$A$9:$V$54,15,FALSE)</f>
        <v>46</v>
      </c>
      <c r="Q33" s="36">
        <f>VLOOKUP($A33,'[3]cclf 2018'!$A$9:$V$54,16,FALSE)</f>
        <v>0.57499999999999996</v>
      </c>
      <c r="R33" s="35">
        <f>VLOOKUP($A33,'[3]cclf 2018'!$A$9:$V$54,17,FALSE)</f>
        <v>28</v>
      </c>
      <c r="S33" s="35">
        <f>VLOOKUP($A33,'[3]cclf 2018'!$A$9:$V$54,18,FALSE)</f>
        <v>14</v>
      </c>
      <c r="T33" s="36">
        <f>VLOOKUP($A33,'[3]cclf 2018'!$A$9:$V$54,19,FALSE)</f>
        <v>0.5</v>
      </c>
      <c r="U33" s="35">
        <f>VLOOKUP($A33,'[3]cclf 2018'!$A$9:$V$54,20,FALSE)</f>
        <v>379</v>
      </c>
      <c r="V33" s="35">
        <f>VLOOKUP($A33,'[3]cclf 2018'!$A$9:$V$54,21,FALSE)</f>
        <v>227</v>
      </c>
      <c r="W33" s="37">
        <f>VLOOKUP($A33,'[3]cclf 2018'!$A$9:$V$54,22,FALSE)</f>
        <v>0.59894459102902375</v>
      </c>
    </row>
    <row r="34" spans="1:23">
      <c r="A34" s="28">
        <v>210039</v>
      </c>
      <c r="B34" s="28" t="str">
        <f>VLOOKUP(A34,[2]Sheet1!$A$6:$B$54,2,FALSE)</f>
        <v>Calvert</v>
      </c>
      <c r="C34" s="35">
        <f>VLOOKUP($A34,'[3]cclf 2018'!$A$9:$V$54,2,FALSE)</f>
        <v>90</v>
      </c>
      <c r="D34" s="35">
        <f>VLOOKUP($A34,'[3]cclf 2018'!$A$9:$V$54,3,FALSE)</f>
        <v>69</v>
      </c>
      <c r="E34" s="36">
        <f>VLOOKUP($A34,'[3]cclf 2018'!$A$9:$V$54,4,FALSE)</f>
        <v>0.76666666666666672</v>
      </c>
      <c r="F34" s="35">
        <f>VLOOKUP($A34,'[3]cclf 2018'!$A$9:$V$54,5,FALSE)</f>
        <v>255</v>
      </c>
      <c r="G34" s="35">
        <f>VLOOKUP($A34,'[3]cclf 2018'!$A$9:$V$54,6,FALSE)</f>
        <v>207</v>
      </c>
      <c r="H34" s="36">
        <f>VLOOKUP($A34,'[3]cclf 2018'!$A$9:$V$54,7,FALSE)</f>
        <v>0.81176470588235294</v>
      </c>
      <c r="I34" s="35">
        <f>VLOOKUP($A34,'[3]cclf 2018'!$A$9:$V$54,8,FALSE)</f>
        <v>336</v>
      </c>
      <c r="J34" s="35">
        <f>VLOOKUP($A34,'[3]cclf 2018'!$A$9:$V$54,9,FALSE)</f>
        <v>255</v>
      </c>
      <c r="K34" s="36">
        <f>VLOOKUP($A34,'[3]cclf 2018'!$A$9:$V$54,10,FALSE)</f>
        <v>0.7589285714285714</v>
      </c>
      <c r="L34" s="35">
        <f>VLOOKUP($A34,'[3]cclf 2018'!$A$9:$V$54,11,FALSE)</f>
        <v>215</v>
      </c>
      <c r="M34" s="35">
        <f>VLOOKUP($A34,'[3]cclf 2018'!$A$9:$V$54,12,FALSE)</f>
        <v>177</v>
      </c>
      <c r="N34" s="36">
        <f>VLOOKUP($A34,'[3]cclf 2018'!$A$9:$V$54,13,FALSE)</f>
        <v>0.82325581395348835</v>
      </c>
      <c r="O34" s="35">
        <f>VLOOKUP($A34,'[3]cclf 2018'!$A$9:$V$54,14,FALSE)</f>
        <v>119</v>
      </c>
      <c r="P34" s="35">
        <f>VLOOKUP($A34,'[3]cclf 2018'!$A$9:$V$54,15,FALSE)</f>
        <v>76</v>
      </c>
      <c r="Q34" s="36">
        <f>VLOOKUP($A34,'[3]cclf 2018'!$A$9:$V$54,16,FALSE)</f>
        <v>0.6386554621848739</v>
      </c>
      <c r="R34" s="35">
        <f>VLOOKUP($A34,'[3]cclf 2018'!$A$9:$V$54,17,FALSE)</f>
        <v>96</v>
      </c>
      <c r="S34" s="35">
        <f>VLOOKUP($A34,'[3]cclf 2018'!$A$9:$V$54,18,FALSE)</f>
        <v>69</v>
      </c>
      <c r="T34" s="36">
        <f>VLOOKUP($A34,'[3]cclf 2018'!$A$9:$V$54,19,FALSE)</f>
        <v>0.71875</v>
      </c>
      <c r="U34" s="35">
        <f>VLOOKUP($A34,'[3]cclf 2018'!$A$9:$V$54,20,FALSE)</f>
        <v>1111</v>
      </c>
      <c r="V34" s="35">
        <f>VLOOKUP($A34,'[3]cclf 2018'!$A$9:$V$54,21,FALSE)</f>
        <v>853</v>
      </c>
      <c r="W34" s="37">
        <f>VLOOKUP($A34,'[3]cclf 2018'!$A$9:$V$54,22,FALSE)</f>
        <v>0.76777677767776775</v>
      </c>
    </row>
    <row r="35" spans="1:23">
      <c r="A35" s="28">
        <v>210040</v>
      </c>
      <c r="B35" s="28" t="str">
        <f>VLOOKUP(A35,[2]Sheet1!$A$6:$B$54,2,FALSE)</f>
        <v>Northwest</v>
      </c>
      <c r="C35" s="35">
        <f>VLOOKUP($A35,'[3]cclf 2018'!$A$9:$V$54,2,FALSE)</f>
        <v>187</v>
      </c>
      <c r="D35" s="35">
        <f>VLOOKUP($A35,'[3]cclf 2018'!$A$9:$V$54,3,FALSE)</f>
        <v>116</v>
      </c>
      <c r="E35" s="36">
        <f>VLOOKUP($A35,'[3]cclf 2018'!$A$9:$V$54,4,FALSE)</f>
        <v>0.6203208556149733</v>
      </c>
      <c r="F35" s="35">
        <f>VLOOKUP($A35,'[3]cclf 2018'!$A$9:$V$54,5,FALSE)</f>
        <v>197</v>
      </c>
      <c r="G35" s="35">
        <f>VLOOKUP($A35,'[3]cclf 2018'!$A$9:$V$54,6,FALSE)</f>
        <v>118</v>
      </c>
      <c r="H35" s="36">
        <f>VLOOKUP($A35,'[3]cclf 2018'!$A$9:$V$54,7,FALSE)</f>
        <v>0.59898477157360408</v>
      </c>
      <c r="I35" s="35">
        <f>VLOOKUP($A35,'[3]cclf 2018'!$A$9:$V$54,8,FALSE)</f>
        <v>615</v>
      </c>
      <c r="J35" s="35">
        <f>VLOOKUP($A35,'[3]cclf 2018'!$A$9:$V$54,9,FALSE)</f>
        <v>379</v>
      </c>
      <c r="K35" s="36">
        <f>VLOOKUP($A35,'[3]cclf 2018'!$A$9:$V$54,10,FALSE)</f>
        <v>0.61626016260162597</v>
      </c>
      <c r="L35" s="35">
        <f>VLOOKUP($A35,'[3]cclf 2018'!$A$9:$V$54,11,FALSE)</f>
        <v>389</v>
      </c>
      <c r="M35" s="35">
        <f>VLOOKUP($A35,'[3]cclf 2018'!$A$9:$V$54,12,FALSE)</f>
        <v>300</v>
      </c>
      <c r="N35" s="36">
        <f>VLOOKUP($A35,'[3]cclf 2018'!$A$9:$V$54,13,FALSE)</f>
        <v>0.77120822622107965</v>
      </c>
      <c r="O35" s="35">
        <f>VLOOKUP($A35,'[3]cclf 2018'!$A$9:$V$54,14,FALSE)</f>
        <v>339</v>
      </c>
      <c r="P35" s="35">
        <f>VLOOKUP($A35,'[3]cclf 2018'!$A$9:$V$54,15,FALSE)</f>
        <v>194</v>
      </c>
      <c r="Q35" s="36">
        <f>VLOOKUP($A35,'[3]cclf 2018'!$A$9:$V$54,16,FALSE)</f>
        <v>0.57227138643067843</v>
      </c>
      <c r="R35" s="35">
        <f>VLOOKUP($A35,'[3]cclf 2018'!$A$9:$V$54,17,FALSE)</f>
        <v>238</v>
      </c>
      <c r="S35" s="35">
        <f>VLOOKUP($A35,'[3]cclf 2018'!$A$9:$V$54,18,FALSE)</f>
        <v>145</v>
      </c>
      <c r="T35" s="36">
        <f>VLOOKUP($A35,'[3]cclf 2018'!$A$9:$V$54,19,FALSE)</f>
        <v>0.60924369747899154</v>
      </c>
      <c r="U35" s="35">
        <f>VLOOKUP($A35,'[3]cclf 2018'!$A$9:$V$54,20,FALSE)</f>
        <v>1965</v>
      </c>
      <c r="V35" s="35">
        <f>VLOOKUP($A35,'[3]cclf 2018'!$A$9:$V$54,21,FALSE)</f>
        <v>1252</v>
      </c>
      <c r="W35" s="37">
        <f>VLOOKUP($A35,'[3]cclf 2018'!$A$9:$V$54,22,FALSE)</f>
        <v>0.63715012722646314</v>
      </c>
    </row>
    <row r="36" spans="1:23">
      <c r="A36" s="28">
        <v>210043</v>
      </c>
      <c r="B36" s="28" t="str">
        <f>VLOOKUP(A36,[2]Sheet1!$A$6:$B$54,2,FALSE)</f>
        <v>UM-BWMC</v>
      </c>
      <c r="C36" s="35">
        <f>VLOOKUP($A36,'[3]cclf 2018'!$A$9:$V$54,2,FALSE)</f>
        <v>419</v>
      </c>
      <c r="D36" s="35">
        <f>VLOOKUP($A36,'[3]cclf 2018'!$A$9:$V$54,3,FALSE)</f>
        <v>291</v>
      </c>
      <c r="E36" s="36">
        <f>VLOOKUP($A36,'[3]cclf 2018'!$A$9:$V$54,4,FALSE)</f>
        <v>0.6945107398568019</v>
      </c>
      <c r="F36" s="35">
        <f>VLOOKUP($A36,'[3]cclf 2018'!$A$9:$V$54,5,FALSE)</f>
        <v>500</v>
      </c>
      <c r="G36" s="35">
        <f>VLOOKUP($A36,'[3]cclf 2018'!$A$9:$V$54,6,FALSE)</f>
        <v>365</v>
      </c>
      <c r="H36" s="36">
        <f>VLOOKUP($A36,'[3]cclf 2018'!$A$9:$V$54,7,FALSE)</f>
        <v>0.73</v>
      </c>
      <c r="I36" s="35">
        <f>VLOOKUP($A36,'[3]cclf 2018'!$A$9:$V$54,8,FALSE)</f>
        <v>982</v>
      </c>
      <c r="J36" s="35">
        <f>VLOOKUP($A36,'[3]cclf 2018'!$A$9:$V$54,9,FALSE)</f>
        <v>719</v>
      </c>
      <c r="K36" s="36">
        <f>VLOOKUP($A36,'[3]cclf 2018'!$A$9:$V$54,10,FALSE)</f>
        <v>0.73217922606924646</v>
      </c>
      <c r="L36" s="35">
        <f>VLOOKUP($A36,'[3]cclf 2018'!$A$9:$V$54,11,FALSE)</f>
        <v>765</v>
      </c>
      <c r="M36" s="35">
        <f>VLOOKUP($A36,'[3]cclf 2018'!$A$9:$V$54,12,FALSE)</f>
        <v>634</v>
      </c>
      <c r="N36" s="36">
        <f>VLOOKUP($A36,'[3]cclf 2018'!$A$9:$V$54,13,FALSE)</f>
        <v>0.82875816993464058</v>
      </c>
      <c r="O36" s="35">
        <f>VLOOKUP($A36,'[3]cclf 2018'!$A$9:$V$54,14,FALSE)</f>
        <v>447</v>
      </c>
      <c r="P36" s="35">
        <f>VLOOKUP($A36,'[3]cclf 2018'!$A$9:$V$54,15,FALSE)</f>
        <v>306</v>
      </c>
      <c r="Q36" s="36">
        <f>VLOOKUP($A36,'[3]cclf 2018'!$A$9:$V$54,16,FALSE)</f>
        <v>0.68456375838926176</v>
      </c>
      <c r="R36" s="35">
        <f>VLOOKUP($A36,'[3]cclf 2018'!$A$9:$V$54,17,FALSE)</f>
        <v>244</v>
      </c>
      <c r="S36" s="35">
        <f>VLOOKUP($A36,'[3]cclf 2018'!$A$9:$V$54,18,FALSE)</f>
        <v>169</v>
      </c>
      <c r="T36" s="36">
        <f>VLOOKUP($A36,'[3]cclf 2018'!$A$9:$V$54,19,FALSE)</f>
        <v>0.69262295081967218</v>
      </c>
      <c r="U36" s="35">
        <f>VLOOKUP($A36,'[3]cclf 2018'!$A$9:$V$54,20,FALSE)</f>
        <v>3357</v>
      </c>
      <c r="V36" s="35">
        <f>VLOOKUP($A36,'[3]cclf 2018'!$A$9:$V$54,21,FALSE)</f>
        <v>2484</v>
      </c>
      <c r="W36" s="37">
        <f>VLOOKUP($A36,'[3]cclf 2018'!$A$9:$V$54,22,FALSE)</f>
        <v>0.73994638069705099</v>
      </c>
    </row>
    <row r="37" spans="1:23">
      <c r="A37" s="28">
        <v>210044</v>
      </c>
      <c r="B37" s="28" t="str">
        <f>VLOOKUP(A37,[2]Sheet1!$A$6:$B$54,2,FALSE)</f>
        <v>GBMC</v>
      </c>
      <c r="C37" s="35">
        <f>VLOOKUP($A37,'[3]cclf 2018'!$A$9:$V$54,2,FALSE)</f>
        <v>145</v>
      </c>
      <c r="D37" s="35">
        <f>VLOOKUP($A37,'[3]cclf 2018'!$A$9:$V$54,3,FALSE)</f>
        <v>105</v>
      </c>
      <c r="E37" s="36">
        <f>VLOOKUP($A37,'[3]cclf 2018'!$A$9:$V$54,4,FALSE)</f>
        <v>0.72413793103448276</v>
      </c>
      <c r="F37" s="35">
        <f>VLOOKUP($A37,'[3]cclf 2018'!$A$9:$V$54,5,FALSE)</f>
        <v>99</v>
      </c>
      <c r="G37" s="35">
        <f>VLOOKUP($A37,'[3]cclf 2018'!$A$9:$V$54,6,FALSE)</f>
        <v>64</v>
      </c>
      <c r="H37" s="36">
        <f>VLOOKUP($A37,'[3]cclf 2018'!$A$9:$V$54,7,FALSE)</f>
        <v>0.64646464646464652</v>
      </c>
      <c r="I37" s="35">
        <f>VLOOKUP($A37,'[3]cclf 2018'!$A$9:$V$54,8,FALSE)</f>
        <v>307</v>
      </c>
      <c r="J37" s="35">
        <f>VLOOKUP($A37,'[3]cclf 2018'!$A$9:$V$54,9,FALSE)</f>
        <v>206</v>
      </c>
      <c r="K37" s="36">
        <f>VLOOKUP($A37,'[3]cclf 2018'!$A$9:$V$54,10,FALSE)</f>
        <v>0.67100977198697065</v>
      </c>
      <c r="L37" s="35">
        <f>VLOOKUP($A37,'[3]cclf 2018'!$A$9:$V$54,11,FALSE)</f>
        <v>258</v>
      </c>
      <c r="M37" s="35">
        <f>VLOOKUP($A37,'[3]cclf 2018'!$A$9:$V$54,12,FALSE)</f>
        <v>214</v>
      </c>
      <c r="N37" s="36">
        <f>VLOOKUP($A37,'[3]cclf 2018'!$A$9:$V$54,13,FALSE)</f>
        <v>0.8294573643410853</v>
      </c>
      <c r="O37" s="35">
        <f>VLOOKUP($A37,'[3]cclf 2018'!$A$9:$V$54,14,FALSE)</f>
        <v>179</v>
      </c>
      <c r="P37" s="35">
        <f>VLOOKUP($A37,'[3]cclf 2018'!$A$9:$V$54,15,FALSE)</f>
        <v>128</v>
      </c>
      <c r="Q37" s="36">
        <f>VLOOKUP($A37,'[3]cclf 2018'!$A$9:$V$54,16,FALSE)</f>
        <v>0.71508379888268159</v>
      </c>
      <c r="R37" s="35">
        <f>VLOOKUP($A37,'[3]cclf 2018'!$A$9:$V$54,17,FALSE)</f>
        <v>87</v>
      </c>
      <c r="S37" s="35">
        <f>VLOOKUP($A37,'[3]cclf 2018'!$A$9:$V$54,18,FALSE)</f>
        <v>62</v>
      </c>
      <c r="T37" s="36">
        <f>VLOOKUP($A37,'[3]cclf 2018'!$A$9:$V$54,19,FALSE)</f>
        <v>0.71264367816091956</v>
      </c>
      <c r="U37" s="35">
        <f>VLOOKUP($A37,'[3]cclf 2018'!$A$9:$V$54,20,FALSE)</f>
        <v>1075</v>
      </c>
      <c r="V37" s="35">
        <f>VLOOKUP($A37,'[3]cclf 2018'!$A$9:$V$54,21,FALSE)</f>
        <v>779</v>
      </c>
      <c r="W37" s="37">
        <f>VLOOKUP($A37,'[3]cclf 2018'!$A$9:$V$54,22,FALSE)</f>
        <v>0.72465116279069763</v>
      </c>
    </row>
    <row r="38" spans="1:23">
      <c r="A38" s="28">
        <v>210048</v>
      </c>
      <c r="B38" s="28" t="str">
        <f>VLOOKUP(A38,[2]Sheet1!$A$6:$B$54,2,FALSE)</f>
        <v>Howard County</v>
      </c>
      <c r="C38" s="35">
        <f>VLOOKUP($A38,'[3]cclf 2018'!$A$9:$V$54,2,FALSE)</f>
        <v>307</v>
      </c>
      <c r="D38" s="35">
        <f>VLOOKUP($A38,'[3]cclf 2018'!$A$9:$V$54,3,FALSE)</f>
        <v>203</v>
      </c>
      <c r="E38" s="36">
        <f>VLOOKUP($A38,'[3]cclf 2018'!$A$9:$V$54,4,FALSE)</f>
        <v>0.66123778501628661</v>
      </c>
      <c r="F38" s="35">
        <f>VLOOKUP($A38,'[3]cclf 2018'!$A$9:$V$54,5,FALSE)</f>
        <v>273</v>
      </c>
      <c r="G38" s="35">
        <f>VLOOKUP($A38,'[3]cclf 2018'!$A$9:$V$54,6,FALSE)</f>
        <v>188</v>
      </c>
      <c r="H38" s="36">
        <f>VLOOKUP($A38,'[3]cclf 2018'!$A$9:$V$54,7,FALSE)</f>
        <v>0.68864468864468864</v>
      </c>
      <c r="I38" s="35">
        <f>VLOOKUP($A38,'[3]cclf 2018'!$A$9:$V$54,8,FALSE)</f>
        <v>659</v>
      </c>
      <c r="J38" s="35">
        <f>VLOOKUP($A38,'[3]cclf 2018'!$A$9:$V$54,9,FALSE)</f>
        <v>473</v>
      </c>
      <c r="K38" s="36">
        <f>VLOOKUP($A38,'[3]cclf 2018'!$A$9:$V$54,10,FALSE)</f>
        <v>0.71775417298937783</v>
      </c>
      <c r="L38" s="35">
        <f>VLOOKUP($A38,'[3]cclf 2018'!$A$9:$V$54,11,FALSE)</f>
        <v>483</v>
      </c>
      <c r="M38" s="35">
        <f>VLOOKUP($A38,'[3]cclf 2018'!$A$9:$V$54,12,FALSE)</f>
        <v>399</v>
      </c>
      <c r="N38" s="36">
        <f>VLOOKUP($A38,'[3]cclf 2018'!$A$9:$V$54,13,FALSE)</f>
        <v>0.82608695652173914</v>
      </c>
      <c r="O38" s="35">
        <f>VLOOKUP($A38,'[3]cclf 2018'!$A$9:$V$54,14,FALSE)</f>
        <v>307</v>
      </c>
      <c r="P38" s="35">
        <f>VLOOKUP($A38,'[3]cclf 2018'!$A$9:$V$54,15,FALSE)</f>
        <v>205</v>
      </c>
      <c r="Q38" s="36">
        <f>VLOOKUP($A38,'[3]cclf 2018'!$A$9:$V$54,16,FALSE)</f>
        <v>0.66775244299674263</v>
      </c>
      <c r="R38" s="35">
        <f>VLOOKUP($A38,'[3]cclf 2018'!$A$9:$V$54,17,FALSE)</f>
        <v>185</v>
      </c>
      <c r="S38" s="35">
        <f>VLOOKUP($A38,'[3]cclf 2018'!$A$9:$V$54,18,FALSE)</f>
        <v>130</v>
      </c>
      <c r="T38" s="36">
        <f>VLOOKUP($A38,'[3]cclf 2018'!$A$9:$V$54,19,FALSE)</f>
        <v>0.70270270270270274</v>
      </c>
      <c r="U38" s="35">
        <f>VLOOKUP($A38,'[3]cclf 2018'!$A$9:$V$54,20,FALSE)</f>
        <v>2214</v>
      </c>
      <c r="V38" s="35">
        <f>VLOOKUP($A38,'[3]cclf 2018'!$A$9:$V$54,21,FALSE)</f>
        <v>1598</v>
      </c>
      <c r="W38" s="37">
        <f>VLOOKUP($A38,'[3]cclf 2018'!$A$9:$V$54,22,FALSE)</f>
        <v>0.72177055103884369</v>
      </c>
    </row>
    <row r="39" spans="1:23">
      <c r="A39" s="28">
        <v>210049</v>
      </c>
      <c r="B39" s="28" t="str">
        <f>VLOOKUP(A39,[2]Sheet1!$A$6:$B$54,2,FALSE)</f>
        <v>UM-Upper Chesapeake</v>
      </c>
      <c r="C39" s="35">
        <f>VLOOKUP($A39,'[3]cclf 2018'!$A$9:$V$54,2,FALSE)</f>
        <v>292</v>
      </c>
      <c r="D39" s="35">
        <f>VLOOKUP($A39,'[3]cclf 2018'!$A$9:$V$54,3,FALSE)</f>
        <v>200</v>
      </c>
      <c r="E39" s="36">
        <f>VLOOKUP($A39,'[3]cclf 2018'!$A$9:$V$54,4,FALSE)</f>
        <v>0.68493150684931503</v>
      </c>
      <c r="F39" s="35">
        <f>VLOOKUP($A39,'[3]cclf 2018'!$A$9:$V$54,5,FALSE)</f>
        <v>477</v>
      </c>
      <c r="G39" s="35">
        <f>VLOOKUP($A39,'[3]cclf 2018'!$A$9:$V$54,6,FALSE)</f>
        <v>360</v>
      </c>
      <c r="H39" s="36">
        <f>VLOOKUP($A39,'[3]cclf 2018'!$A$9:$V$54,7,FALSE)</f>
        <v>0.75471698113207553</v>
      </c>
      <c r="I39" s="35">
        <f>VLOOKUP($A39,'[3]cclf 2018'!$A$9:$V$54,8,FALSE)</f>
        <v>762</v>
      </c>
      <c r="J39" s="35">
        <f>VLOOKUP($A39,'[3]cclf 2018'!$A$9:$V$54,9,FALSE)</f>
        <v>545</v>
      </c>
      <c r="K39" s="36">
        <f>VLOOKUP($A39,'[3]cclf 2018'!$A$9:$V$54,10,FALSE)</f>
        <v>0.71522309711286092</v>
      </c>
      <c r="L39" s="35">
        <f>VLOOKUP($A39,'[3]cclf 2018'!$A$9:$V$54,11,FALSE)</f>
        <v>588</v>
      </c>
      <c r="M39" s="35">
        <f>VLOOKUP($A39,'[3]cclf 2018'!$A$9:$V$54,12,FALSE)</f>
        <v>496</v>
      </c>
      <c r="N39" s="36">
        <f>VLOOKUP($A39,'[3]cclf 2018'!$A$9:$V$54,13,FALSE)</f>
        <v>0.84353741496598644</v>
      </c>
      <c r="O39" s="35">
        <f>VLOOKUP($A39,'[3]cclf 2018'!$A$9:$V$54,14,FALSE)</f>
        <v>294</v>
      </c>
      <c r="P39" s="35">
        <f>VLOOKUP($A39,'[3]cclf 2018'!$A$9:$V$54,15,FALSE)</f>
        <v>205</v>
      </c>
      <c r="Q39" s="36">
        <f>VLOOKUP($A39,'[3]cclf 2018'!$A$9:$V$54,16,FALSE)</f>
        <v>0.69727891156462585</v>
      </c>
      <c r="R39" s="35">
        <f>VLOOKUP($A39,'[3]cclf 2018'!$A$9:$V$54,17,FALSE)</f>
        <v>234</v>
      </c>
      <c r="S39" s="35">
        <f>VLOOKUP($A39,'[3]cclf 2018'!$A$9:$V$54,18,FALSE)</f>
        <v>178</v>
      </c>
      <c r="T39" s="36">
        <f>VLOOKUP($A39,'[3]cclf 2018'!$A$9:$V$54,19,FALSE)</f>
        <v>0.76068376068376065</v>
      </c>
      <c r="U39" s="35">
        <f>VLOOKUP($A39,'[3]cclf 2018'!$A$9:$V$54,20,FALSE)</f>
        <v>2647</v>
      </c>
      <c r="V39" s="35">
        <f>VLOOKUP($A39,'[3]cclf 2018'!$A$9:$V$54,21,FALSE)</f>
        <v>1984</v>
      </c>
      <c r="W39" s="37">
        <f>VLOOKUP($A39,'[3]cclf 2018'!$A$9:$V$54,22,FALSE)</f>
        <v>0.74952776728371739</v>
      </c>
    </row>
    <row r="40" spans="1:23">
      <c r="A40" s="28">
        <v>210051</v>
      </c>
      <c r="B40" s="28" t="str">
        <f>VLOOKUP(A40,[2]Sheet1!$A$6:$B$54,2,FALSE)</f>
        <v>Doctors</v>
      </c>
      <c r="C40" s="35">
        <f>VLOOKUP($A40,'[3]cclf 2018'!$A$9:$V$54,2,FALSE)</f>
        <v>193</v>
      </c>
      <c r="D40" s="35">
        <f>VLOOKUP($A40,'[3]cclf 2018'!$A$9:$V$54,3,FALSE)</f>
        <v>136</v>
      </c>
      <c r="E40" s="36">
        <f>VLOOKUP($A40,'[3]cclf 2018'!$A$9:$V$54,4,FALSE)</f>
        <v>0.70466321243523311</v>
      </c>
      <c r="F40" s="35">
        <f>VLOOKUP($A40,'[3]cclf 2018'!$A$9:$V$54,5,FALSE)</f>
        <v>200</v>
      </c>
      <c r="G40" s="35">
        <f>VLOOKUP($A40,'[3]cclf 2018'!$A$9:$V$54,6,FALSE)</f>
        <v>128</v>
      </c>
      <c r="H40" s="36">
        <f>VLOOKUP($A40,'[3]cclf 2018'!$A$9:$V$54,7,FALSE)</f>
        <v>0.64</v>
      </c>
      <c r="I40" s="35">
        <f>VLOOKUP($A40,'[3]cclf 2018'!$A$9:$V$54,8,FALSE)</f>
        <v>660</v>
      </c>
      <c r="J40" s="35">
        <f>VLOOKUP($A40,'[3]cclf 2018'!$A$9:$V$54,9,FALSE)</f>
        <v>429</v>
      </c>
      <c r="K40" s="36">
        <f>VLOOKUP($A40,'[3]cclf 2018'!$A$9:$V$54,10,FALSE)</f>
        <v>0.65</v>
      </c>
      <c r="L40" s="35">
        <f>VLOOKUP($A40,'[3]cclf 2018'!$A$9:$V$54,11,FALSE)</f>
        <v>321</v>
      </c>
      <c r="M40" s="35">
        <f>VLOOKUP($A40,'[3]cclf 2018'!$A$9:$V$54,12,FALSE)</f>
        <v>260</v>
      </c>
      <c r="N40" s="36">
        <f>VLOOKUP($A40,'[3]cclf 2018'!$A$9:$V$54,13,FALSE)</f>
        <v>0.8099688473520249</v>
      </c>
      <c r="O40" s="35">
        <f>VLOOKUP($A40,'[3]cclf 2018'!$A$9:$V$54,14,FALSE)</f>
        <v>346</v>
      </c>
      <c r="P40" s="35">
        <f>VLOOKUP($A40,'[3]cclf 2018'!$A$9:$V$54,15,FALSE)</f>
        <v>217</v>
      </c>
      <c r="Q40" s="36">
        <f>VLOOKUP($A40,'[3]cclf 2018'!$A$9:$V$54,16,FALSE)</f>
        <v>0.62716763005780352</v>
      </c>
      <c r="R40" s="35">
        <f>VLOOKUP($A40,'[3]cclf 2018'!$A$9:$V$54,17,FALSE)</f>
        <v>143</v>
      </c>
      <c r="S40" s="35">
        <f>VLOOKUP($A40,'[3]cclf 2018'!$A$9:$V$54,18,FALSE)</f>
        <v>84</v>
      </c>
      <c r="T40" s="36">
        <f>VLOOKUP($A40,'[3]cclf 2018'!$A$9:$V$54,19,FALSE)</f>
        <v>0.58741258741258739</v>
      </c>
      <c r="U40" s="35">
        <f>VLOOKUP($A40,'[3]cclf 2018'!$A$9:$V$54,20,FALSE)</f>
        <v>1863</v>
      </c>
      <c r="V40" s="35">
        <f>VLOOKUP($A40,'[3]cclf 2018'!$A$9:$V$54,21,FALSE)</f>
        <v>1254</v>
      </c>
      <c r="W40" s="37">
        <f>VLOOKUP($A40,'[3]cclf 2018'!$A$9:$V$54,22,FALSE)</f>
        <v>0.67310789049919484</v>
      </c>
    </row>
    <row r="41" spans="1:23">
      <c r="A41" s="28">
        <v>210056</v>
      </c>
      <c r="B41" s="28" t="str">
        <f>VLOOKUP(A41,[2]Sheet1!$A$6:$B$54,2,FALSE)</f>
        <v>MedStar Good Sam</v>
      </c>
      <c r="C41" s="35">
        <f>VLOOKUP($A41,'[3]cclf 2018'!$A$9:$V$54,2,FALSE)</f>
        <v>179</v>
      </c>
      <c r="D41" s="35">
        <f>VLOOKUP($A41,'[3]cclf 2018'!$A$9:$V$54,3,FALSE)</f>
        <v>105</v>
      </c>
      <c r="E41" s="36">
        <f>VLOOKUP($A41,'[3]cclf 2018'!$A$9:$V$54,4,FALSE)</f>
        <v>0.58659217877094971</v>
      </c>
      <c r="F41" s="35">
        <f>VLOOKUP($A41,'[3]cclf 2018'!$A$9:$V$54,5,FALSE)</f>
        <v>313</v>
      </c>
      <c r="G41" s="35">
        <f>VLOOKUP($A41,'[3]cclf 2018'!$A$9:$V$54,6,FALSE)</f>
        <v>248</v>
      </c>
      <c r="H41" s="36">
        <f>VLOOKUP($A41,'[3]cclf 2018'!$A$9:$V$54,7,FALSE)</f>
        <v>0.792332268370607</v>
      </c>
      <c r="I41" s="35">
        <f>VLOOKUP($A41,'[3]cclf 2018'!$A$9:$V$54,8,FALSE)</f>
        <v>661</v>
      </c>
      <c r="J41" s="35">
        <f>VLOOKUP($A41,'[3]cclf 2018'!$A$9:$V$54,9,FALSE)</f>
        <v>455</v>
      </c>
      <c r="K41" s="36">
        <f>VLOOKUP($A41,'[3]cclf 2018'!$A$9:$V$54,10,FALSE)</f>
        <v>0.68835098335854761</v>
      </c>
      <c r="L41" s="35">
        <f>VLOOKUP($A41,'[3]cclf 2018'!$A$9:$V$54,11,FALSE)</f>
        <v>392</v>
      </c>
      <c r="M41" s="35">
        <f>VLOOKUP($A41,'[3]cclf 2018'!$A$9:$V$54,12,FALSE)</f>
        <v>286</v>
      </c>
      <c r="N41" s="36">
        <f>VLOOKUP($A41,'[3]cclf 2018'!$A$9:$V$54,13,FALSE)</f>
        <v>0.72959183673469385</v>
      </c>
      <c r="O41" s="35">
        <f>VLOOKUP($A41,'[3]cclf 2018'!$A$9:$V$54,14,FALSE)</f>
        <v>253</v>
      </c>
      <c r="P41" s="35">
        <f>VLOOKUP($A41,'[3]cclf 2018'!$A$9:$V$54,15,FALSE)</f>
        <v>145</v>
      </c>
      <c r="Q41" s="36">
        <f>VLOOKUP($A41,'[3]cclf 2018'!$A$9:$V$54,16,FALSE)</f>
        <v>0.5731225296442688</v>
      </c>
      <c r="R41" s="35">
        <f>VLOOKUP($A41,'[3]cclf 2018'!$A$9:$V$54,17,FALSE)</f>
        <v>170</v>
      </c>
      <c r="S41" s="35">
        <f>VLOOKUP($A41,'[3]cclf 2018'!$A$9:$V$54,18,FALSE)</f>
        <v>129</v>
      </c>
      <c r="T41" s="36">
        <f>VLOOKUP($A41,'[3]cclf 2018'!$A$9:$V$54,19,FALSE)</f>
        <v>0.75882352941176467</v>
      </c>
      <c r="U41" s="35">
        <f>VLOOKUP($A41,'[3]cclf 2018'!$A$9:$V$54,20,FALSE)</f>
        <v>1968</v>
      </c>
      <c r="V41" s="35">
        <f>VLOOKUP($A41,'[3]cclf 2018'!$A$9:$V$54,21,FALSE)</f>
        <v>1368</v>
      </c>
      <c r="W41" s="37">
        <f>VLOOKUP($A41,'[3]cclf 2018'!$A$9:$V$54,22,FALSE)</f>
        <v>0.69512195121951215</v>
      </c>
    </row>
    <row r="42" spans="1:23">
      <c r="A42" s="28">
        <v>210057</v>
      </c>
      <c r="B42" s="28" t="str">
        <f>VLOOKUP(A42,[2]Sheet1!$A$6:$B$54,2,FALSE)</f>
        <v>Shady Grove</v>
      </c>
      <c r="C42" s="35">
        <f>VLOOKUP($A42,'[3]cclf 2018'!$A$9:$V$54,2,FALSE)</f>
        <v>203</v>
      </c>
      <c r="D42" s="35">
        <f>VLOOKUP($A42,'[3]cclf 2018'!$A$9:$V$54,3,FALSE)</f>
        <v>164</v>
      </c>
      <c r="E42" s="36">
        <f>VLOOKUP($A42,'[3]cclf 2018'!$A$9:$V$54,4,FALSE)</f>
        <v>0.80788177339901479</v>
      </c>
      <c r="F42" s="35">
        <f>VLOOKUP($A42,'[3]cclf 2018'!$A$9:$V$54,5,FALSE)</f>
        <v>242</v>
      </c>
      <c r="G42" s="35">
        <f>VLOOKUP($A42,'[3]cclf 2018'!$A$9:$V$54,6,FALSE)</f>
        <v>202</v>
      </c>
      <c r="H42" s="36">
        <f>VLOOKUP($A42,'[3]cclf 2018'!$A$9:$V$54,7,FALSE)</f>
        <v>0.83471074380165289</v>
      </c>
      <c r="I42" s="35">
        <f>VLOOKUP($A42,'[3]cclf 2018'!$A$9:$V$54,8,FALSE)</f>
        <v>470</v>
      </c>
      <c r="J42" s="35">
        <f>VLOOKUP($A42,'[3]cclf 2018'!$A$9:$V$54,9,FALSE)</f>
        <v>361</v>
      </c>
      <c r="K42" s="36">
        <f>VLOOKUP($A42,'[3]cclf 2018'!$A$9:$V$54,10,FALSE)</f>
        <v>0.76808510638297878</v>
      </c>
      <c r="L42" s="35">
        <f>VLOOKUP($A42,'[3]cclf 2018'!$A$9:$V$54,11,FALSE)</f>
        <v>302</v>
      </c>
      <c r="M42" s="35">
        <f>VLOOKUP($A42,'[3]cclf 2018'!$A$9:$V$54,12,FALSE)</f>
        <v>278</v>
      </c>
      <c r="N42" s="36">
        <f>VLOOKUP($A42,'[3]cclf 2018'!$A$9:$V$54,13,FALSE)</f>
        <v>0.92052980132450335</v>
      </c>
      <c r="O42" s="35">
        <f>VLOOKUP($A42,'[3]cclf 2018'!$A$9:$V$54,14,FALSE)</f>
        <v>235</v>
      </c>
      <c r="P42" s="35">
        <f>VLOOKUP($A42,'[3]cclf 2018'!$A$9:$V$54,15,FALSE)</f>
        <v>174</v>
      </c>
      <c r="Q42" s="36">
        <f>VLOOKUP($A42,'[3]cclf 2018'!$A$9:$V$54,16,FALSE)</f>
        <v>0.74042553191489358</v>
      </c>
      <c r="R42" s="35">
        <f>VLOOKUP($A42,'[3]cclf 2018'!$A$9:$V$54,17,FALSE)</f>
        <v>157</v>
      </c>
      <c r="S42" s="35">
        <f>VLOOKUP($A42,'[3]cclf 2018'!$A$9:$V$54,18,FALSE)</f>
        <v>122</v>
      </c>
      <c r="T42" s="36">
        <f>VLOOKUP($A42,'[3]cclf 2018'!$A$9:$V$54,19,FALSE)</f>
        <v>0.77707006369426757</v>
      </c>
      <c r="U42" s="35">
        <f>VLOOKUP($A42,'[3]cclf 2018'!$A$9:$V$54,20,FALSE)</f>
        <v>1609</v>
      </c>
      <c r="V42" s="35">
        <f>VLOOKUP($A42,'[3]cclf 2018'!$A$9:$V$54,21,FALSE)</f>
        <v>1301</v>
      </c>
      <c r="W42" s="37">
        <f>VLOOKUP($A42,'[3]cclf 2018'!$A$9:$V$54,22,FALSE)</f>
        <v>0.80857675574891241</v>
      </c>
    </row>
    <row r="43" spans="1:23">
      <c r="A43" s="28">
        <v>210060</v>
      </c>
      <c r="B43" s="28" t="str">
        <f>VLOOKUP(A43,[2]Sheet1!$A$6:$B$54,2,FALSE)</f>
        <v>Ft. Washington</v>
      </c>
      <c r="C43" s="35">
        <f>VLOOKUP($A43,'[3]cclf 2018'!$A$9:$V$54,2,FALSE)</f>
        <v>63</v>
      </c>
      <c r="D43" s="35">
        <f>VLOOKUP($A43,'[3]cclf 2018'!$A$9:$V$54,3,FALSE)</f>
        <v>34</v>
      </c>
      <c r="E43" s="36">
        <f>VLOOKUP($A43,'[3]cclf 2018'!$A$9:$V$54,4,FALSE)</f>
        <v>0.53968253968253965</v>
      </c>
      <c r="F43" s="35">
        <f>VLOOKUP($A43,'[3]cclf 2018'!$A$9:$V$54,5,FALSE)</f>
        <v>71</v>
      </c>
      <c r="G43" s="35">
        <f>VLOOKUP($A43,'[3]cclf 2018'!$A$9:$V$54,6,FALSE)</f>
        <v>42</v>
      </c>
      <c r="H43" s="36">
        <f>VLOOKUP($A43,'[3]cclf 2018'!$A$9:$V$54,7,FALSE)</f>
        <v>0.59154929577464788</v>
      </c>
      <c r="I43" s="35">
        <f>VLOOKUP($A43,'[3]cclf 2018'!$A$9:$V$54,8,FALSE)</f>
        <v>181</v>
      </c>
      <c r="J43" s="35">
        <f>VLOOKUP($A43,'[3]cclf 2018'!$A$9:$V$54,9,FALSE)</f>
        <v>103</v>
      </c>
      <c r="K43" s="36">
        <f>VLOOKUP($A43,'[3]cclf 2018'!$A$9:$V$54,10,FALSE)</f>
        <v>0.56906077348066297</v>
      </c>
      <c r="L43" s="35">
        <f>VLOOKUP($A43,'[3]cclf 2018'!$A$9:$V$54,11,FALSE)</f>
        <v>138</v>
      </c>
      <c r="M43" s="35">
        <f>VLOOKUP($A43,'[3]cclf 2018'!$A$9:$V$54,12,FALSE)</f>
        <v>91</v>
      </c>
      <c r="N43" s="36">
        <f>VLOOKUP($A43,'[3]cclf 2018'!$A$9:$V$54,13,FALSE)</f>
        <v>0.65942028985507251</v>
      </c>
      <c r="O43" s="35">
        <f>VLOOKUP($A43,'[3]cclf 2018'!$A$9:$V$54,14,FALSE)</f>
        <v>61</v>
      </c>
      <c r="P43" s="35">
        <f>VLOOKUP($A43,'[3]cclf 2018'!$A$9:$V$54,15,FALSE)</f>
        <v>37</v>
      </c>
      <c r="Q43" s="36">
        <f>VLOOKUP($A43,'[3]cclf 2018'!$A$9:$V$54,16,FALSE)</f>
        <v>0.60655737704918034</v>
      </c>
      <c r="R43" s="35">
        <f>VLOOKUP($A43,'[3]cclf 2018'!$A$9:$V$54,17,FALSE)</f>
        <v>55</v>
      </c>
      <c r="S43" s="35">
        <f>VLOOKUP($A43,'[3]cclf 2018'!$A$9:$V$54,18,FALSE)</f>
        <v>30</v>
      </c>
      <c r="T43" s="36">
        <f>VLOOKUP($A43,'[3]cclf 2018'!$A$9:$V$54,19,FALSE)</f>
        <v>0.54545454545454541</v>
      </c>
      <c r="U43" s="35">
        <f>VLOOKUP($A43,'[3]cclf 2018'!$A$9:$V$54,20,FALSE)</f>
        <v>569</v>
      </c>
      <c r="V43" s="35">
        <f>VLOOKUP($A43,'[3]cclf 2018'!$A$9:$V$54,21,FALSE)</f>
        <v>337</v>
      </c>
      <c r="W43" s="37">
        <f>VLOOKUP($A43,'[3]cclf 2018'!$A$9:$V$54,22,FALSE)</f>
        <v>0.59226713532513175</v>
      </c>
    </row>
    <row r="44" spans="1:23">
      <c r="A44" s="28">
        <v>210061</v>
      </c>
      <c r="B44" s="28" t="str">
        <f>VLOOKUP(A44,[2]Sheet1!$A$6:$B$54,2,FALSE)</f>
        <v>Atlantic General</v>
      </c>
      <c r="C44" s="35">
        <f>VLOOKUP($A44,'[3]cclf 2018'!$A$9:$V$54,2,FALSE)</f>
        <v>95</v>
      </c>
      <c r="D44" s="35">
        <f>VLOOKUP($A44,'[3]cclf 2018'!$A$9:$V$54,3,FALSE)</f>
        <v>61</v>
      </c>
      <c r="E44" s="36">
        <f>VLOOKUP($A44,'[3]cclf 2018'!$A$9:$V$54,4,FALSE)</f>
        <v>0.64210526315789473</v>
      </c>
      <c r="F44" s="35">
        <f>VLOOKUP($A44,'[3]cclf 2018'!$A$9:$V$54,5,FALSE)</f>
        <v>59</v>
      </c>
      <c r="G44" s="35">
        <f>VLOOKUP($A44,'[3]cclf 2018'!$A$9:$V$54,6,FALSE)</f>
        <v>45</v>
      </c>
      <c r="H44" s="36">
        <f>VLOOKUP($A44,'[3]cclf 2018'!$A$9:$V$54,7,FALSE)</f>
        <v>0.76271186440677963</v>
      </c>
      <c r="I44" s="35">
        <f>VLOOKUP($A44,'[3]cclf 2018'!$A$9:$V$54,8,FALSE)</f>
        <v>187</v>
      </c>
      <c r="J44" s="35">
        <f>VLOOKUP($A44,'[3]cclf 2018'!$A$9:$V$54,9,FALSE)</f>
        <v>135</v>
      </c>
      <c r="K44" s="36">
        <f>VLOOKUP($A44,'[3]cclf 2018'!$A$9:$V$54,10,FALSE)</f>
        <v>0.72192513368983957</v>
      </c>
      <c r="L44" s="35">
        <f>VLOOKUP($A44,'[3]cclf 2018'!$A$9:$V$54,11,FALSE)</f>
        <v>163</v>
      </c>
      <c r="M44" s="35">
        <f>VLOOKUP($A44,'[3]cclf 2018'!$A$9:$V$54,12,FALSE)</f>
        <v>133</v>
      </c>
      <c r="N44" s="36">
        <f>VLOOKUP($A44,'[3]cclf 2018'!$A$9:$V$54,13,FALSE)</f>
        <v>0.81595092024539873</v>
      </c>
      <c r="O44" s="35">
        <f>VLOOKUP($A44,'[3]cclf 2018'!$A$9:$V$54,14,FALSE)</f>
        <v>76</v>
      </c>
      <c r="P44" s="35">
        <f>VLOOKUP($A44,'[3]cclf 2018'!$A$9:$V$54,15,FALSE)</f>
        <v>55</v>
      </c>
      <c r="Q44" s="36">
        <f>VLOOKUP($A44,'[3]cclf 2018'!$A$9:$V$54,16,FALSE)</f>
        <v>0.72368421052631582</v>
      </c>
      <c r="R44" s="35">
        <f>VLOOKUP($A44,'[3]cclf 2018'!$A$9:$V$54,17,FALSE)</f>
        <v>42</v>
      </c>
      <c r="S44" s="35">
        <f>VLOOKUP($A44,'[3]cclf 2018'!$A$9:$V$54,18,FALSE)</f>
        <v>33</v>
      </c>
      <c r="T44" s="36">
        <f>VLOOKUP($A44,'[3]cclf 2018'!$A$9:$V$54,19,FALSE)</f>
        <v>0.7857142857142857</v>
      </c>
      <c r="U44" s="35">
        <f>VLOOKUP($A44,'[3]cclf 2018'!$A$9:$V$54,20,FALSE)</f>
        <v>622</v>
      </c>
      <c r="V44" s="35">
        <f>VLOOKUP($A44,'[3]cclf 2018'!$A$9:$V$54,21,FALSE)</f>
        <v>462</v>
      </c>
      <c r="W44" s="37">
        <f>VLOOKUP($A44,'[3]cclf 2018'!$A$9:$V$54,22,FALSE)</f>
        <v>0.74276527331189712</v>
      </c>
    </row>
    <row r="45" spans="1:23">
      <c r="A45" s="28">
        <v>210062</v>
      </c>
      <c r="B45" s="28" t="str">
        <f>VLOOKUP(A45,[2]Sheet1!$A$6:$B$54,2,FALSE)</f>
        <v>MedStar Southern MD</v>
      </c>
      <c r="C45" s="35">
        <f>VLOOKUP($A45,'[3]cclf 2018'!$A$9:$V$54,2,FALSE)</f>
        <v>137</v>
      </c>
      <c r="D45" s="35">
        <f>VLOOKUP($A45,'[3]cclf 2018'!$A$9:$V$54,3,FALSE)</f>
        <v>76</v>
      </c>
      <c r="E45" s="36">
        <f>VLOOKUP($A45,'[3]cclf 2018'!$A$9:$V$54,4,FALSE)</f>
        <v>0.55474452554744524</v>
      </c>
      <c r="F45" s="35">
        <f>VLOOKUP($A45,'[3]cclf 2018'!$A$9:$V$54,5,FALSE)</f>
        <v>286</v>
      </c>
      <c r="G45" s="35">
        <f>VLOOKUP($A45,'[3]cclf 2018'!$A$9:$V$54,6,FALSE)</f>
        <v>178</v>
      </c>
      <c r="H45" s="36">
        <f>VLOOKUP($A45,'[3]cclf 2018'!$A$9:$V$54,7,FALSE)</f>
        <v>0.6223776223776224</v>
      </c>
      <c r="I45" s="35">
        <f>VLOOKUP($A45,'[3]cclf 2018'!$A$9:$V$54,8,FALSE)</f>
        <v>580</v>
      </c>
      <c r="J45" s="35">
        <f>VLOOKUP($A45,'[3]cclf 2018'!$A$9:$V$54,9,FALSE)</f>
        <v>370</v>
      </c>
      <c r="K45" s="36">
        <f>VLOOKUP($A45,'[3]cclf 2018'!$A$9:$V$54,10,FALSE)</f>
        <v>0.63793103448275867</v>
      </c>
      <c r="L45" s="35">
        <f>VLOOKUP($A45,'[3]cclf 2018'!$A$9:$V$54,11,FALSE)</f>
        <v>250</v>
      </c>
      <c r="M45" s="35">
        <f>VLOOKUP($A45,'[3]cclf 2018'!$A$9:$V$54,12,FALSE)</f>
        <v>180</v>
      </c>
      <c r="N45" s="36">
        <f>VLOOKUP($A45,'[3]cclf 2018'!$A$9:$V$54,13,FALSE)</f>
        <v>0.72</v>
      </c>
      <c r="O45" s="35">
        <f>VLOOKUP($A45,'[3]cclf 2018'!$A$9:$V$54,14,FALSE)</f>
        <v>188</v>
      </c>
      <c r="P45" s="35">
        <f>VLOOKUP($A45,'[3]cclf 2018'!$A$9:$V$54,15,FALSE)</f>
        <v>109</v>
      </c>
      <c r="Q45" s="36">
        <f>VLOOKUP($A45,'[3]cclf 2018'!$A$9:$V$54,16,FALSE)</f>
        <v>0.57978723404255317</v>
      </c>
      <c r="R45" s="35">
        <f>VLOOKUP($A45,'[3]cclf 2018'!$A$9:$V$54,17,FALSE)</f>
        <v>117</v>
      </c>
      <c r="S45" s="35">
        <f>VLOOKUP($A45,'[3]cclf 2018'!$A$9:$V$54,18,FALSE)</f>
        <v>77</v>
      </c>
      <c r="T45" s="36">
        <f>VLOOKUP($A45,'[3]cclf 2018'!$A$9:$V$54,19,FALSE)</f>
        <v>0.65811965811965811</v>
      </c>
      <c r="U45" s="35">
        <f>VLOOKUP($A45,'[3]cclf 2018'!$A$9:$V$54,20,FALSE)</f>
        <v>1558</v>
      </c>
      <c r="V45" s="35">
        <f>VLOOKUP($A45,'[3]cclf 2018'!$A$9:$V$54,21,FALSE)</f>
        <v>990</v>
      </c>
      <c r="W45" s="37">
        <f>VLOOKUP($A45,'[3]cclf 2018'!$A$9:$V$54,22,FALSE)</f>
        <v>0.6354300385109114</v>
      </c>
    </row>
    <row r="46" spans="1:23">
      <c r="A46" s="28">
        <v>210063</v>
      </c>
      <c r="B46" s="28" t="str">
        <f>VLOOKUP(A46,[2]Sheet1!$A$6:$B$54,2,FALSE)</f>
        <v>UM-St. Joe</v>
      </c>
      <c r="C46" s="35">
        <f>VLOOKUP($A46,'[3]cclf 2018'!$A$9:$V$54,2,FALSE)</f>
        <v>178</v>
      </c>
      <c r="D46" s="35">
        <f>VLOOKUP($A46,'[3]cclf 2018'!$A$9:$V$54,3,FALSE)</f>
        <v>125</v>
      </c>
      <c r="E46" s="36">
        <f>VLOOKUP($A46,'[3]cclf 2018'!$A$9:$V$54,4,FALSE)</f>
        <v>0.702247191011236</v>
      </c>
      <c r="F46" s="35">
        <f>VLOOKUP($A46,'[3]cclf 2018'!$A$9:$V$54,5,FALSE)</f>
        <v>328</v>
      </c>
      <c r="G46" s="35">
        <f>VLOOKUP($A46,'[3]cclf 2018'!$A$9:$V$54,6,FALSE)</f>
        <v>229</v>
      </c>
      <c r="H46" s="36">
        <f>VLOOKUP($A46,'[3]cclf 2018'!$A$9:$V$54,7,FALSE)</f>
        <v>0.69817073170731703</v>
      </c>
      <c r="I46" s="35">
        <f>VLOOKUP($A46,'[3]cclf 2018'!$A$9:$V$54,8,FALSE)</f>
        <v>476</v>
      </c>
      <c r="J46" s="35">
        <f>VLOOKUP($A46,'[3]cclf 2018'!$A$9:$V$54,9,FALSE)</f>
        <v>345</v>
      </c>
      <c r="K46" s="36">
        <f>VLOOKUP($A46,'[3]cclf 2018'!$A$9:$V$54,10,FALSE)</f>
        <v>0.72478991596638653</v>
      </c>
      <c r="L46" s="35">
        <f>VLOOKUP($A46,'[3]cclf 2018'!$A$9:$V$54,11,FALSE)</f>
        <v>320</v>
      </c>
      <c r="M46" s="35">
        <f>VLOOKUP($A46,'[3]cclf 2018'!$A$9:$V$54,12,FALSE)</f>
        <v>273</v>
      </c>
      <c r="N46" s="36">
        <f>VLOOKUP($A46,'[3]cclf 2018'!$A$9:$V$54,13,FALSE)</f>
        <v>0.85312500000000002</v>
      </c>
      <c r="O46" s="35">
        <f>VLOOKUP($A46,'[3]cclf 2018'!$A$9:$V$54,14,FALSE)</f>
        <v>199</v>
      </c>
      <c r="P46" s="35">
        <f>VLOOKUP($A46,'[3]cclf 2018'!$A$9:$V$54,15,FALSE)</f>
        <v>131</v>
      </c>
      <c r="Q46" s="36">
        <f>VLOOKUP($A46,'[3]cclf 2018'!$A$9:$V$54,16,FALSE)</f>
        <v>0.65829145728643212</v>
      </c>
      <c r="R46" s="35">
        <f>VLOOKUP($A46,'[3]cclf 2018'!$A$9:$V$54,17,FALSE)</f>
        <v>158</v>
      </c>
      <c r="S46" s="35">
        <f>VLOOKUP($A46,'[3]cclf 2018'!$A$9:$V$54,18,FALSE)</f>
        <v>110</v>
      </c>
      <c r="T46" s="36">
        <f>VLOOKUP($A46,'[3]cclf 2018'!$A$9:$V$54,19,FALSE)</f>
        <v>0.69620253164556967</v>
      </c>
      <c r="U46" s="35">
        <f>VLOOKUP($A46,'[3]cclf 2018'!$A$9:$V$54,20,FALSE)</f>
        <v>1659</v>
      </c>
      <c r="V46" s="35">
        <f>VLOOKUP($A46,'[3]cclf 2018'!$A$9:$V$54,21,FALSE)</f>
        <v>1213</v>
      </c>
      <c r="W46" s="37">
        <f>VLOOKUP($A46,'[3]cclf 2018'!$A$9:$V$54,22,FALSE)</f>
        <v>0.73116335141651601</v>
      </c>
    </row>
    <row r="47" spans="1:23">
      <c r="A47" s="28">
        <v>210065</v>
      </c>
      <c r="B47" s="28" t="str">
        <f>VLOOKUP(A47,[2]Sheet1!$A$6:$B$54,2,FALSE)</f>
        <v>HC-Germantown</v>
      </c>
      <c r="C47" s="35">
        <f>VLOOKUP($A47,'[3]cclf 2018'!$A$9:$V$54,2,FALSE)</f>
        <v>34</v>
      </c>
      <c r="D47" s="35">
        <f>VLOOKUP($A47,'[3]cclf 2018'!$A$9:$V$54,3,FALSE)</f>
        <v>22</v>
      </c>
      <c r="E47" s="36">
        <f>VLOOKUP($A47,'[3]cclf 2018'!$A$9:$V$54,4,FALSE)</f>
        <v>0.6470588235294118</v>
      </c>
      <c r="F47" s="35">
        <f>VLOOKUP($A47,'[3]cclf 2018'!$A$9:$V$54,5,FALSE)</f>
        <v>68</v>
      </c>
      <c r="G47" s="35">
        <f>VLOOKUP($A47,'[3]cclf 2018'!$A$9:$V$54,6,FALSE)</f>
        <v>52</v>
      </c>
      <c r="H47" s="36">
        <f>VLOOKUP($A47,'[3]cclf 2018'!$A$9:$V$54,7,FALSE)</f>
        <v>0.76470588235294112</v>
      </c>
      <c r="I47" s="35">
        <f>VLOOKUP($A47,'[3]cclf 2018'!$A$9:$V$54,8,FALSE)</f>
        <v>129</v>
      </c>
      <c r="J47" s="35">
        <f>VLOOKUP($A47,'[3]cclf 2018'!$A$9:$V$54,9,FALSE)</f>
        <v>95</v>
      </c>
      <c r="K47" s="36">
        <f>VLOOKUP($A47,'[3]cclf 2018'!$A$9:$V$54,10,FALSE)</f>
        <v>0.73643410852713176</v>
      </c>
      <c r="L47" s="35">
        <f>VLOOKUP($A47,'[3]cclf 2018'!$A$9:$V$54,11,FALSE)</f>
        <v>69</v>
      </c>
      <c r="M47" s="35">
        <f>VLOOKUP($A47,'[3]cclf 2018'!$A$9:$V$54,12,FALSE)</f>
        <v>58</v>
      </c>
      <c r="N47" s="36">
        <f>VLOOKUP($A47,'[3]cclf 2018'!$A$9:$V$54,13,FALSE)</f>
        <v>0.84057971014492749</v>
      </c>
      <c r="O47" s="35">
        <f>VLOOKUP($A47,'[3]cclf 2018'!$A$9:$V$54,14,FALSE)</f>
        <v>51</v>
      </c>
      <c r="P47" s="35">
        <f>VLOOKUP($A47,'[3]cclf 2018'!$A$9:$V$54,15,FALSE)</f>
        <v>32</v>
      </c>
      <c r="Q47" s="36">
        <f>VLOOKUP($A47,'[3]cclf 2018'!$A$9:$V$54,16,FALSE)</f>
        <v>0.62745098039215685</v>
      </c>
      <c r="R47" s="35">
        <f>VLOOKUP($A47,'[3]cclf 2018'!$A$9:$V$54,17,FALSE)</f>
        <v>43</v>
      </c>
      <c r="S47" s="35">
        <f>VLOOKUP($A47,'[3]cclf 2018'!$A$9:$V$54,18,FALSE)</f>
        <v>31</v>
      </c>
      <c r="T47" s="36">
        <f>VLOOKUP($A47,'[3]cclf 2018'!$A$9:$V$54,19,FALSE)</f>
        <v>0.72093023255813948</v>
      </c>
      <c r="U47" s="35">
        <f>VLOOKUP($A47,'[3]cclf 2018'!$A$9:$V$54,20,FALSE)</f>
        <v>394</v>
      </c>
      <c r="V47" s="35">
        <f>VLOOKUP($A47,'[3]cclf 2018'!$A$9:$V$54,21,FALSE)</f>
        <v>290</v>
      </c>
      <c r="W47" s="37">
        <f>VLOOKUP($A47,'[3]cclf 2018'!$A$9:$V$54,22,FALSE)</f>
        <v>0.73604060913705582</v>
      </c>
    </row>
    <row r="48" spans="1:23">
      <c r="A48" t="s">
        <v>100</v>
      </c>
    </row>
    <row r="49" spans="22:23">
      <c r="V49" t="s">
        <v>101</v>
      </c>
      <c r="W49" s="38">
        <f>MEDIAN(W5:W47)</f>
        <v>0.7236686390532544</v>
      </c>
    </row>
    <row r="50" spans="22:23">
      <c r="V50" t="s">
        <v>102</v>
      </c>
      <c r="W50" s="3">
        <f>_xlfn.PERCENTILE.EXC(W5:W47,0.9)</f>
        <v>0.80332153012823215</v>
      </c>
    </row>
    <row r="51" spans="22:23">
      <c r="V51" t="s">
        <v>103</v>
      </c>
      <c r="W51" s="38">
        <v>0.79635276000045829</v>
      </c>
    </row>
  </sheetData>
  <autoFilter ref="A4:W4">
    <sortState ref="A5:W46">
      <sortCondition ref="A4"/>
    </sortState>
  </autoFilter>
  <mergeCells count="1">
    <mergeCell ref="C2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1"/>
  <sheetViews>
    <sheetView workbookViewId="0">
      <selection activeCell="C3" sqref="C3"/>
    </sheetView>
  </sheetViews>
  <sheetFormatPr defaultRowHeight="14.5"/>
  <cols>
    <col min="1" max="1" width="11.08984375" customWidth="1"/>
    <col min="2" max="2" width="20.6328125" customWidth="1"/>
    <col min="3" max="21" width="10.7265625" customWidth="1"/>
    <col min="22" max="22" width="14.6328125" bestFit="1" customWidth="1"/>
    <col min="23" max="23" width="10.7265625" customWidth="1"/>
  </cols>
  <sheetData>
    <row r="2" spans="1:23" ht="21">
      <c r="A2" s="28"/>
      <c r="B2" s="28"/>
      <c r="C2" s="39" t="s">
        <v>105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>
      <c r="A3" s="29"/>
      <c r="B3" s="29"/>
      <c r="C3" s="30" t="s">
        <v>88</v>
      </c>
      <c r="D3" s="30" t="s">
        <v>88</v>
      </c>
      <c r="E3" s="31" t="s">
        <v>88</v>
      </c>
      <c r="F3" s="31" t="s">
        <v>89</v>
      </c>
      <c r="G3" s="31" t="s">
        <v>89</v>
      </c>
      <c r="H3" s="31" t="s">
        <v>89</v>
      </c>
      <c r="I3" s="31" t="s">
        <v>90</v>
      </c>
      <c r="J3" s="31" t="s">
        <v>90</v>
      </c>
      <c r="K3" s="31" t="s">
        <v>90</v>
      </c>
      <c r="L3" s="31" t="s">
        <v>91</v>
      </c>
      <c r="M3" s="31" t="s">
        <v>91</v>
      </c>
      <c r="N3" s="31" t="s">
        <v>91</v>
      </c>
      <c r="O3" s="31" t="s">
        <v>92</v>
      </c>
      <c r="P3" s="31" t="s">
        <v>92</v>
      </c>
      <c r="Q3" s="31" t="s">
        <v>92</v>
      </c>
      <c r="R3" s="31" t="s">
        <v>93</v>
      </c>
      <c r="S3" s="31" t="s">
        <v>93</v>
      </c>
      <c r="T3" s="31" t="s">
        <v>93</v>
      </c>
      <c r="U3" s="31" t="s">
        <v>94</v>
      </c>
      <c r="V3" s="31" t="s">
        <v>94</v>
      </c>
      <c r="W3" s="31" t="s">
        <v>94</v>
      </c>
    </row>
    <row r="4" spans="1:23" ht="29">
      <c r="A4" s="29" t="s">
        <v>95</v>
      </c>
      <c r="B4" s="32" t="s">
        <v>96</v>
      </c>
      <c r="C4" s="33" t="s">
        <v>72</v>
      </c>
      <c r="D4" s="33" t="s">
        <v>97</v>
      </c>
      <c r="E4" s="34" t="s">
        <v>98</v>
      </c>
      <c r="F4" s="33" t="s">
        <v>72</v>
      </c>
      <c r="G4" s="33" t="s">
        <v>97</v>
      </c>
      <c r="H4" s="34" t="s">
        <v>98</v>
      </c>
      <c r="I4" s="33" t="s">
        <v>72</v>
      </c>
      <c r="J4" s="33" t="s">
        <v>97</v>
      </c>
      <c r="K4" s="34" t="s">
        <v>98</v>
      </c>
      <c r="L4" s="33" t="s">
        <v>72</v>
      </c>
      <c r="M4" s="33" t="s">
        <v>97</v>
      </c>
      <c r="N4" s="34" t="s">
        <v>98</v>
      </c>
      <c r="O4" s="33" t="s">
        <v>72</v>
      </c>
      <c r="P4" s="33" t="s">
        <v>97</v>
      </c>
      <c r="Q4" s="34" t="s">
        <v>98</v>
      </c>
      <c r="R4" s="33" t="s">
        <v>72</v>
      </c>
      <c r="S4" s="33" t="s">
        <v>97</v>
      </c>
      <c r="T4" s="34" t="s">
        <v>98</v>
      </c>
      <c r="U4" s="33" t="s">
        <v>72</v>
      </c>
      <c r="V4" s="33" t="s">
        <v>97</v>
      </c>
      <c r="W4" s="34" t="s">
        <v>98</v>
      </c>
    </row>
    <row r="5" spans="1:23">
      <c r="A5" s="28">
        <v>210001</v>
      </c>
      <c r="B5" s="28" t="str">
        <f>VLOOKUP(A5,[2]Sheet1!$A$6:$B$54,2,FALSE)</f>
        <v>Meritus</v>
      </c>
      <c r="C5" s="35">
        <v>268</v>
      </c>
      <c r="D5" s="35">
        <v>208</v>
      </c>
      <c r="E5" s="36">
        <v>0.77611940298507465</v>
      </c>
      <c r="F5" s="35">
        <v>380</v>
      </c>
      <c r="G5" s="35">
        <v>316</v>
      </c>
      <c r="H5" s="36">
        <v>0.83157894736842108</v>
      </c>
      <c r="I5" s="35">
        <v>668</v>
      </c>
      <c r="J5" s="35">
        <v>542</v>
      </c>
      <c r="K5" s="36">
        <v>0.81137724550898205</v>
      </c>
      <c r="L5" s="35">
        <v>572</v>
      </c>
      <c r="M5" s="35">
        <v>501</v>
      </c>
      <c r="N5" s="36">
        <v>0.87587412587412583</v>
      </c>
      <c r="O5" s="35">
        <v>259</v>
      </c>
      <c r="P5" s="35">
        <v>183</v>
      </c>
      <c r="Q5" s="36">
        <v>0.70656370656370659</v>
      </c>
      <c r="R5" s="35">
        <v>119</v>
      </c>
      <c r="S5" s="35">
        <v>88</v>
      </c>
      <c r="T5" s="36">
        <v>0.73949579831932777</v>
      </c>
      <c r="U5" s="35">
        <v>2266</v>
      </c>
      <c r="V5" s="35">
        <v>1838</v>
      </c>
      <c r="W5" s="37">
        <v>0.81112091791703445</v>
      </c>
    </row>
    <row r="6" spans="1:23">
      <c r="A6" s="28">
        <v>210002</v>
      </c>
      <c r="B6" s="28" t="str">
        <f>VLOOKUP(A6,[2]Sheet1!$A$6:$B$54,2,FALSE)</f>
        <v>UMMC</v>
      </c>
      <c r="C6" s="35">
        <v>128</v>
      </c>
      <c r="D6" s="35">
        <v>74</v>
      </c>
      <c r="E6" s="36">
        <v>0.578125</v>
      </c>
      <c r="F6" s="35">
        <v>368</v>
      </c>
      <c r="G6" s="35">
        <v>256</v>
      </c>
      <c r="H6" s="36">
        <v>0.69565217391304346</v>
      </c>
      <c r="I6" s="35">
        <v>464</v>
      </c>
      <c r="J6" s="35">
        <v>321</v>
      </c>
      <c r="K6" s="36">
        <v>0.69181034482758619</v>
      </c>
      <c r="L6" s="35">
        <v>202</v>
      </c>
      <c r="M6" s="35">
        <v>156</v>
      </c>
      <c r="N6" s="36">
        <v>0.7722772277227723</v>
      </c>
      <c r="O6" s="35">
        <v>192</v>
      </c>
      <c r="P6" s="35">
        <v>139</v>
      </c>
      <c r="Q6" s="36">
        <v>0.72395833333333337</v>
      </c>
      <c r="R6" s="35">
        <v>122</v>
      </c>
      <c r="S6" s="35">
        <v>82</v>
      </c>
      <c r="T6" s="36">
        <v>0.67213114754098358</v>
      </c>
      <c r="U6" s="35">
        <v>1476</v>
      </c>
      <c r="V6" s="35">
        <v>1028</v>
      </c>
      <c r="W6" s="37">
        <v>0.69647696476964771</v>
      </c>
    </row>
    <row r="7" spans="1:23">
      <c r="A7" s="28">
        <v>210003</v>
      </c>
      <c r="B7" s="28" t="str">
        <f>VLOOKUP(A7,[2]Sheet1!$A$6:$B$54,2,FALSE)</f>
        <v>UM-PGHC</v>
      </c>
      <c r="C7" s="35">
        <v>131</v>
      </c>
      <c r="D7" s="35">
        <v>74</v>
      </c>
      <c r="E7" s="36">
        <v>0.56488549618320616</v>
      </c>
      <c r="F7" s="35">
        <v>269</v>
      </c>
      <c r="G7" s="35">
        <v>188</v>
      </c>
      <c r="H7" s="36">
        <v>0.6988847583643123</v>
      </c>
      <c r="I7" s="35">
        <v>463</v>
      </c>
      <c r="J7" s="35">
        <v>275</v>
      </c>
      <c r="K7" s="36">
        <v>0.59395248380129595</v>
      </c>
      <c r="L7" s="35">
        <v>244</v>
      </c>
      <c r="M7" s="35">
        <v>178</v>
      </c>
      <c r="N7" s="36">
        <v>0.72950819672131151</v>
      </c>
      <c r="O7" s="35">
        <v>154</v>
      </c>
      <c r="P7" s="35">
        <v>86</v>
      </c>
      <c r="Q7" s="36">
        <v>0.55844155844155841</v>
      </c>
      <c r="R7" s="35">
        <v>136</v>
      </c>
      <c r="S7" s="35">
        <v>75</v>
      </c>
      <c r="T7" s="36">
        <v>0.55147058823529416</v>
      </c>
      <c r="U7" s="35">
        <v>1397</v>
      </c>
      <c r="V7" s="35">
        <v>876</v>
      </c>
      <c r="W7" s="37">
        <v>0.62705798138869007</v>
      </c>
    </row>
    <row r="8" spans="1:23">
      <c r="A8" s="28">
        <v>210004</v>
      </c>
      <c r="B8" s="28" t="str">
        <f>VLOOKUP(A8,[2]Sheet1!$A$6:$B$54,2,FALSE)</f>
        <v>Holy Cross</v>
      </c>
      <c r="C8" s="35">
        <v>158</v>
      </c>
      <c r="D8" s="35">
        <v>101</v>
      </c>
      <c r="E8" s="36">
        <v>0.63924050632911389</v>
      </c>
      <c r="F8" s="35">
        <v>297</v>
      </c>
      <c r="G8" s="35">
        <v>222</v>
      </c>
      <c r="H8" s="36">
        <v>0.74747474747474751</v>
      </c>
      <c r="I8" s="35">
        <v>512</v>
      </c>
      <c r="J8" s="35">
        <v>376</v>
      </c>
      <c r="K8" s="36">
        <v>0.734375</v>
      </c>
      <c r="L8" s="35">
        <v>272</v>
      </c>
      <c r="M8" s="35">
        <v>219</v>
      </c>
      <c r="N8" s="36">
        <v>0.80514705882352944</v>
      </c>
      <c r="O8" s="35">
        <v>201</v>
      </c>
      <c r="P8" s="35">
        <v>131</v>
      </c>
      <c r="Q8" s="36">
        <v>0.65174129353233834</v>
      </c>
      <c r="R8" s="35">
        <v>170</v>
      </c>
      <c r="S8" s="35">
        <v>126</v>
      </c>
      <c r="T8" s="36">
        <v>0.74117647058823533</v>
      </c>
      <c r="U8" s="35">
        <v>1610</v>
      </c>
      <c r="V8" s="35">
        <v>1175</v>
      </c>
      <c r="W8" s="37">
        <v>0.72981366459627328</v>
      </c>
    </row>
    <row r="9" spans="1:23">
      <c r="A9" s="28">
        <v>210005</v>
      </c>
      <c r="B9" s="28" t="str">
        <f>VLOOKUP(A9,[2]Sheet1!$A$6:$B$54,2,FALSE)</f>
        <v>Frederick</v>
      </c>
      <c r="C9" s="35">
        <v>347</v>
      </c>
      <c r="D9" s="35">
        <v>251</v>
      </c>
      <c r="E9" s="36">
        <v>0.72334293948126804</v>
      </c>
      <c r="F9" s="35">
        <v>448</v>
      </c>
      <c r="G9" s="35">
        <v>365</v>
      </c>
      <c r="H9" s="36">
        <v>0.8147321428571429</v>
      </c>
      <c r="I9" s="35">
        <v>786</v>
      </c>
      <c r="J9" s="35">
        <v>619</v>
      </c>
      <c r="K9" s="36">
        <v>0.78753180661577604</v>
      </c>
      <c r="L9" s="35">
        <v>571</v>
      </c>
      <c r="M9" s="35">
        <v>484</v>
      </c>
      <c r="N9" s="36">
        <v>0.84763572679509636</v>
      </c>
      <c r="O9" s="35">
        <v>327</v>
      </c>
      <c r="P9" s="35">
        <v>234</v>
      </c>
      <c r="Q9" s="36">
        <v>0.7155963302752294</v>
      </c>
      <c r="R9" s="35">
        <v>188</v>
      </c>
      <c r="S9" s="35">
        <v>147</v>
      </c>
      <c r="T9" s="36">
        <v>0.78191489361702127</v>
      </c>
      <c r="U9" s="35">
        <v>2667</v>
      </c>
      <c r="V9" s="35">
        <v>2100</v>
      </c>
      <c r="W9" s="37">
        <v>0.78740157480314965</v>
      </c>
    </row>
    <row r="10" spans="1:23">
      <c r="A10" s="28">
        <v>210006</v>
      </c>
      <c r="B10" s="28" t="str">
        <f>VLOOKUP(A10,[2]Sheet1!$A$6:$B$54,2,FALSE)</f>
        <v>UM-Harford</v>
      </c>
      <c r="C10" s="35">
        <v>92</v>
      </c>
      <c r="D10" s="35">
        <v>57</v>
      </c>
      <c r="E10" s="36">
        <v>0.61956521739130432</v>
      </c>
      <c r="F10" s="35">
        <v>102</v>
      </c>
      <c r="G10" s="35">
        <v>73</v>
      </c>
      <c r="H10" s="36">
        <v>0.71568627450980393</v>
      </c>
      <c r="I10" s="35">
        <v>257</v>
      </c>
      <c r="J10" s="35">
        <v>180</v>
      </c>
      <c r="K10" s="36">
        <v>0.70038910505836571</v>
      </c>
      <c r="L10" s="35">
        <v>236</v>
      </c>
      <c r="M10" s="35">
        <v>195</v>
      </c>
      <c r="N10" s="36">
        <v>0.82627118644067798</v>
      </c>
      <c r="O10" s="35">
        <v>95</v>
      </c>
      <c r="P10" s="35">
        <v>62</v>
      </c>
      <c r="Q10" s="36">
        <v>0.65263157894736845</v>
      </c>
      <c r="R10" s="35">
        <v>67</v>
      </c>
      <c r="S10" s="35">
        <v>55</v>
      </c>
      <c r="T10" s="36">
        <v>0.82089552238805974</v>
      </c>
      <c r="U10" s="35">
        <v>849</v>
      </c>
      <c r="V10" s="35">
        <v>622</v>
      </c>
      <c r="W10" s="37">
        <v>0.73262661955241459</v>
      </c>
    </row>
    <row r="11" spans="1:23">
      <c r="A11" s="28">
        <v>210008</v>
      </c>
      <c r="B11" s="28" t="str">
        <f>VLOOKUP(A11,[2]Sheet1!$A$6:$B$54,2,FALSE)</f>
        <v>Mercy</v>
      </c>
      <c r="C11" s="35">
        <v>71</v>
      </c>
      <c r="D11" s="35">
        <v>37</v>
      </c>
      <c r="E11" s="36">
        <v>0.52112676056338025</v>
      </c>
      <c r="F11" s="35">
        <v>151</v>
      </c>
      <c r="G11" s="35">
        <v>82</v>
      </c>
      <c r="H11" s="36">
        <v>0.54304635761589404</v>
      </c>
      <c r="I11" s="35">
        <v>234</v>
      </c>
      <c r="J11" s="35">
        <v>135</v>
      </c>
      <c r="K11" s="36">
        <v>0.57692307692307687</v>
      </c>
      <c r="L11" s="35">
        <v>143</v>
      </c>
      <c r="M11" s="35">
        <v>102</v>
      </c>
      <c r="N11" s="36">
        <v>0.71328671328671334</v>
      </c>
      <c r="O11" s="35">
        <v>103</v>
      </c>
      <c r="P11" s="35">
        <v>55</v>
      </c>
      <c r="Q11" s="36">
        <v>0.53398058252427183</v>
      </c>
      <c r="R11" s="35">
        <v>42</v>
      </c>
      <c r="S11" s="35">
        <v>22</v>
      </c>
      <c r="T11" s="36">
        <v>0.52380952380952384</v>
      </c>
      <c r="U11" s="35">
        <v>744</v>
      </c>
      <c r="V11" s="35">
        <v>433</v>
      </c>
      <c r="W11" s="37">
        <v>0.581989247311828</v>
      </c>
    </row>
    <row r="12" spans="1:23">
      <c r="A12" s="28">
        <v>210009</v>
      </c>
      <c r="B12" s="28" t="str">
        <f>VLOOKUP(A12,[2]Sheet1!$A$6:$B$54,2,FALSE)</f>
        <v>Johns Hopkins</v>
      </c>
      <c r="C12" s="35">
        <v>180</v>
      </c>
      <c r="D12" s="35">
        <v>105</v>
      </c>
      <c r="E12" s="36">
        <v>0.58333333333333337</v>
      </c>
      <c r="F12" s="35">
        <v>306</v>
      </c>
      <c r="G12" s="35">
        <v>187</v>
      </c>
      <c r="H12" s="36">
        <v>0.61111111111111116</v>
      </c>
      <c r="I12" s="35">
        <v>606</v>
      </c>
      <c r="J12" s="35">
        <v>388</v>
      </c>
      <c r="K12" s="36">
        <v>0.64026402640264024</v>
      </c>
      <c r="L12" s="35">
        <v>248</v>
      </c>
      <c r="M12" s="35">
        <v>189</v>
      </c>
      <c r="N12" s="36">
        <v>0.76209677419354838</v>
      </c>
      <c r="O12" s="35">
        <v>302</v>
      </c>
      <c r="P12" s="35">
        <v>186</v>
      </c>
      <c r="Q12" s="36">
        <v>0.61589403973509937</v>
      </c>
      <c r="R12" s="35">
        <v>84</v>
      </c>
      <c r="S12" s="35">
        <v>60</v>
      </c>
      <c r="T12" s="36">
        <v>0.7142857142857143</v>
      </c>
      <c r="U12" s="35">
        <v>1726</v>
      </c>
      <c r="V12" s="35">
        <v>1115</v>
      </c>
      <c r="W12" s="37">
        <v>0.64600231749710313</v>
      </c>
    </row>
    <row r="13" spans="1:23">
      <c r="A13" s="28">
        <v>210010</v>
      </c>
      <c r="B13" s="28" t="s">
        <v>99</v>
      </c>
      <c r="C13" s="35">
        <v>297</v>
      </c>
      <c r="D13" s="35">
        <v>209</v>
      </c>
      <c r="E13" s="36">
        <v>0.70370370370370372</v>
      </c>
      <c r="F13" s="35">
        <v>204</v>
      </c>
      <c r="G13" s="35">
        <v>142</v>
      </c>
      <c r="H13" s="36">
        <v>0.69607843137254899</v>
      </c>
      <c r="I13" s="35">
        <v>446</v>
      </c>
      <c r="J13" s="35">
        <v>316</v>
      </c>
      <c r="K13" s="36">
        <v>0.70852017937219736</v>
      </c>
      <c r="L13" s="35">
        <v>428</v>
      </c>
      <c r="M13" s="35">
        <v>366</v>
      </c>
      <c r="N13" s="36">
        <v>0.85514018691588789</v>
      </c>
      <c r="O13" s="35">
        <v>260</v>
      </c>
      <c r="P13" s="35">
        <v>183</v>
      </c>
      <c r="Q13" s="36">
        <v>0.7038461538461539</v>
      </c>
      <c r="R13" s="35">
        <v>98</v>
      </c>
      <c r="S13" s="35">
        <v>66</v>
      </c>
      <c r="T13" s="36">
        <v>0.67346938775510201</v>
      </c>
      <c r="U13" s="35">
        <v>1733</v>
      </c>
      <c r="V13" s="35">
        <v>1282</v>
      </c>
      <c r="W13" s="37">
        <v>0.73975764570109637</v>
      </c>
    </row>
    <row r="14" spans="1:23">
      <c r="A14" s="28">
        <v>210011</v>
      </c>
      <c r="B14" s="28" t="str">
        <f>VLOOKUP(A14,[2]Sheet1!$A$6:$B$54,2,FALSE)</f>
        <v>St. Agnes</v>
      </c>
      <c r="C14" s="35">
        <v>211</v>
      </c>
      <c r="D14" s="35">
        <v>126</v>
      </c>
      <c r="E14" s="36">
        <v>0.59715639810426535</v>
      </c>
      <c r="F14" s="35">
        <v>256</v>
      </c>
      <c r="G14" s="35">
        <v>160</v>
      </c>
      <c r="H14" s="36">
        <v>0.625</v>
      </c>
      <c r="I14" s="35">
        <v>565</v>
      </c>
      <c r="J14" s="35">
        <v>334</v>
      </c>
      <c r="K14" s="36">
        <v>0.59115044247787607</v>
      </c>
      <c r="L14" s="35">
        <v>449</v>
      </c>
      <c r="M14" s="35">
        <v>338</v>
      </c>
      <c r="N14" s="36">
        <v>0.75278396436525608</v>
      </c>
      <c r="O14" s="35">
        <v>322</v>
      </c>
      <c r="P14" s="35">
        <v>174</v>
      </c>
      <c r="Q14" s="36">
        <v>0.54037267080745344</v>
      </c>
      <c r="R14" s="35">
        <v>160</v>
      </c>
      <c r="S14" s="35">
        <v>104</v>
      </c>
      <c r="T14" s="36">
        <v>0.65</v>
      </c>
      <c r="U14" s="35">
        <v>1963</v>
      </c>
      <c r="V14" s="35">
        <v>1236</v>
      </c>
      <c r="W14" s="37">
        <v>0.62964849719816607</v>
      </c>
    </row>
    <row r="15" spans="1:23">
      <c r="A15" s="28">
        <v>210012</v>
      </c>
      <c r="B15" s="28" t="str">
        <f>VLOOKUP(A15,[2]Sheet1!$A$6:$B$54,2,FALSE)</f>
        <v>Sinai</v>
      </c>
      <c r="C15" s="35">
        <v>169</v>
      </c>
      <c r="D15" s="35">
        <v>104</v>
      </c>
      <c r="E15" s="36">
        <v>0.61538461538461542</v>
      </c>
      <c r="F15" s="35">
        <v>432</v>
      </c>
      <c r="G15" s="35">
        <v>315</v>
      </c>
      <c r="H15" s="36">
        <v>0.72916666666666663</v>
      </c>
      <c r="I15" s="35">
        <v>670</v>
      </c>
      <c r="J15" s="35">
        <v>461</v>
      </c>
      <c r="K15" s="36">
        <v>0.68805970149253737</v>
      </c>
      <c r="L15" s="35">
        <v>326</v>
      </c>
      <c r="M15" s="35">
        <v>240</v>
      </c>
      <c r="N15" s="36">
        <v>0.73619631901840488</v>
      </c>
      <c r="O15" s="35">
        <v>291</v>
      </c>
      <c r="P15" s="35">
        <v>168</v>
      </c>
      <c r="Q15" s="36">
        <v>0.57731958762886593</v>
      </c>
      <c r="R15" s="35">
        <v>187</v>
      </c>
      <c r="S15" s="35">
        <v>111</v>
      </c>
      <c r="T15" s="36">
        <v>0.5935828877005348</v>
      </c>
      <c r="U15" s="35">
        <v>2075</v>
      </c>
      <c r="V15" s="35">
        <v>1399</v>
      </c>
      <c r="W15" s="37">
        <v>0.67421686746987952</v>
      </c>
    </row>
    <row r="16" spans="1:23">
      <c r="A16" s="28">
        <v>210015</v>
      </c>
      <c r="B16" s="28" t="str">
        <f>VLOOKUP(A16,[2]Sheet1!$A$6:$B$54,2,FALSE)</f>
        <v>MedStar Fr Square</v>
      </c>
      <c r="C16" s="35">
        <v>396</v>
      </c>
      <c r="D16" s="35">
        <v>249</v>
      </c>
      <c r="E16" s="36">
        <v>0.62878787878787878</v>
      </c>
      <c r="F16" s="35">
        <v>566</v>
      </c>
      <c r="G16" s="35">
        <v>371</v>
      </c>
      <c r="H16" s="36">
        <v>0.65547703180212014</v>
      </c>
      <c r="I16" s="35">
        <v>1102</v>
      </c>
      <c r="J16" s="35">
        <v>733</v>
      </c>
      <c r="K16" s="36">
        <v>0.66515426497277674</v>
      </c>
      <c r="L16" s="35">
        <v>879</v>
      </c>
      <c r="M16" s="35">
        <v>708</v>
      </c>
      <c r="N16" s="36">
        <v>0.80546075085324231</v>
      </c>
      <c r="O16" s="35">
        <v>499</v>
      </c>
      <c r="P16" s="35">
        <v>319</v>
      </c>
      <c r="Q16" s="36">
        <v>0.63927855711422843</v>
      </c>
      <c r="R16" s="35">
        <v>329</v>
      </c>
      <c r="S16" s="35">
        <v>213</v>
      </c>
      <c r="T16" s="36">
        <v>0.64741641337386013</v>
      </c>
      <c r="U16" s="35">
        <v>3771</v>
      </c>
      <c r="V16" s="35">
        <v>2593</v>
      </c>
      <c r="W16" s="37">
        <v>0.68761601697162555</v>
      </c>
    </row>
    <row r="17" spans="1:23">
      <c r="A17" s="28">
        <v>210016</v>
      </c>
      <c r="B17" s="28" t="str">
        <f>VLOOKUP(A17,[2]Sheet1!$A$6:$B$54,2,FALSE)</f>
        <v>Adventist White Oak</v>
      </c>
      <c r="C17" s="35">
        <v>129</v>
      </c>
      <c r="D17" s="35">
        <v>86</v>
      </c>
      <c r="E17" s="36">
        <v>0.66666666666666663</v>
      </c>
      <c r="F17" s="35">
        <v>338</v>
      </c>
      <c r="G17" s="35">
        <v>239</v>
      </c>
      <c r="H17" s="36">
        <v>0.70710059171597628</v>
      </c>
      <c r="I17" s="35">
        <v>436</v>
      </c>
      <c r="J17" s="35">
        <v>299</v>
      </c>
      <c r="K17" s="36">
        <v>0.68577981651376152</v>
      </c>
      <c r="L17" s="35">
        <v>180</v>
      </c>
      <c r="M17" s="35">
        <v>154</v>
      </c>
      <c r="N17" s="36">
        <v>0.85555555555555551</v>
      </c>
      <c r="O17" s="35">
        <v>153</v>
      </c>
      <c r="P17" s="35">
        <v>99</v>
      </c>
      <c r="Q17" s="36">
        <v>0.6470588235294118</v>
      </c>
      <c r="R17" s="35">
        <v>112</v>
      </c>
      <c r="S17" s="35">
        <v>78</v>
      </c>
      <c r="T17" s="36">
        <v>0.6964285714285714</v>
      </c>
      <c r="U17" s="35">
        <v>1348</v>
      </c>
      <c r="V17" s="35">
        <v>955</v>
      </c>
      <c r="W17" s="37">
        <v>0.70845697329376855</v>
      </c>
    </row>
    <row r="18" spans="1:23">
      <c r="A18" s="28">
        <v>210017</v>
      </c>
      <c r="B18" s="28" t="str">
        <f>VLOOKUP(A18,[2]Sheet1!$A$6:$B$54,2,FALSE)</f>
        <v>Garrett</v>
      </c>
      <c r="C18" s="35">
        <v>35</v>
      </c>
      <c r="D18" s="35">
        <v>26</v>
      </c>
      <c r="E18" s="36">
        <v>0.74285714285714288</v>
      </c>
      <c r="F18" s="35">
        <v>44</v>
      </c>
      <c r="G18" s="35">
        <v>30</v>
      </c>
      <c r="H18" s="36">
        <v>0.68181818181818177</v>
      </c>
      <c r="I18" s="35">
        <v>76</v>
      </c>
      <c r="J18" s="35">
        <v>57</v>
      </c>
      <c r="K18" s="36">
        <v>0.75</v>
      </c>
      <c r="L18" s="35">
        <v>70</v>
      </c>
      <c r="M18" s="35">
        <v>63</v>
      </c>
      <c r="N18" s="36">
        <v>0.9</v>
      </c>
      <c r="O18" s="35">
        <v>36</v>
      </c>
      <c r="P18" s="35">
        <v>28</v>
      </c>
      <c r="Q18" s="36">
        <v>0.77777777777777779</v>
      </c>
      <c r="R18" s="35">
        <v>20</v>
      </c>
      <c r="S18" s="35">
        <v>14</v>
      </c>
      <c r="T18" s="36">
        <v>0.7</v>
      </c>
      <c r="U18" s="35">
        <v>281</v>
      </c>
      <c r="V18" s="35">
        <v>218</v>
      </c>
      <c r="W18" s="37">
        <v>0.77580071174377219</v>
      </c>
    </row>
    <row r="19" spans="1:23">
      <c r="A19" s="28">
        <v>210018</v>
      </c>
      <c r="B19" s="28" t="str">
        <f>VLOOKUP(A19,[2]Sheet1!$A$6:$B$54,2,FALSE)</f>
        <v>MedStar Montgomery</v>
      </c>
      <c r="C19" s="35">
        <v>112</v>
      </c>
      <c r="D19" s="35">
        <v>83</v>
      </c>
      <c r="E19" s="36">
        <v>0.7410714285714286</v>
      </c>
      <c r="F19" s="35">
        <v>122</v>
      </c>
      <c r="G19" s="35">
        <v>95</v>
      </c>
      <c r="H19" s="36">
        <v>0.77868852459016391</v>
      </c>
      <c r="I19" s="35">
        <v>276</v>
      </c>
      <c r="J19" s="35">
        <v>214</v>
      </c>
      <c r="K19" s="36">
        <v>0.77536231884057971</v>
      </c>
      <c r="L19" s="35">
        <v>195</v>
      </c>
      <c r="M19" s="35">
        <v>165</v>
      </c>
      <c r="N19" s="36">
        <v>0.84615384615384615</v>
      </c>
      <c r="O19" s="35">
        <v>120</v>
      </c>
      <c r="P19" s="35">
        <v>89</v>
      </c>
      <c r="Q19" s="36">
        <v>0.7416666666666667</v>
      </c>
      <c r="R19" s="35">
        <v>92</v>
      </c>
      <c r="S19" s="35">
        <v>69</v>
      </c>
      <c r="T19" s="36">
        <v>0.75</v>
      </c>
      <c r="U19" s="35">
        <v>917</v>
      </c>
      <c r="V19" s="35">
        <v>715</v>
      </c>
      <c r="W19" s="37">
        <v>0.77971646673936745</v>
      </c>
    </row>
    <row r="20" spans="1:23">
      <c r="A20" s="28">
        <v>210019</v>
      </c>
      <c r="B20" s="28" t="str">
        <f>VLOOKUP(A20,[2]Sheet1!$A$6:$B$54,2,FALSE)</f>
        <v>Peninsula</v>
      </c>
      <c r="C20" s="35">
        <v>381</v>
      </c>
      <c r="D20" s="35">
        <v>287</v>
      </c>
      <c r="E20" s="36">
        <v>0.75328083989501315</v>
      </c>
      <c r="F20" s="35">
        <v>411</v>
      </c>
      <c r="G20" s="35">
        <v>321</v>
      </c>
      <c r="H20" s="36">
        <v>0.78102189781021902</v>
      </c>
      <c r="I20" s="35">
        <v>712</v>
      </c>
      <c r="J20" s="35">
        <v>557</v>
      </c>
      <c r="K20" s="36">
        <v>0.78230337078651691</v>
      </c>
      <c r="L20" s="35">
        <v>520</v>
      </c>
      <c r="M20" s="35">
        <v>453</v>
      </c>
      <c r="N20" s="36">
        <v>0.87115384615384617</v>
      </c>
      <c r="O20" s="35">
        <v>352</v>
      </c>
      <c r="P20" s="35">
        <v>256</v>
      </c>
      <c r="Q20" s="36">
        <v>0.72727272727272729</v>
      </c>
      <c r="R20" s="35">
        <v>142</v>
      </c>
      <c r="S20" s="35">
        <v>102</v>
      </c>
      <c r="T20" s="36">
        <v>0.71830985915492962</v>
      </c>
      <c r="U20" s="35">
        <v>2518</v>
      </c>
      <c r="V20" s="35">
        <v>1976</v>
      </c>
      <c r="W20" s="37">
        <v>0.78474980142970607</v>
      </c>
    </row>
    <row r="21" spans="1:23">
      <c r="A21" s="28">
        <v>210022</v>
      </c>
      <c r="B21" s="28" t="str">
        <f>VLOOKUP(A21,[2]Sheet1!$A$6:$B$54,2,FALSE)</f>
        <v>Suburban</v>
      </c>
      <c r="C21" s="35">
        <v>163</v>
      </c>
      <c r="D21" s="35">
        <v>122</v>
      </c>
      <c r="E21" s="36">
        <v>0.74846625766871167</v>
      </c>
      <c r="F21" s="35">
        <v>268</v>
      </c>
      <c r="G21" s="35">
        <v>222</v>
      </c>
      <c r="H21" s="36">
        <v>0.82835820895522383</v>
      </c>
      <c r="I21" s="35">
        <v>471</v>
      </c>
      <c r="J21" s="35">
        <v>365</v>
      </c>
      <c r="K21" s="36">
        <v>0.77494692144373678</v>
      </c>
      <c r="L21" s="35">
        <v>243</v>
      </c>
      <c r="M21" s="35">
        <v>209</v>
      </c>
      <c r="N21" s="36">
        <v>0.86008230452674894</v>
      </c>
      <c r="O21" s="35">
        <v>180</v>
      </c>
      <c r="P21" s="35">
        <v>134</v>
      </c>
      <c r="Q21" s="36">
        <v>0.74444444444444446</v>
      </c>
      <c r="R21" s="35">
        <v>112</v>
      </c>
      <c r="S21" s="35">
        <v>88</v>
      </c>
      <c r="T21" s="36">
        <v>0.7857142857142857</v>
      </c>
      <c r="U21" s="35">
        <v>1437</v>
      </c>
      <c r="V21" s="35">
        <v>1140</v>
      </c>
      <c r="W21" s="37">
        <v>0.79331941544885176</v>
      </c>
    </row>
    <row r="22" spans="1:23">
      <c r="A22" s="28">
        <v>210023</v>
      </c>
      <c r="B22" s="28" t="str">
        <f>VLOOKUP(A22,[2]Sheet1!$A$6:$B$54,2,FALSE)</f>
        <v>Anne Arundel</v>
      </c>
      <c r="C22" s="35">
        <v>341</v>
      </c>
      <c r="D22" s="35">
        <v>249</v>
      </c>
      <c r="E22" s="36">
        <v>0.73020527859237538</v>
      </c>
      <c r="F22" s="35">
        <v>451</v>
      </c>
      <c r="G22" s="35">
        <v>310</v>
      </c>
      <c r="H22" s="36">
        <v>0.68736141906873616</v>
      </c>
      <c r="I22" s="35">
        <v>1072</v>
      </c>
      <c r="J22" s="35">
        <v>767</v>
      </c>
      <c r="K22" s="36">
        <v>0.71548507462686572</v>
      </c>
      <c r="L22" s="35">
        <v>710</v>
      </c>
      <c r="M22" s="35">
        <v>612</v>
      </c>
      <c r="N22" s="36">
        <v>0.86197183098591545</v>
      </c>
      <c r="O22" s="35">
        <v>451</v>
      </c>
      <c r="P22" s="35">
        <v>306</v>
      </c>
      <c r="Q22" s="36">
        <v>0.6784922394678492</v>
      </c>
      <c r="R22" s="35">
        <v>258</v>
      </c>
      <c r="S22" s="35">
        <v>179</v>
      </c>
      <c r="T22" s="36">
        <v>0.69379844961240311</v>
      </c>
      <c r="U22" s="35">
        <v>3283</v>
      </c>
      <c r="V22" s="35">
        <v>2423</v>
      </c>
      <c r="W22" s="37">
        <v>0.73804447151995123</v>
      </c>
    </row>
    <row r="23" spans="1:23">
      <c r="A23" s="28">
        <v>210024</v>
      </c>
      <c r="B23" s="28" t="str">
        <f>VLOOKUP(A23,[2]Sheet1!$A$6:$B$54,2,FALSE)</f>
        <v>MedStar Union Mem</v>
      </c>
      <c r="C23" s="35">
        <v>120</v>
      </c>
      <c r="D23" s="35">
        <v>73</v>
      </c>
      <c r="E23" s="36">
        <v>0.60833333333333328</v>
      </c>
      <c r="F23" s="35">
        <v>429</v>
      </c>
      <c r="G23" s="35">
        <v>294</v>
      </c>
      <c r="H23" s="36">
        <v>0.68531468531468531</v>
      </c>
      <c r="I23" s="35">
        <v>595</v>
      </c>
      <c r="J23" s="35">
        <v>408</v>
      </c>
      <c r="K23" s="36">
        <v>0.68571428571428572</v>
      </c>
      <c r="L23" s="35">
        <v>265</v>
      </c>
      <c r="M23" s="35">
        <v>191</v>
      </c>
      <c r="N23" s="36">
        <v>0.72075471698113203</v>
      </c>
      <c r="O23" s="35">
        <v>153</v>
      </c>
      <c r="P23" s="35">
        <v>80</v>
      </c>
      <c r="Q23" s="36">
        <v>0.52287581699346408</v>
      </c>
      <c r="R23" s="35">
        <v>142</v>
      </c>
      <c r="S23" s="35">
        <v>83</v>
      </c>
      <c r="T23" s="36">
        <v>0.58450704225352113</v>
      </c>
      <c r="U23" s="35">
        <v>1704</v>
      </c>
      <c r="V23" s="35">
        <v>1129</v>
      </c>
      <c r="W23" s="37">
        <v>0.66255868544600938</v>
      </c>
    </row>
    <row r="24" spans="1:23">
      <c r="A24" s="28">
        <v>210027</v>
      </c>
      <c r="B24" s="28" t="str">
        <f>VLOOKUP(A24,[2]Sheet1!$A$6:$B$54,2,FALSE)</f>
        <v>Western Maryland</v>
      </c>
      <c r="C24" s="35">
        <v>187</v>
      </c>
      <c r="D24" s="35">
        <v>146</v>
      </c>
      <c r="E24" s="36">
        <v>0.78074866310160429</v>
      </c>
      <c r="F24" s="35">
        <v>232</v>
      </c>
      <c r="G24" s="35">
        <v>189</v>
      </c>
      <c r="H24" s="36">
        <v>0.81465517241379315</v>
      </c>
      <c r="I24" s="35">
        <v>446</v>
      </c>
      <c r="J24" s="35">
        <v>341</v>
      </c>
      <c r="K24" s="36">
        <v>0.76457399103139012</v>
      </c>
      <c r="L24" s="35">
        <v>395</v>
      </c>
      <c r="M24" s="35">
        <v>351</v>
      </c>
      <c r="N24" s="36">
        <v>0.88860759493670882</v>
      </c>
      <c r="O24" s="35">
        <v>205</v>
      </c>
      <c r="P24" s="35">
        <v>144</v>
      </c>
      <c r="Q24" s="36">
        <v>0.70243902439024386</v>
      </c>
      <c r="R24" s="35">
        <v>90</v>
      </c>
      <c r="S24" s="35">
        <v>63</v>
      </c>
      <c r="T24" s="36">
        <v>0.7</v>
      </c>
      <c r="U24" s="35">
        <v>1555</v>
      </c>
      <c r="V24" s="35">
        <v>1234</v>
      </c>
      <c r="W24" s="37">
        <v>0.79356913183279743</v>
      </c>
    </row>
    <row r="25" spans="1:23">
      <c r="A25" s="28">
        <v>210028</v>
      </c>
      <c r="B25" s="28" t="str">
        <f>VLOOKUP(A25,[2]Sheet1!$A$6:$B$54,2,FALSE)</f>
        <v>MedStar St. Mary's</v>
      </c>
      <c r="C25" s="35">
        <v>151</v>
      </c>
      <c r="D25" s="35">
        <v>105</v>
      </c>
      <c r="E25" s="36">
        <v>0.69536423841059603</v>
      </c>
      <c r="F25" s="35">
        <v>171</v>
      </c>
      <c r="G25" s="35">
        <v>128</v>
      </c>
      <c r="H25" s="36">
        <v>0.74853801169590639</v>
      </c>
      <c r="I25" s="35">
        <v>421</v>
      </c>
      <c r="J25" s="35">
        <v>323</v>
      </c>
      <c r="K25" s="36">
        <v>0.76722090261282661</v>
      </c>
      <c r="L25" s="35">
        <v>318</v>
      </c>
      <c r="M25" s="35">
        <v>271</v>
      </c>
      <c r="N25" s="36">
        <v>0.85220125786163525</v>
      </c>
      <c r="O25" s="35">
        <v>169</v>
      </c>
      <c r="P25" s="35">
        <v>105</v>
      </c>
      <c r="Q25" s="36">
        <v>0.62130177514792895</v>
      </c>
      <c r="R25" s="35">
        <v>84</v>
      </c>
      <c r="S25" s="35">
        <v>65</v>
      </c>
      <c r="T25" s="36">
        <v>0.77380952380952384</v>
      </c>
      <c r="U25" s="35">
        <v>1314</v>
      </c>
      <c r="V25" s="35">
        <v>997</v>
      </c>
      <c r="W25" s="37">
        <v>0.75875190258751901</v>
      </c>
    </row>
    <row r="26" spans="1:23">
      <c r="A26" s="28">
        <v>210029</v>
      </c>
      <c r="B26" s="28" t="str">
        <f>VLOOKUP(A26,[2]Sheet1!$A$6:$B$54,2,FALSE)</f>
        <v>JH Bayview</v>
      </c>
      <c r="C26" s="35">
        <v>180</v>
      </c>
      <c r="D26" s="35">
        <v>126</v>
      </c>
      <c r="E26" s="36">
        <v>0.7</v>
      </c>
      <c r="F26" s="35">
        <v>279</v>
      </c>
      <c r="G26" s="35">
        <v>197</v>
      </c>
      <c r="H26" s="36">
        <v>0.70609318996415771</v>
      </c>
      <c r="I26" s="35">
        <v>588</v>
      </c>
      <c r="J26" s="35">
        <v>430</v>
      </c>
      <c r="K26" s="36">
        <v>0.73129251700680276</v>
      </c>
      <c r="L26" s="35">
        <v>390</v>
      </c>
      <c r="M26" s="35">
        <v>325</v>
      </c>
      <c r="N26" s="36">
        <v>0.83333333333333337</v>
      </c>
      <c r="O26" s="35">
        <v>236</v>
      </c>
      <c r="P26" s="35">
        <v>142</v>
      </c>
      <c r="Q26" s="36">
        <v>0.60169491525423724</v>
      </c>
      <c r="R26" s="35">
        <v>127</v>
      </c>
      <c r="S26" s="35">
        <v>87</v>
      </c>
      <c r="T26" s="36">
        <v>0.68503937007874016</v>
      </c>
      <c r="U26" s="35">
        <v>1800</v>
      </c>
      <c r="V26" s="35">
        <v>1307</v>
      </c>
      <c r="W26" s="37">
        <v>0.72611111111111115</v>
      </c>
    </row>
    <row r="27" spans="1:23">
      <c r="A27" s="28">
        <v>210030</v>
      </c>
      <c r="B27" s="28" t="str">
        <f>VLOOKUP(A27,[2]Sheet1!$A$6:$B$54,2,FALSE)</f>
        <v>UM-Chestertown</v>
      </c>
      <c r="C27" s="35">
        <v>55</v>
      </c>
      <c r="D27" s="35">
        <v>32</v>
      </c>
      <c r="E27" s="36">
        <v>0.58181818181818179</v>
      </c>
      <c r="F27" s="35">
        <v>31</v>
      </c>
      <c r="G27" s="35">
        <v>20</v>
      </c>
      <c r="H27" s="36">
        <v>0.64516129032258063</v>
      </c>
      <c r="I27" s="35">
        <v>87</v>
      </c>
      <c r="J27" s="35">
        <v>48</v>
      </c>
      <c r="K27" s="36">
        <v>0.55172413793103448</v>
      </c>
      <c r="L27" s="35">
        <v>97</v>
      </c>
      <c r="M27" s="35">
        <v>73</v>
      </c>
      <c r="N27" s="36">
        <v>0.75257731958762886</v>
      </c>
      <c r="O27" s="35">
        <v>42</v>
      </c>
      <c r="P27" s="35">
        <v>13</v>
      </c>
      <c r="Q27" s="36">
        <v>0.30952380952380953</v>
      </c>
      <c r="R27" s="35">
        <v>21</v>
      </c>
      <c r="S27" s="35">
        <v>16</v>
      </c>
      <c r="T27" s="36">
        <v>0.76190476190476186</v>
      </c>
      <c r="U27" s="35">
        <v>333</v>
      </c>
      <c r="V27" s="35">
        <v>202</v>
      </c>
      <c r="W27" s="37">
        <v>0.60660660660660659</v>
      </c>
    </row>
    <row r="28" spans="1:23">
      <c r="A28" s="28">
        <v>210032</v>
      </c>
      <c r="B28" s="28" t="str">
        <f>VLOOKUP(A28,[2]Sheet1!$A$6:$B$54,2,FALSE)</f>
        <v>ChristianaCare, Union</v>
      </c>
      <c r="C28" s="35">
        <v>166</v>
      </c>
      <c r="D28" s="35">
        <v>101</v>
      </c>
      <c r="E28" s="36">
        <v>0.60843373493975905</v>
      </c>
      <c r="F28" s="35">
        <v>118</v>
      </c>
      <c r="G28" s="35">
        <v>88</v>
      </c>
      <c r="H28" s="36">
        <v>0.74576271186440679</v>
      </c>
      <c r="I28" s="35">
        <v>258</v>
      </c>
      <c r="J28" s="35">
        <v>174</v>
      </c>
      <c r="K28" s="36">
        <v>0.67441860465116277</v>
      </c>
      <c r="L28" s="35">
        <v>302</v>
      </c>
      <c r="M28" s="35">
        <v>235</v>
      </c>
      <c r="N28" s="36">
        <v>0.77814569536423839</v>
      </c>
      <c r="O28" s="35">
        <v>149</v>
      </c>
      <c r="P28" s="35">
        <v>104</v>
      </c>
      <c r="Q28" s="36">
        <v>0.69798657718120805</v>
      </c>
      <c r="R28" s="35">
        <v>42</v>
      </c>
      <c r="S28" s="35">
        <v>32</v>
      </c>
      <c r="T28" s="36">
        <v>0.76190476190476186</v>
      </c>
      <c r="U28" s="35">
        <v>1035</v>
      </c>
      <c r="V28" s="35">
        <v>734</v>
      </c>
      <c r="W28" s="37">
        <v>0.70917874396135261</v>
      </c>
    </row>
    <row r="29" spans="1:23">
      <c r="A29" s="28">
        <v>210033</v>
      </c>
      <c r="B29" s="28" t="str">
        <f>VLOOKUP(A29,[2]Sheet1!$A$6:$B$54,2,FALSE)</f>
        <v>Carroll</v>
      </c>
      <c r="C29" s="35">
        <v>206</v>
      </c>
      <c r="D29" s="35">
        <v>150</v>
      </c>
      <c r="E29" s="36">
        <v>0.72815533980582525</v>
      </c>
      <c r="F29" s="35">
        <v>333</v>
      </c>
      <c r="G29" s="35">
        <v>231</v>
      </c>
      <c r="H29" s="36">
        <v>0.69369369369369371</v>
      </c>
      <c r="I29" s="35">
        <v>472</v>
      </c>
      <c r="J29" s="35">
        <v>327</v>
      </c>
      <c r="K29" s="36">
        <v>0.69279661016949157</v>
      </c>
      <c r="L29" s="35">
        <v>421</v>
      </c>
      <c r="M29" s="35">
        <v>358</v>
      </c>
      <c r="N29" s="36">
        <v>0.85035629453681705</v>
      </c>
      <c r="O29" s="35">
        <v>200</v>
      </c>
      <c r="P29" s="35">
        <v>140</v>
      </c>
      <c r="Q29" s="36">
        <v>0.7</v>
      </c>
      <c r="R29" s="35">
        <v>178</v>
      </c>
      <c r="S29" s="35">
        <v>122</v>
      </c>
      <c r="T29" s="36">
        <v>0.6853932584269663</v>
      </c>
      <c r="U29" s="35">
        <v>1810</v>
      </c>
      <c r="V29" s="35">
        <v>1328</v>
      </c>
      <c r="W29" s="37">
        <v>0.73370165745856353</v>
      </c>
    </row>
    <row r="30" spans="1:23">
      <c r="A30" s="28">
        <v>210034</v>
      </c>
      <c r="B30" s="28" t="str">
        <f>VLOOKUP(A30,[2]Sheet1!$A$6:$B$54,2,FALSE)</f>
        <v>MedStar Harbor</v>
      </c>
      <c r="C30" s="35">
        <v>114</v>
      </c>
      <c r="D30" s="35">
        <v>65</v>
      </c>
      <c r="E30" s="36">
        <v>0.57017543859649122</v>
      </c>
      <c r="F30" s="35">
        <v>105</v>
      </c>
      <c r="G30" s="35">
        <v>70</v>
      </c>
      <c r="H30" s="36">
        <v>0.66666666666666663</v>
      </c>
      <c r="I30" s="35">
        <v>263</v>
      </c>
      <c r="J30" s="35">
        <v>165</v>
      </c>
      <c r="K30" s="36">
        <v>0.62737642585551334</v>
      </c>
      <c r="L30" s="35">
        <v>281</v>
      </c>
      <c r="M30" s="35">
        <v>203</v>
      </c>
      <c r="N30" s="36">
        <v>0.72241992882562278</v>
      </c>
      <c r="O30" s="35">
        <v>116</v>
      </c>
      <c r="P30" s="35">
        <v>62</v>
      </c>
      <c r="Q30" s="36">
        <v>0.53448275862068961</v>
      </c>
      <c r="R30" s="35">
        <v>70</v>
      </c>
      <c r="S30" s="35">
        <v>46</v>
      </c>
      <c r="T30" s="36">
        <v>0.65714285714285714</v>
      </c>
      <c r="U30" s="35">
        <v>949</v>
      </c>
      <c r="V30" s="35">
        <v>611</v>
      </c>
      <c r="W30" s="37">
        <v>0.64383561643835618</v>
      </c>
    </row>
    <row r="31" spans="1:23">
      <c r="A31" s="28">
        <v>210035</v>
      </c>
      <c r="B31" s="28" t="str">
        <f>VLOOKUP(A31,[2]Sheet1!$A$6:$B$54,2,FALSE)</f>
        <v>UM-Charles Regional</v>
      </c>
      <c r="C31" s="35">
        <v>151</v>
      </c>
      <c r="D31" s="35">
        <v>101</v>
      </c>
      <c r="E31" s="36">
        <v>0.66887417218543044</v>
      </c>
      <c r="F31" s="35">
        <v>139</v>
      </c>
      <c r="G31" s="35">
        <v>91</v>
      </c>
      <c r="H31" s="36">
        <v>0.65467625899280579</v>
      </c>
      <c r="I31" s="35">
        <v>321</v>
      </c>
      <c r="J31" s="35">
        <v>217</v>
      </c>
      <c r="K31" s="36">
        <v>0.67601246105919</v>
      </c>
      <c r="L31" s="35">
        <v>248</v>
      </c>
      <c r="M31" s="35">
        <v>199</v>
      </c>
      <c r="N31" s="36">
        <v>0.80241935483870963</v>
      </c>
      <c r="O31" s="35">
        <v>174</v>
      </c>
      <c r="P31" s="35">
        <v>130</v>
      </c>
      <c r="Q31" s="36">
        <v>0.74712643678160917</v>
      </c>
      <c r="R31" s="35">
        <v>123</v>
      </c>
      <c r="S31" s="35">
        <v>85</v>
      </c>
      <c r="T31" s="36">
        <v>0.69105691056910568</v>
      </c>
      <c r="U31" s="35">
        <v>1156</v>
      </c>
      <c r="V31" s="35">
        <v>823</v>
      </c>
      <c r="W31" s="37">
        <v>0.71193771626297575</v>
      </c>
    </row>
    <row r="32" spans="1:23">
      <c r="A32" s="28">
        <v>210037</v>
      </c>
      <c r="B32" s="28" t="str">
        <f>VLOOKUP(A32,[2]Sheet1!$A$6:$B$54,2,FALSE)</f>
        <v>UM-Easton</v>
      </c>
      <c r="C32" s="35">
        <v>297</v>
      </c>
      <c r="D32" s="35">
        <v>209</v>
      </c>
      <c r="E32" s="36">
        <v>0.70370370370370372</v>
      </c>
      <c r="F32" s="35">
        <v>204</v>
      </c>
      <c r="G32" s="35">
        <v>142</v>
      </c>
      <c r="H32" s="36">
        <v>0.69607843137254899</v>
      </c>
      <c r="I32" s="35">
        <v>446</v>
      </c>
      <c r="J32" s="35">
        <v>316</v>
      </c>
      <c r="K32" s="36">
        <v>0.70852017937219736</v>
      </c>
      <c r="L32" s="35">
        <v>428</v>
      </c>
      <c r="M32" s="35">
        <v>366</v>
      </c>
      <c r="N32" s="36">
        <v>0.85514018691588789</v>
      </c>
      <c r="O32" s="35">
        <v>260</v>
      </c>
      <c r="P32" s="35">
        <v>183</v>
      </c>
      <c r="Q32" s="36">
        <v>0.7038461538461539</v>
      </c>
      <c r="R32" s="35">
        <v>98</v>
      </c>
      <c r="S32" s="35">
        <v>66</v>
      </c>
      <c r="T32" s="36">
        <v>0.67346938775510201</v>
      </c>
      <c r="U32" s="35">
        <v>1733</v>
      </c>
      <c r="V32" s="35">
        <v>1282</v>
      </c>
      <c r="W32" s="37">
        <v>0.73975764570109637</v>
      </c>
    </row>
    <row r="33" spans="1:23">
      <c r="A33" s="28">
        <v>210038</v>
      </c>
      <c r="B33" s="28" t="str">
        <f>VLOOKUP(A33,[2]Sheet1!$A$6:$B$54,2,FALSE)</f>
        <v>UMMC Midtown</v>
      </c>
      <c r="C33" s="35">
        <v>43</v>
      </c>
      <c r="D33" s="35">
        <v>26</v>
      </c>
      <c r="E33" s="36">
        <v>0.60465116279069764</v>
      </c>
      <c r="F33" s="35">
        <v>42</v>
      </c>
      <c r="G33" s="35">
        <v>22</v>
      </c>
      <c r="H33" s="36">
        <v>0.52380952380952384</v>
      </c>
      <c r="I33" s="35">
        <v>131</v>
      </c>
      <c r="J33" s="35">
        <v>68</v>
      </c>
      <c r="K33" s="36">
        <v>0.51908396946564883</v>
      </c>
      <c r="L33" s="35">
        <v>72</v>
      </c>
      <c r="M33" s="35">
        <v>58</v>
      </c>
      <c r="N33" s="36">
        <v>0.80555555555555558</v>
      </c>
      <c r="O33" s="35">
        <v>87</v>
      </c>
      <c r="P33" s="35">
        <v>50</v>
      </c>
      <c r="Q33" s="36">
        <v>0.57471264367816088</v>
      </c>
      <c r="R33" s="35">
        <v>40</v>
      </c>
      <c r="S33" s="35">
        <v>19</v>
      </c>
      <c r="T33" s="36">
        <v>0.47499999999999998</v>
      </c>
      <c r="U33" s="35">
        <v>415</v>
      </c>
      <c r="V33" s="35">
        <v>243</v>
      </c>
      <c r="W33" s="37">
        <v>0.58554216867469877</v>
      </c>
    </row>
    <row r="34" spans="1:23">
      <c r="A34" s="28">
        <v>210039</v>
      </c>
      <c r="B34" s="28" t="str">
        <f>VLOOKUP(A34,[2]Sheet1!$A$6:$B$54,2,FALSE)</f>
        <v>Calvert</v>
      </c>
      <c r="C34" s="35">
        <v>103</v>
      </c>
      <c r="D34" s="35">
        <v>75</v>
      </c>
      <c r="E34" s="36">
        <v>0.72815533980582525</v>
      </c>
      <c r="F34" s="35">
        <v>259</v>
      </c>
      <c r="G34" s="35">
        <v>203</v>
      </c>
      <c r="H34" s="36">
        <v>0.78378378378378377</v>
      </c>
      <c r="I34" s="35">
        <v>407</v>
      </c>
      <c r="J34" s="35">
        <v>306</v>
      </c>
      <c r="K34" s="36">
        <v>0.75184275184275184</v>
      </c>
      <c r="L34" s="35">
        <v>252</v>
      </c>
      <c r="M34" s="35">
        <v>210</v>
      </c>
      <c r="N34" s="36">
        <v>0.83333333333333337</v>
      </c>
      <c r="O34" s="35">
        <v>174</v>
      </c>
      <c r="P34" s="35">
        <v>101</v>
      </c>
      <c r="Q34" s="36">
        <v>0.58045977011494254</v>
      </c>
      <c r="R34" s="35">
        <v>106</v>
      </c>
      <c r="S34" s="35">
        <v>71</v>
      </c>
      <c r="T34" s="36">
        <v>0.66981132075471694</v>
      </c>
      <c r="U34" s="35">
        <v>1301</v>
      </c>
      <c r="V34" s="35">
        <v>966</v>
      </c>
      <c r="W34" s="37">
        <v>0.74250576479631059</v>
      </c>
    </row>
    <row r="35" spans="1:23">
      <c r="A35" s="28">
        <v>210040</v>
      </c>
      <c r="B35" s="28" t="str">
        <f>VLOOKUP(A35,[2]Sheet1!$A$6:$B$54,2,FALSE)</f>
        <v>Northwest</v>
      </c>
      <c r="C35" s="35">
        <v>247</v>
      </c>
      <c r="D35" s="35">
        <v>130</v>
      </c>
      <c r="E35" s="36">
        <v>0.52631578947368418</v>
      </c>
      <c r="F35" s="35">
        <v>334</v>
      </c>
      <c r="G35" s="35">
        <v>190</v>
      </c>
      <c r="H35" s="36">
        <v>0.56886227544910184</v>
      </c>
      <c r="I35" s="35">
        <v>769</v>
      </c>
      <c r="J35" s="35">
        <v>456</v>
      </c>
      <c r="K35" s="36">
        <v>0.59297789336801043</v>
      </c>
      <c r="L35" s="35">
        <v>481</v>
      </c>
      <c r="M35" s="35">
        <v>366</v>
      </c>
      <c r="N35" s="36">
        <v>0.76091476091476096</v>
      </c>
      <c r="O35" s="35">
        <v>353</v>
      </c>
      <c r="P35" s="35">
        <v>193</v>
      </c>
      <c r="Q35" s="36">
        <v>0.54674220963172804</v>
      </c>
      <c r="R35" s="35">
        <v>320</v>
      </c>
      <c r="S35" s="35">
        <v>184</v>
      </c>
      <c r="T35" s="36">
        <v>0.57499999999999996</v>
      </c>
      <c r="U35" s="35">
        <v>2504</v>
      </c>
      <c r="V35" s="35">
        <v>1519</v>
      </c>
      <c r="W35" s="37">
        <v>0.60662939297124596</v>
      </c>
    </row>
    <row r="36" spans="1:23">
      <c r="A36" s="28">
        <v>210043</v>
      </c>
      <c r="B36" s="28" t="str">
        <f>VLOOKUP(A36,[2]Sheet1!$A$6:$B$54,2,FALSE)</f>
        <v>UM-BWMC</v>
      </c>
      <c r="C36" s="35">
        <v>416</v>
      </c>
      <c r="D36" s="35">
        <v>286</v>
      </c>
      <c r="E36" s="36">
        <v>0.6875</v>
      </c>
      <c r="F36" s="35">
        <v>467</v>
      </c>
      <c r="G36" s="35">
        <v>354</v>
      </c>
      <c r="H36" s="36">
        <v>0.75802997858672372</v>
      </c>
      <c r="I36" s="35">
        <v>967</v>
      </c>
      <c r="J36" s="35">
        <v>703</v>
      </c>
      <c r="K36" s="36">
        <v>0.72699069286452944</v>
      </c>
      <c r="L36" s="35">
        <v>758</v>
      </c>
      <c r="M36" s="35">
        <v>633</v>
      </c>
      <c r="N36" s="36">
        <v>0.83509234828496037</v>
      </c>
      <c r="O36" s="35">
        <v>492</v>
      </c>
      <c r="P36" s="35">
        <v>327</v>
      </c>
      <c r="Q36" s="36">
        <v>0.66463414634146345</v>
      </c>
      <c r="R36" s="35">
        <v>264</v>
      </c>
      <c r="S36" s="35">
        <v>191</v>
      </c>
      <c r="T36" s="36">
        <v>0.72348484848484851</v>
      </c>
      <c r="U36" s="35">
        <v>3364</v>
      </c>
      <c r="V36" s="35">
        <v>2494</v>
      </c>
      <c r="W36" s="37">
        <v>0.74137931034482762</v>
      </c>
    </row>
    <row r="37" spans="1:23">
      <c r="A37" s="28">
        <v>210044</v>
      </c>
      <c r="B37" s="28" t="str">
        <f>VLOOKUP(A37,[2]Sheet1!$A$6:$B$54,2,FALSE)</f>
        <v>GBMC</v>
      </c>
      <c r="C37" s="35">
        <v>120</v>
      </c>
      <c r="D37" s="35">
        <v>87</v>
      </c>
      <c r="E37" s="36">
        <v>0.72499999999999998</v>
      </c>
      <c r="F37" s="35">
        <v>123</v>
      </c>
      <c r="G37" s="35">
        <v>83</v>
      </c>
      <c r="H37" s="36">
        <v>0.67479674796747968</v>
      </c>
      <c r="I37" s="35">
        <v>353</v>
      </c>
      <c r="J37" s="35">
        <v>250</v>
      </c>
      <c r="K37" s="36">
        <v>0.70821529745042489</v>
      </c>
      <c r="L37" s="35">
        <v>248</v>
      </c>
      <c r="M37" s="35">
        <v>207</v>
      </c>
      <c r="N37" s="36">
        <v>0.83467741935483875</v>
      </c>
      <c r="O37" s="35">
        <v>169</v>
      </c>
      <c r="P37" s="35">
        <v>120</v>
      </c>
      <c r="Q37" s="36">
        <v>0.7100591715976331</v>
      </c>
      <c r="R37" s="35">
        <v>118</v>
      </c>
      <c r="S37" s="35">
        <v>84</v>
      </c>
      <c r="T37" s="36">
        <v>0.71186440677966101</v>
      </c>
      <c r="U37" s="35">
        <v>1131</v>
      </c>
      <c r="V37" s="35">
        <v>831</v>
      </c>
      <c r="W37" s="37">
        <v>0.73474801061007955</v>
      </c>
    </row>
    <row r="38" spans="1:23">
      <c r="A38" s="28">
        <v>210048</v>
      </c>
      <c r="B38" s="28" t="str">
        <f>VLOOKUP(A38,[2]Sheet1!$A$6:$B$54,2,FALSE)</f>
        <v>Howard County</v>
      </c>
      <c r="C38" s="35">
        <v>301</v>
      </c>
      <c r="D38" s="35">
        <v>203</v>
      </c>
      <c r="E38" s="36">
        <v>0.67441860465116277</v>
      </c>
      <c r="F38" s="35">
        <v>358</v>
      </c>
      <c r="G38" s="35">
        <v>272</v>
      </c>
      <c r="H38" s="36">
        <v>0.75977653631284914</v>
      </c>
      <c r="I38" s="35">
        <v>738</v>
      </c>
      <c r="J38" s="35">
        <v>546</v>
      </c>
      <c r="K38" s="36">
        <v>0.73983739837398377</v>
      </c>
      <c r="L38" s="35">
        <v>477</v>
      </c>
      <c r="M38" s="35">
        <v>404</v>
      </c>
      <c r="N38" s="36">
        <v>0.84696016771488469</v>
      </c>
      <c r="O38" s="35">
        <v>301</v>
      </c>
      <c r="P38" s="35">
        <v>221</v>
      </c>
      <c r="Q38" s="36">
        <v>0.73421926910299007</v>
      </c>
      <c r="R38" s="35">
        <v>177</v>
      </c>
      <c r="S38" s="35">
        <v>140</v>
      </c>
      <c r="T38" s="36">
        <v>0.79096045197740117</v>
      </c>
      <c r="U38" s="35">
        <v>2352</v>
      </c>
      <c r="V38" s="35">
        <v>1786</v>
      </c>
      <c r="W38" s="37">
        <v>0.75935374149659862</v>
      </c>
    </row>
    <row r="39" spans="1:23">
      <c r="A39" s="28">
        <v>210049</v>
      </c>
      <c r="B39" s="28" t="str">
        <f>VLOOKUP(A39,[2]Sheet1!$A$6:$B$54,2,FALSE)</f>
        <v>UM-Upper Chesapeake</v>
      </c>
      <c r="C39" s="35">
        <v>256</v>
      </c>
      <c r="D39" s="35">
        <v>178</v>
      </c>
      <c r="E39" s="36">
        <v>0.6953125</v>
      </c>
      <c r="F39" s="35">
        <v>410</v>
      </c>
      <c r="G39" s="35">
        <v>307</v>
      </c>
      <c r="H39" s="36">
        <v>0.74878048780487805</v>
      </c>
      <c r="I39" s="35">
        <v>724</v>
      </c>
      <c r="J39" s="35">
        <v>533</v>
      </c>
      <c r="K39" s="36">
        <v>0.73618784530386738</v>
      </c>
      <c r="L39" s="35">
        <v>538</v>
      </c>
      <c r="M39" s="35">
        <v>469</v>
      </c>
      <c r="N39" s="36">
        <v>0.87174721189591076</v>
      </c>
      <c r="O39" s="35">
        <v>270</v>
      </c>
      <c r="P39" s="35">
        <v>187</v>
      </c>
      <c r="Q39" s="36">
        <v>0.69259259259259254</v>
      </c>
      <c r="R39" s="35">
        <v>189</v>
      </c>
      <c r="S39" s="35">
        <v>139</v>
      </c>
      <c r="T39" s="36">
        <v>0.73544973544973546</v>
      </c>
      <c r="U39" s="35">
        <v>2387</v>
      </c>
      <c r="V39" s="35">
        <v>1813</v>
      </c>
      <c r="W39" s="37">
        <v>0.7595307917888563</v>
      </c>
    </row>
    <row r="40" spans="1:23">
      <c r="A40" s="28">
        <v>210051</v>
      </c>
      <c r="B40" s="28" t="str">
        <f>VLOOKUP(A40,[2]Sheet1!$A$6:$B$54,2,FALSE)</f>
        <v>Doctors</v>
      </c>
      <c r="C40" s="35">
        <v>258</v>
      </c>
      <c r="D40" s="35">
        <v>162</v>
      </c>
      <c r="E40" s="36">
        <v>0.62790697674418605</v>
      </c>
      <c r="F40" s="35">
        <v>256</v>
      </c>
      <c r="G40" s="35">
        <v>179</v>
      </c>
      <c r="H40" s="36">
        <v>0.69921875</v>
      </c>
      <c r="I40" s="35">
        <v>682</v>
      </c>
      <c r="J40" s="35">
        <v>455</v>
      </c>
      <c r="K40" s="36">
        <v>0.66715542521994131</v>
      </c>
      <c r="L40" s="35">
        <v>418</v>
      </c>
      <c r="M40" s="35">
        <v>338</v>
      </c>
      <c r="N40" s="36">
        <v>0.80861244019138756</v>
      </c>
      <c r="O40" s="35">
        <v>328</v>
      </c>
      <c r="P40" s="35">
        <v>211</v>
      </c>
      <c r="Q40" s="36">
        <v>0.64329268292682928</v>
      </c>
      <c r="R40" s="35">
        <v>157</v>
      </c>
      <c r="S40" s="35">
        <v>105</v>
      </c>
      <c r="T40" s="36">
        <v>0.66878980891719741</v>
      </c>
      <c r="U40" s="35">
        <v>2099</v>
      </c>
      <c r="V40" s="35">
        <v>1450</v>
      </c>
      <c r="W40" s="37">
        <v>0.6908051453072892</v>
      </c>
    </row>
    <row r="41" spans="1:23">
      <c r="A41" s="28">
        <v>210056</v>
      </c>
      <c r="B41" s="28" t="str">
        <f>VLOOKUP(A41,[2]Sheet1!$A$6:$B$54,2,FALSE)</f>
        <v>MedStar Good Sam</v>
      </c>
      <c r="C41" s="35">
        <v>169</v>
      </c>
      <c r="D41" s="35">
        <v>94</v>
      </c>
      <c r="E41" s="36">
        <v>0.55621301775147924</v>
      </c>
      <c r="F41" s="35">
        <v>218</v>
      </c>
      <c r="G41" s="35">
        <v>158</v>
      </c>
      <c r="H41" s="36">
        <v>0.72477064220183485</v>
      </c>
      <c r="I41" s="35">
        <v>533</v>
      </c>
      <c r="J41" s="35">
        <v>357</v>
      </c>
      <c r="K41" s="36">
        <v>0.66979362101313322</v>
      </c>
      <c r="L41" s="35">
        <v>333</v>
      </c>
      <c r="M41" s="35">
        <v>241</v>
      </c>
      <c r="N41" s="36">
        <v>0.72372372372372373</v>
      </c>
      <c r="O41" s="35">
        <v>241</v>
      </c>
      <c r="P41" s="35">
        <v>145</v>
      </c>
      <c r="Q41" s="36">
        <v>0.60165975103734437</v>
      </c>
      <c r="R41" s="35">
        <v>156</v>
      </c>
      <c r="S41" s="35">
        <v>103</v>
      </c>
      <c r="T41" s="36">
        <v>0.66025641025641024</v>
      </c>
      <c r="U41" s="35">
        <v>1650</v>
      </c>
      <c r="V41" s="35">
        <v>1098</v>
      </c>
      <c r="W41" s="37">
        <v>0.66545454545454541</v>
      </c>
    </row>
    <row r="42" spans="1:23">
      <c r="A42" s="28">
        <v>210057</v>
      </c>
      <c r="B42" s="28" t="str">
        <f>VLOOKUP(A42,[2]Sheet1!$A$6:$B$54,2,FALSE)</f>
        <v>Shady Grove</v>
      </c>
      <c r="C42" s="35">
        <v>206</v>
      </c>
      <c r="D42" s="35">
        <v>148</v>
      </c>
      <c r="E42" s="36">
        <v>0.71844660194174759</v>
      </c>
      <c r="F42" s="35">
        <v>286</v>
      </c>
      <c r="G42" s="35">
        <v>228</v>
      </c>
      <c r="H42" s="36">
        <v>0.79720279720279719</v>
      </c>
      <c r="I42" s="35">
        <v>510</v>
      </c>
      <c r="J42" s="35">
        <v>387</v>
      </c>
      <c r="K42" s="36">
        <v>0.75882352941176467</v>
      </c>
      <c r="L42" s="35">
        <v>322</v>
      </c>
      <c r="M42" s="35">
        <v>274</v>
      </c>
      <c r="N42" s="36">
        <v>0.85093167701863359</v>
      </c>
      <c r="O42" s="35">
        <v>222</v>
      </c>
      <c r="P42" s="35">
        <v>161</v>
      </c>
      <c r="Q42" s="36">
        <v>0.72522522522522526</v>
      </c>
      <c r="R42" s="35">
        <v>202</v>
      </c>
      <c r="S42" s="35">
        <v>152</v>
      </c>
      <c r="T42" s="36">
        <v>0.75247524752475248</v>
      </c>
      <c r="U42" s="35">
        <v>1748</v>
      </c>
      <c r="V42" s="35">
        <v>1350</v>
      </c>
      <c r="W42" s="37">
        <v>0.77231121281464532</v>
      </c>
    </row>
    <row r="43" spans="1:23">
      <c r="A43" s="28">
        <v>210060</v>
      </c>
      <c r="B43" s="28" t="str">
        <f>VLOOKUP(A43,[2]Sheet1!$A$6:$B$54,2,FALSE)</f>
        <v>Ft. Washington</v>
      </c>
      <c r="C43" s="35">
        <v>72</v>
      </c>
      <c r="D43" s="35">
        <v>38</v>
      </c>
      <c r="E43" s="36">
        <v>0.52777777777777779</v>
      </c>
      <c r="F43" s="35">
        <v>71</v>
      </c>
      <c r="G43" s="35">
        <v>41</v>
      </c>
      <c r="H43" s="36">
        <v>0.57746478873239437</v>
      </c>
      <c r="I43" s="35">
        <v>201</v>
      </c>
      <c r="J43" s="35">
        <v>124</v>
      </c>
      <c r="K43" s="36">
        <v>0.61691542288557211</v>
      </c>
      <c r="L43" s="35">
        <v>143</v>
      </c>
      <c r="M43" s="35">
        <v>106</v>
      </c>
      <c r="N43" s="36">
        <v>0.74125874125874125</v>
      </c>
      <c r="O43" s="35">
        <v>82</v>
      </c>
      <c r="P43" s="35">
        <v>42</v>
      </c>
      <c r="Q43" s="36">
        <v>0.51219512195121952</v>
      </c>
      <c r="R43" s="35">
        <v>60</v>
      </c>
      <c r="S43" s="35">
        <v>33</v>
      </c>
      <c r="T43" s="36">
        <v>0.55000000000000004</v>
      </c>
      <c r="U43" s="35">
        <v>629</v>
      </c>
      <c r="V43" s="35">
        <v>384</v>
      </c>
      <c r="W43" s="37">
        <v>0.61049284578696339</v>
      </c>
    </row>
    <row r="44" spans="1:23">
      <c r="A44" s="28">
        <v>210061</v>
      </c>
      <c r="B44" s="28" t="str">
        <f>VLOOKUP(A44,[2]Sheet1!$A$6:$B$54,2,FALSE)</f>
        <v>Atlantic General</v>
      </c>
      <c r="C44" s="35">
        <v>90</v>
      </c>
      <c r="D44" s="35">
        <v>55</v>
      </c>
      <c r="E44" s="36">
        <v>0.61111111111111116</v>
      </c>
      <c r="F44" s="35">
        <v>42</v>
      </c>
      <c r="G44" s="35">
        <v>30</v>
      </c>
      <c r="H44" s="36">
        <v>0.7142857142857143</v>
      </c>
      <c r="I44" s="35">
        <v>175</v>
      </c>
      <c r="J44" s="35">
        <v>130</v>
      </c>
      <c r="K44" s="36">
        <v>0.74285714285714288</v>
      </c>
      <c r="L44" s="35">
        <v>164</v>
      </c>
      <c r="M44" s="35">
        <v>131</v>
      </c>
      <c r="N44" s="36">
        <v>0.79878048780487809</v>
      </c>
      <c r="O44" s="35">
        <v>84</v>
      </c>
      <c r="P44" s="35">
        <v>63</v>
      </c>
      <c r="Q44" s="36">
        <v>0.75</v>
      </c>
      <c r="R44" s="35">
        <v>45</v>
      </c>
      <c r="S44" s="35">
        <v>29</v>
      </c>
      <c r="T44" s="36">
        <v>0.64444444444444449</v>
      </c>
      <c r="U44" s="35">
        <v>600</v>
      </c>
      <c r="V44" s="35">
        <v>438</v>
      </c>
      <c r="W44" s="37">
        <v>0.73</v>
      </c>
    </row>
    <row r="45" spans="1:23">
      <c r="A45" s="28">
        <v>210062</v>
      </c>
      <c r="B45" s="28" t="str">
        <f>VLOOKUP(A45,[2]Sheet1!$A$6:$B$54,2,FALSE)</f>
        <v>MedStar Southern MD</v>
      </c>
      <c r="C45" s="35">
        <v>150</v>
      </c>
      <c r="D45" s="35">
        <v>92</v>
      </c>
      <c r="E45" s="36">
        <v>0.61333333333333329</v>
      </c>
      <c r="F45" s="35">
        <v>303</v>
      </c>
      <c r="G45" s="35">
        <v>196</v>
      </c>
      <c r="H45" s="36">
        <v>0.64686468646864681</v>
      </c>
      <c r="I45" s="35">
        <v>577</v>
      </c>
      <c r="J45" s="35">
        <v>345</v>
      </c>
      <c r="K45" s="36">
        <v>0.59792027729636044</v>
      </c>
      <c r="L45" s="35">
        <v>278</v>
      </c>
      <c r="M45" s="35">
        <v>202</v>
      </c>
      <c r="N45" s="36">
        <v>0.72661870503597126</v>
      </c>
      <c r="O45" s="35">
        <v>211</v>
      </c>
      <c r="P45" s="35">
        <v>115</v>
      </c>
      <c r="Q45" s="36">
        <v>0.54502369668246442</v>
      </c>
      <c r="R45" s="35">
        <v>148</v>
      </c>
      <c r="S45" s="35">
        <v>88</v>
      </c>
      <c r="T45" s="36">
        <v>0.59459459459459463</v>
      </c>
      <c r="U45" s="35">
        <v>1667</v>
      </c>
      <c r="V45" s="35">
        <v>1038</v>
      </c>
      <c r="W45" s="37">
        <v>0.62267546490701864</v>
      </c>
    </row>
    <row r="46" spans="1:23">
      <c r="A46" s="28">
        <v>210063</v>
      </c>
      <c r="B46" s="28" t="str">
        <f>VLOOKUP(A46,[2]Sheet1!$A$6:$B$54,2,FALSE)</f>
        <v>UM-St. Joe</v>
      </c>
      <c r="C46" s="35">
        <v>197</v>
      </c>
      <c r="D46" s="35">
        <v>149</v>
      </c>
      <c r="E46" s="36">
        <v>0.75634517766497467</v>
      </c>
      <c r="F46" s="35">
        <v>414</v>
      </c>
      <c r="G46" s="35">
        <v>282</v>
      </c>
      <c r="H46" s="36">
        <v>0.6811594202898551</v>
      </c>
      <c r="I46" s="35">
        <v>546</v>
      </c>
      <c r="J46" s="35">
        <v>414</v>
      </c>
      <c r="K46" s="36">
        <v>0.75824175824175821</v>
      </c>
      <c r="L46" s="35">
        <v>329</v>
      </c>
      <c r="M46" s="35">
        <v>275</v>
      </c>
      <c r="N46" s="36">
        <v>0.83586626139817632</v>
      </c>
      <c r="O46" s="35">
        <v>215</v>
      </c>
      <c r="P46" s="35">
        <v>146</v>
      </c>
      <c r="Q46" s="36">
        <v>0.67906976744186043</v>
      </c>
      <c r="R46" s="35">
        <v>176</v>
      </c>
      <c r="S46" s="35">
        <v>137</v>
      </c>
      <c r="T46" s="36">
        <v>0.77840909090909094</v>
      </c>
      <c r="U46" s="35">
        <v>1877</v>
      </c>
      <c r="V46" s="35">
        <v>1403</v>
      </c>
      <c r="W46" s="37">
        <v>0.7474693660095898</v>
      </c>
    </row>
    <row r="47" spans="1:23">
      <c r="A47" s="28">
        <v>210065</v>
      </c>
      <c r="B47" s="28" t="str">
        <f>VLOOKUP(A47,[2]Sheet1!$A$6:$B$54,2,FALSE)</f>
        <v>HC-Germantown</v>
      </c>
      <c r="C47" s="35">
        <v>37</v>
      </c>
      <c r="D47" s="35">
        <v>23</v>
      </c>
      <c r="E47" s="36">
        <v>0.6216216216216216</v>
      </c>
      <c r="F47" s="35">
        <v>77</v>
      </c>
      <c r="G47" s="35">
        <v>53</v>
      </c>
      <c r="H47" s="36">
        <v>0.68831168831168832</v>
      </c>
      <c r="I47" s="35">
        <v>131</v>
      </c>
      <c r="J47" s="35">
        <v>88</v>
      </c>
      <c r="K47" s="36">
        <v>0.6717557251908397</v>
      </c>
      <c r="L47" s="35">
        <v>75</v>
      </c>
      <c r="M47" s="35">
        <v>50</v>
      </c>
      <c r="N47" s="36">
        <v>0.66666666666666663</v>
      </c>
      <c r="O47" s="35">
        <v>58</v>
      </c>
      <c r="P47" s="35">
        <v>40</v>
      </c>
      <c r="Q47" s="36">
        <v>0.68965517241379315</v>
      </c>
      <c r="R47" s="35">
        <v>59</v>
      </c>
      <c r="S47" s="35">
        <v>36</v>
      </c>
      <c r="T47" s="36">
        <v>0.61016949152542377</v>
      </c>
      <c r="U47" s="35">
        <v>437</v>
      </c>
      <c r="V47" s="35">
        <v>290</v>
      </c>
      <c r="W47" s="37">
        <v>0.66361556064073224</v>
      </c>
    </row>
    <row r="48" spans="1:23">
      <c r="A48" t="s">
        <v>100</v>
      </c>
    </row>
    <row r="49" spans="22:23">
      <c r="V49" t="s">
        <v>101</v>
      </c>
      <c r="W49" s="38">
        <f>MEDIAN(W5:W47)</f>
        <v>0.72981366459627328</v>
      </c>
    </row>
    <row r="50" spans="22:23">
      <c r="V50" t="s">
        <v>102</v>
      </c>
      <c r="W50" s="3">
        <f>_xlfn.PERCENTILE.EXC(W5:W47,0.9)</f>
        <v>0.78634086545377224</v>
      </c>
    </row>
    <row r="51" spans="22:23">
      <c r="V51" t="s">
        <v>103</v>
      </c>
      <c r="W51" s="38">
        <v>0.79635276000045829</v>
      </c>
    </row>
  </sheetData>
  <autoFilter ref="A4:W4">
    <sortState ref="A5:W46">
      <sortCondition ref="A4"/>
    </sortState>
  </autoFilter>
  <mergeCells count="1">
    <mergeCell ref="C2:W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5"/>
  <cols>
    <col min="1" max="1" width="14.81640625" customWidth="1"/>
    <col min="2" max="2" width="21.7265625" bestFit="1" customWidth="1"/>
    <col min="3" max="19" width="14.81640625" customWidth="1"/>
  </cols>
  <sheetData>
    <row r="3" spans="1:19" ht="15.5">
      <c r="A3" s="40" t="s">
        <v>62</v>
      </c>
      <c r="B3" s="41"/>
      <c r="C3" s="42" t="s">
        <v>61</v>
      </c>
      <c r="D3" s="43"/>
      <c r="E3" s="43"/>
      <c r="F3" s="44"/>
      <c r="G3" s="45" t="s">
        <v>60</v>
      </c>
      <c r="H3" s="46"/>
      <c r="I3" s="46"/>
      <c r="J3" s="47"/>
      <c r="K3" s="48" t="s">
        <v>59</v>
      </c>
      <c r="L3" s="48"/>
      <c r="M3" s="48"/>
      <c r="N3" s="48"/>
      <c r="O3" s="49" t="s">
        <v>58</v>
      </c>
      <c r="P3" s="50"/>
      <c r="Q3" s="50"/>
      <c r="R3" s="51"/>
    </row>
    <row r="4" spans="1:19" ht="50">
      <c r="A4" s="8" t="s">
        <v>57</v>
      </c>
      <c r="B4" s="8" t="s">
        <v>56</v>
      </c>
      <c r="C4" s="7" t="s">
        <v>55</v>
      </c>
      <c r="D4" s="7" t="s">
        <v>54</v>
      </c>
      <c r="E4" s="7" t="s">
        <v>53</v>
      </c>
      <c r="F4" s="7" t="s">
        <v>52</v>
      </c>
      <c r="G4" s="6" t="s">
        <v>55</v>
      </c>
      <c r="H4" s="6" t="s">
        <v>54</v>
      </c>
      <c r="I4" s="6" t="s">
        <v>53</v>
      </c>
      <c r="J4" s="6" t="s">
        <v>52</v>
      </c>
      <c r="K4" s="5" t="s">
        <v>55</v>
      </c>
      <c r="L4" s="5" t="s">
        <v>54</v>
      </c>
      <c r="M4" s="5" t="s">
        <v>53</v>
      </c>
      <c r="N4" s="5" t="s">
        <v>52</v>
      </c>
      <c r="O4" s="4" t="s">
        <v>55</v>
      </c>
      <c r="P4" s="4" t="s">
        <v>54</v>
      </c>
      <c r="Q4" s="4" t="s">
        <v>53</v>
      </c>
      <c r="R4" s="4" t="s">
        <v>52</v>
      </c>
      <c r="S4" s="4" t="s">
        <v>51</v>
      </c>
    </row>
    <row r="5" spans="1:19">
      <c r="A5">
        <v>210001</v>
      </c>
      <c r="B5" t="s">
        <v>50</v>
      </c>
      <c r="C5" s="1">
        <f>VLOOKUP($A5,'[2]CY 2016'!$A$2:$F$46,3,FALSE)</f>
        <v>7.5370618001343842E-2</v>
      </c>
      <c r="D5" s="3">
        <f>VLOOKUP($A5,'[2]CY 2016'!$A$2:$F$46,6,FALSE)</f>
        <v>4.4313287070813404E-2</v>
      </c>
      <c r="E5" s="3">
        <f>VLOOKUP($A5,'[2]CY 2016'!$A$2:$F$46,4,FALSE)</f>
        <v>7.0311660846649568E-2</v>
      </c>
      <c r="F5" s="3">
        <f>VLOOKUP($A5,'[2]CY 2016'!$A$2:$F$46,5,FALSE)</f>
        <v>0.11462494791746297</v>
      </c>
      <c r="G5" s="1">
        <f>VLOOKUP($A5,'[2]CY 2017'!$A$2:$F$46,3,FALSE)</f>
        <v>7.11628776146572E-2</v>
      </c>
      <c r="H5" s="3">
        <f>VLOOKUP($A5,'[2]CY 2017'!$A$2:$F$46,6,FALSE)</f>
        <v>4.5618074212751811E-2</v>
      </c>
      <c r="I5" s="3">
        <f>VLOOKUP($A5,'[2]CY 2017'!$A$2:$F$46,4,FALSE)</f>
        <v>7.8203737487481967E-2</v>
      </c>
      <c r="J5" s="3">
        <f>VLOOKUP($A5,'[2]CY 2017'!$A$2:$F$46,5,FALSE)</f>
        <v>0.12382181170023378</v>
      </c>
      <c r="K5" s="1">
        <f>VLOOKUP($A5,'[2]CY 2018'!$A$2:$F$46,3,FALSE)</f>
        <v>6.1489977350748327E-2</v>
      </c>
      <c r="L5" s="3">
        <f>VLOOKUP($A5,'[2]CY 2018'!$A$2:$F$46,6,FALSE)</f>
        <v>3.77376298631001E-2</v>
      </c>
      <c r="M5" s="3">
        <f>VLOOKUP($A5,'[2]CY 2018'!$A$2:$F$46,4,FALSE)</f>
        <v>7.3667446286920263E-2</v>
      </c>
      <c r="N5" s="3">
        <f>VLOOKUP($A5,'[2]CY 2018'!$A$2:$F$46,5,FALSE)</f>
        <v>0.11140507615002036</v>
      </c>
      <c r="O5" s="1">
        <f>VLOOKUP($A5,'[2]CY 2019'!$A$2:$F$46,3,FALSE)</f>
        <v>4.573611425086635E-2</v>
      </c>
      <c r="P5" s="3">
        <f>VLOOKUP($A5,'[2]CY 2019'!$A$2:$F$46,6,FALSE)</f>
        <v>3.0572761188674122E-2</v>
      </c>
      <c r="Q5" s="3">
        <f>VLOOKUP($A5,'[2]CY 2019'!$A$2:$F$46,4,FALSE)</f>
        <v>7.4219528425675516E-2</v>
      </c>
      <c r="R5" s="3">
        <f>VLOOKUP($A5,'[2]CY 2019'!$A$2:$F$46,5,FALSE)</f>
        <v>0.10479228961434964</v>
      </c>
      <c r="S5" s="3">
        <f t="shared" ref="S5:S49" si="0">P5/L5-1</f>
        <v>-0.18986006011553458</v>
      </c>
    </row>
    <row r="6" spans="1:19">
      <c r="A6">
        <v>210002</v>
      </c>
      <c r="B6" t="s">
        <v>49</v>
      </c>
      <c r="C6" s="1">
        <f>VLOOKUP($A6,'[2]CY 2016'!$A$2:$F$46,3,FALSE)</f>
        <v>0.47235941699290651</v>
      </c>
      <c r="D6" s="3">
        <f>VLOOKUP($A6,'[2]CY 2016'!$A$2:$F$46,6,FALSE)</f>
        <v>1.8857478358055763E-2</v>
      </c>
      <c r="E6" s="3">
        <f>VLOOKUP($A6,'[2]CY 2016'!$A$2:$F$46,4,FALSE)</f>
        <v>9.3905891117816123E-2</v>
      </c>
      <c r="F6" s="3">
        <f>VLOOKUP($A6,'[2]CY 2016'!$A$2:$F$46,5,FALSE)</f>
        <v>0.11276336947587189</v>
      </c>
      <c r="G6" s="1">
        <f>VLOOKUP($A6,'[2]CY 2017'!$A$2:$F$46,3,FALSE)</f>
        <v>0.42433375248873451</v>
      </c>
      <c r="H6" s="3">
        <f>VLOOKUP($A6,'[2]CY 2017'!$A$2:$F$46,6,FALSE)</f>
        <v>2.3022750230445185E-2</v>
      </c>
      <c r="I6" s="3">
        <f>VLOOKUP($A6,'[2]CY 2017'!$A$2:$F$46,4,FALSE)</f>
        <v>9.3338167088356377E-2</v>
      </c>
      <c r="J6" s="3">
        <f>VLOOKUP($A6,'[2]CY 2017'!$A$2:$F$46,5,FALSE)</f>
        <v>0.11636091731880156</v>
      </c>
      <c r="K6" s="1">
        <f>VLOOKUP($A6,'[2]CY 2018'!$A$2:$F$46,3,FALSE)</f>
        <v>0.46078984069573697</v>
      </c>
      <c r="L6" s="3">
        <f>VLOOKUP($A6,'[2]CY 2018'!$A$2:$F$46,6,FALSE)</f>
        <v>2.5444504605393839E-2</v>
      </c>
      <c r="M6" s="3">
        <f>VLOOKUP($A6,'[2]CY 2018'!$A$2:$F$46,4,FALSE)</f>
        <v>8.7836810122812248E-2</v>
      </c>
      <c r="N6" s="3">
        <f>VLOOKUP($A6,'[2]CY 2018'!$A$2:$F$46,5,FALSE)</f>
        <v>0.11328131472820609</v>
      </c>
      <c r="O6" s="1">
        <f>VLOOKUP($A6,'[2]CY 2019'!$A$2:$F$46,3,FALSE)</f>
        <v>0.42725924105584928</v>
      </c>
      <c r="P6" s="3">
        <f>VLOOKUP($A6,'[2]CY 2019'!$A$2:$F$46,6,FALSE)</f>
        <v>2.0945348023630544E-2</v>
      </c>
      <c r="Q6" s="3">
        <f>VLOOKUP($A6,'[2]CY 2019'!$A$2:$F$46,4,FALSE)</f>
        <v>9.2047923705151802E-2</v>
      </c>
      <c r="R6" s="3">
        <f>VLOOKUP($A6,'[2]CY 2019'!$A$2:$F$46,5,FALSE)</f>
        <v>0.11299327172878235</v>
      </c>
      <c r="S6" s="3">
        <f t="shared" si="0"/>
        <v>-0.17682232967544365</v>
      </c>
    </row>
    <row r="7" spans="1:19">
      <c r="A7">
        <v>210003</v>
      </c>
      <c r="B7" t="s">
        <v>48</v>
      </c>
      <c r="C7" s="1">
        <f>VLOOKUP($A7,'[2]CY 2016'!$A$2:$F$46,3,FALSE)</f>
        <v>0.49173904012977637</v>
      </c>
      <c r="D7" s="3">
        <f>VLOOKUP($A7,'[2]CY 2016'!$A$2:$F$46,6,FALSE)</f>
        <v>2.3191985131846019E-2</v>
      </c>
      <c r="E7" s="3">
        <f>VLOOKUP($A7,'[2]CY 2016'!$A$2:$F$46,4,FALSE)</f>
        <v>7.2853822692253281E-2</v>
      </c>
      <c r="F7" s="3">
        <f>VLOOKUP($A7,'[2]CY 2016'!$A$2:$F$46,5,FALSE)</f>
        <v>9.60458078240993E-2</v>
      </c>
      <c r="G7" s="1">
        <f>VLOOKUP($A7,'[2]CY 2017'!$A$2:$F$46,3,FALSE)</f>
        <v>0.50073070428280153</v>
      </c>
      <c r="H7" s="3">
        <f>VLOOKUP($A7,'[2]CY 2017'!$A$2:$F$46,6,FALSE)</f>
        <v>2.4194387427920683E-2</v>
      </c>
      <c r="I7" s="3">
        <f>VLOOKUP($A7,'[2]CY 2017'!$A$2:$F$46,4,FALSE)</f>
        <v>7.560039382855975E-2</v>
      </c>
      <c r="J7" s="3">
        <f>VLOOKUP($A7,'[2]CY 2017'!$A$2:$F$46,5,FALSE)</f>
        <v>9.9794781256480433E-2</v>
      </c>
      <c r="K7" s="1">
        <f>VLOOKUP($A7,'[2]CY 2018'!$A$2:$F$46,3,FALSE)</f>
        <v>0.45696875335947729</v>
      </c>
      <c r="L7" s="3">
        <f>VLOOKUP($A7,'[2]CY 2018'!$A$2:$F$46,6,FALSE)</f>
        <v>1.94280326506613E-2</v>
      </c>
      <c r="M7" s="3">
        <f>VLOOKUP($A7,'[2]CY 2018'!$A$2:$F$46,4,FALSE)</f>
        <v>7.9939590482994649E-2</v>
      </c>
      <c r="N7" s="3">
        <f>VLOOKUP($A7,'[2]CY 2018'!$A$2:$F$46,5,FALSE)</f>
        <v>9.936762313365595E-2</v>
      </c>
      <c r="O7" s="1">
        <f>VLOOKUP($A7,'[2]CY 2019'!$A$2:$F$46,3,FALSE)</f>
        <v>0.40662807270737394</v>
      </c>
      <c r="P7" s="3">
        <f>VLOOKUP($A7,'[2]CY 2019'!$A$2:$F$46,6,FALSE)</f>
        <v>2.7770839928154711E-2</v>
      </c>
      <c r="Q7" s="3">
        <f>VLOOKUP($A7,'[2]CY 2019'!$A$2:$F$46,4,FALSE)</f>
        <v>7.6104644987614684E-2</v>
      </c>
      <c r="R7" s="3">
        <f>VLOOKUP($A7,'[2]CY 2019'!$A$2:$F$46,5,FALSE)</f>
        <v>0.10387548491576939</v>
      </c>
      <c r="S7" s="3">
        <f t="shared" si="0"/>
        <v>0.42942110647572096</v>
      </c>
    </row>
    <row r="8" spans="1:19">
      <c r="A8">
        <v>210004</v>
      </c>
      <c r="B8" t="s">
        <v>47</v>
      </c>
      <c r="C8" s="1">
        <f>VLOOKUP($A8,'[2]CY 2016'!$A$2:$F$46,3,FALSE)</f>
        <v>-0.12285436080734678</v>
      </c>
      <c r="D8" s="3">
        <f>VLOOKUP($A8,'[2]CY 2016'!$A$2:$F$46,6,FALSE)</f>
        <v>1.6493142320893078E-2</v>
      </c>
      <c r="E8" s="3">
        <f>VLOOKUP($A8,'[2]CY 2016'!$A$2:$F$46,4,FALSE)</f>
        <v>8.1467035796895931E-2</v>
      </c>
      <c r="F8" s="3">
        <f>VLOOKUP($A8,'[2]CY 2016'!$A$2:$F$46,5,FALSE)</f>
        <v>9.796017811778901E-2</v>
      </c>
      <c r="G8" s="1">
        <f>VLOOKUP($A8,'[2]CY 2017'!$A$2:$F$46,3,FALSE)</f>
        <v>-9.4308063333955389E-2</v>
      </c>
      <c r="H8" s="3">
        <f>VLOOKUP($A8,'[2]CY 2017'!$A$2:$F$46,6,FALSE)</f>
        <v>7.0103928080127442E-3</v>
      </c>
      <c r="I8" s="3">
        <f>VLOOKUP($A8,'[2]CY 2017'!$A$2:$F$46,4,FALSE)</f>
        <v>8.7832047997737375E-2</v>
      </c>
      <c r="J8" s="3">
        <f>VLOOKUP($A8,'[2]CY 2017'!$A$2:$F$46,5,FALSE)</f>
        <v>9.4842440805750119E-2</v>
      </c>
      <c r="K8" s="1">
        <f>VLOOKUP($A8,'[2]CY 2018'!$A$2:$F$46,3,FALSE)</f>
        <v>-8.8129021802750632E-2</v>
      </c>
      <c r="L8" s="3">
        <f>VLOOKUP($A8,'[2]CY 2018'!$A$2:$F$46,6,FALSE)</f>
        <v>6.9346930777464261E-3</v>
      </c>
      <c r="M8" s="3">
        <f>VLOOKUP($A8,'[2]CY 2018'!$A$2:$F$46,4,FALSE)</f>
        <v>8.5242113793773486E-2</v>
      </c>
      <c r="N8" s="3">
        <f>VLOOKUP($A8,'[2]CY 2018'!$A$2:$F$46,5,FALSE)</f>
        <v>9.2176806871519912E-2</v>
      </c>
      <c r="O8" s="1">
        <f>VLOOKUP($A8,'[2]CY 2019'!$A$2:$F$46,3,FALSE)</f>
        <v>-7.1885606274372779E-2</v>
      </c>
      <c r="P8" s="3">
        <f>VLOOKUP($A8,'[2]CY 2019'!$A$2:$F$46,6,FALSE)</f>
        <v>7.983024341430528E-3</v>
      </c>
      <c r="Q8" s="3">
        <f>VLOOKUP($A8,'[2]CY 2019'!$A$2:$F$46,4,FALSE)</f>
        <v>8.4675881452181329E-2</v>
      </c>
      <c r="R8" s="3">
        <f>VLOOKUP($A8,'[2]CY 2019'!$A$2:$F$46,5,FALSE)</f>
        <v>9.2658905793611857E-2</v>
      </c>
      <c r="S8" s="3">
        <f t="shared" si="0"/>
        <v>0.15117197717779596</v>
      </c>
    </row>
    <row r="9" spans="1:19">
      <c r="A9">
        <v>210005</v>
      </c>
      <c r="B9" t="s">
        <v>46</v>
      </c>
      <c r="C9" s="1">
        <f>VLOOKUP($A9,'[2]CY 2016'!$A$2:$F$46,3,FALSE)</f>
        <v>-0.5857853070829333</v>
      </c>
      <c r="D9" s="3">
        <f>VLOOKUP($A9,'[2]CY 2016'!$A$2:$F$46,6,FALSE)</f>
        <v>2.7974999856598237E-2</v>
      </c>
      <c r="E9" s="3">
        <f>VLOOKUP($A9,'[2]CY 2016'!$A$2:$F$46,4,FALSE)</f>
        <v>7.8405121273349754E-2</v>
      </c>
      <c r="F9" s="3">
        <f>VLOOKUP($A9,'[2]CY 2016'!$A$2:$F$46,5,FALSE)</f>
        <v>0.10638012112994799</v>
      </c>
      <c r="G9" s="1">
        <f>VLOOKUP($A9,'[2]CY 2017'!$A$2:$F$46,3,FALSE)</f>
        <v>-0.57112459637131618</v>
      </c>
      <c r="H9" s="3">
        <f>VLOOKUP($A9,'[2]CY 2017'!$A$2:$F$46,6,FALSE)</f>
        <v>3.3326482089216264E-2</v>
      </c>
      <c r="I9" s="3">
        <f>VLOOKUP($A9,'[2]CY 2017'!$A$2:$F$46,4,FALSE)</f>
        <v>8.5153872097895891E-2</v>
      </c>
      <c r="J9" s="3">
        <f>VLOOKUP($A9,'[2]CY 2017'!$A$2:$F$46,5,FALSE)</f>
        <v>0.11848035418711216</v>
      </c>
      <c r="K9" s="1">
        <f>VLOOKUP($A9,'[2]CY 2018'!$A$2:$F$46,3,FALSE)</f>
        <v>-0.57795345789000607</v>
      </c>
      <c r="L9" s="3">
        <f>VLOOKUP($A9,'[2]CY 2018'!$A$2:$F$46,6,FALSE)</f>
        <v>2.6795662597588601E-2</v>
      </c>
      <c r="M9" s="3">
        <f>VLOOKUP($A9,'[2]CY 2018'!$A$2:$F$46,4,FALSE)</f>
        <v>8.0690327013639138E-2</v>
      </c>
      <c r="N9" s="3">
        <f>VLOOKUP($A9,'[2]CY 2018'!$A$2:$F$46,5,FALSE)</f>
        <v>0.10748598961122774</v>
      </c>
      <c r="O9" s="1">
        <f>VLOOKUP($A9,'[2]CY 2019'!$A$2:$F$46,3,FALSE)</f>
        <v>-0.58306902303382024</v>
      </c>
      <c r="P9" s="3">
        <f>VLOOKUP($A9,'[2]CY 2019'!$A$2:$F$46,6,FALSE)</f>
        <v>1.2136951331881307E-2</v>
      </c>
      <c r="Q9" s="3">
        <f>VLOOKUP($A9,'[2]CY 2019'!$A$2:$F$46,4,FALSE)</f>
        <v>8.6798097704971267E-2</v>
      </c>
      <c r="R9" s="3">
        <f>VLOOKUP($A9,'[2]CY 2019'!$A$2:$F$46,5,FALSE)</f>
        <v>9.8935049036852574E-2</v>
      </c>
      <c r="S9" s="3">
        <f t="shared" si="0"/>
        <v>-0.54705537556016481</v>
      </c>
    </row>
    <row r="10" spans="1:19">
      <c r="A10">
        <v>210006</v>
      </c>
      <c r="B10" t="s">
        <v>45</v>
      </c>
      <c r="C10" s="1">
        <f>VLOOKUP($A10,'[2]CY 2016'!$A$2:$F$46,3,FALSE)</f>
        <v>-7.1855262097599168E-2</v>
      </c>
      <c r="D10" s="3">
        <f>VLOOKUP($A10,'[2]CY 2016'!$A$2:$F$46,6,FALSE)</f>
        <v>2.9487648301899622E-2</v>
      </c>
      <c r="E10" s="3">
        <f>VLOOKUP($A10,'[2]CY 2016'!$A$2:$F$46,4,FALSE)</f>
        <v>0.10046422569337654</v>
      </c>
      <c r="F10" s="3">
        <f>VLOOKUP($A10,'[2]CY 2016'!$A$2:$F$46,5,FALSE)</f>
        <v>0.12995187399527616</v>
      </c>
      <c r="G10" s="1">
        <f>VLOOKUP($A10,'[2]CY 2017'!$A$2:$F$46,3,FALSE)</f>
        <v>-5.2753131007621398E-2</v>
      </c>
      <c r="H10" s="3">
        <f>VLOOKUP($A10,'[2]CY 2017'!$A$2:$F$46,6,FALSE)</f>
        <v>2.6501026524949789E-2</v>
      </c>
      <c r="I10" s="3">
        <f>VLOOKUP($A10,'[2]CY 2017'!$A$2:$F$46,4,FALSE)</f>
        <v>8.8352662350046823E-2</v>
      </c>
      <c r="J10" s="3">
        <f>VLOOKUP($A10,'[2]CY 2017'!$A$2:$F$46,5,FALSE)</f>
        <v>0.11485368887499661</v>
      </c>
      <c r="K10" s="1">
        <f>VLOOKUP($A10,'[2]CY 2018'!$A$2:$F$46,3,FALSE)</f>
        <v>-8.7746520683598145E-2</v>
      </c>
      <c r="L10" s="3">
        <f>VLOOKUP($A10,'[2]CY 2018'!$A$2:$F$46,6,FALSE)</f>
        <v>2.8345567514594147E-2</v>
      </c>
      <c r="M10" s="3">
        <f>VLOOKUP($A10,'[2]CY 2018'!$A$2:$F$46,4,FALSE)</f>
        <v>8.626851624165198E-2</v>
      </c>
      <c r="N10" s="3">
        <f>VLOOKUP($A10,'[2]CY 2018'!$A$2:$F$46,5,FALSE)</f>
        <v>0.11461408375624613</v>
      </c>
      <c r="O10" s="1">
        <f>VLOOKUP($A10,'[2]CY 2019'!$A$2:$F$46,3,FALSE)</f>
        <v>-5.8953863559375978E-2</v>
      </c>
      <c r="P10" s="3">
        <f>VLOOKUP($A10,'[2]CY 2019'!$A$2:$F$46,6,FALSE)</f>
        <v>3.1680384571334971E-2</v>
      </c>
      <c r="Q10" s="3">
        <f>VLOOKUP($A10,'[2]CY 2019'!$A$2:$F$46,4,FALSE)</f>
        <v>8.7269471850945413E-2</v>
      </c>
      <c r="R10" s="3">
        <f>VLOOKUP($A10,'[2]CY 2019'!$A$2:$F$46,5,FALSE)</f>
        <v>0.11894985642228038</v>
      </c>
      <c r="S10" s="3">
        <f t="shared" si="0"/>
        <v>0.11764862548699528</v>
      </c>
    </row>
    <row r="11" spans="1:19">
      <c r="A11">
        <v>210008</v>
      </c>
      <c r="B11" t="s">
        <v>44</v>
      </c>
      <c r="C11" s="1">
        <f>VLOOKUP($A11,'[2]CY 2016'!$A$2:$F$46,3,FALSE)</f>
        <v>0.42691399456597146</v>
      </c>
      <c r="D11" s="3">
        <f>VLOOKUP($A11,'[2]CY 2016'!$A$2:$F$46,6,FALSE)</f>
        <v>2.1026631690285277E-2</v>
      </c>
      <c r="E11" s="3">
        <f>VLOOKUP($A11,'[2]CY 2016'!$A$2:$F$46,4,FALSE)</f>
        <v>7.7003872531936357E-2</v>
      </c>
      <c r="F11" s="3">
        <f>VLOOKUP($A11,'[2]CY 2016'!$A$2:$F$46,5,FALSE)</f>
        <v>9.8030504222221634E-2</v>
      </c>
      <c r="G11" s="1">
        <f>VLOOKUP($A11,'[2]CY 2017'!$A$2:$F$46,3,FALSE)</f>
        <v>0.38967577458867736</v>
      </c>
      <c r="H11" s="3">
        <f>VLOOKUP($A11,'[2]CY 2017'!$A$2:$F$46,6,FALSE)</f>
        <v>2.6550768002726044E-2</v>
      </c>
      <c r="I11" s="3">
        <f>VLOOKUP($A11,'[2]CY 2017'!$A$2:$F$46,4,FALSE)</f>
        <v>7.933454028829684E-2</v>
      </c>
      <c r="J11" s="3">
        <f>VLOOKUP($A11,'[2]CY 2017'!$A$2:$F$46,5,FALSE)</f>
        <v>0.10588530829102288</v>
      </c>
      <c r="K11" s="1">
        <f>VLOOKUP($A11,'[2]CY 2018'!$A$2:$F$46,3,FALSE)</f>
        <v>0.39798660919879159</v>
      </c>
      <c r="L11" s="3">
        <f>VLOOKUP($A11,'[2]CY 2018'!$A$2:$F$46,6,FALSE)</f>
        <v>2.2062596774727675E-2</v>
      </c>
      <c r="M11" s="3">
        <f>VLOOKUP($A11,'[2]CY 2018'!$A$2:$F$46,4,FALSE)</f>
        <v>8.0010442642092075E-2</v>
      </c>
      <c r="N11" s="3">
        <f>VLOOKUP($A11,'[2]CY 2018'!$A$2:$F$46,5,FALSE)</f>
        <v>0.10207303941681975</v>
      </c>
      <c r="O11" s="1">
        <f>VLOOKUP($A11,'[2]CY 2019'!$A$2:$F$46,3,FALSE)</f>
        <v>0.38526325670880363</v>
      </c>
      <c r="P11" s="3">
        <f>VLOOKUP($A11,'[2]CY 2019'!$A$2:$F$46,6,FALSE)</f>
        <v>2.5294511537094236E-2</v>
      </c>
      <c r="Q11" s="3">
        <f>VLOOKUP($A11,'[2]CY 2019'!$A$2:$F$46,4,FALSE)</f>
        <v>7.6640985913467199E-2</v>
      </c>
      <c r="R11" s="3">
        <f>VLOOKUP($A11,'[2]CY 2019'!$A$2:$F$46,5,FALSE)</f>
        <v>0.10193549745056144</v>
      </c>
      <c r="S11" s="3">
        <f t="shared" si="0"/>
        <v>0.14648841182959305</v>
      </c>
    </row>
    <row r="12" spans="1:19">
      <c r="A12">
        <v>210009</v>
      </c>
      <c r="B12" t="s">
        <v>43</v>
      </c>
      <c r="C12" s="1">
        <f>VLOOKUP($A12,'[2]CY 2016'!$A$2:$F$46,3,FALSE)</f>
        <v>0.24395883860428588</v>
      </c>
      <c r="D12" s="3">
        <f>VLOOKUP($A12,'[2]CY 2016'!$A$2:$F$46,6,FALSE)</f>
        <v>1.6771102160366869E-2</v>
      </c>
      <c r="E12" s="3">
        <f>VLOOKUP($A12,'[2]CY 2016'!$A$2:$F$46,4,FALSE)</f>
        <v>0.10271844991872982</v>
      </c>
      <c r="F12" s="3">
        <f>VLOOKUP($A12,'[2]CY 2016'!$A$2:$F$46,5,FALSE)</f>
        <v>0.11948955207909669</v>
      </c>
      <c r="G12" s="1">
        <f>VLOOKUP($A12,'[2]CY 2017'!$A$2:$F$46,3,FALSE)</f>
        <v>0.22460503936706469</v>
      </c>
      <c r="H12" s="3">
        <f>VLOOKUP($A12,'[2]CY 2017'!$A$2:$F$46,6,FALSE)</f>
        <v>1.8414718295135302E-2</v>
      </c>
      <c r="I12" s="3">
        <f>VLOOKUP($A12,'[2]CY 2017'!$A$2:$F$46,4,FALSE)</f>
        <v>0.10479675744202367</v>
      </c>
      <c r="J12" s="3">
        <f>VLOOKUP($A12,'[2]CY 2017'!$A$2:$F$46,5,FALSE)</f>
        <v>0.12321147573715897</v>
      </c>
      <c r="K12" s="1">
        <f>VLOOKUP($A12,'[2]CY 2018'!$A$2:$F$46,3,FALSE)</f>
        <v>0.20854819853520645</v>
      </c>
      <c r="L12" s="3">
        <f>VLOOKUP($A12,'[2]CY 2018'!$A$2:$F$46,6,FALSE)</f>
        <v>2.1136779725986377E-2</v>
      </c>
      <c r="M12" s="3">
        <f>VLOOKUP($A12,'[2]CY 2018'!$A$2:$F$46,4,FALSE)</f>
        <v>9.8967344914974553E-2</v>
      </c>
      <c r="N12" s="3">
        <f>VLOOKUP($A12,'[2]CY 2018'!$A$2:$F$46,5,FALSE)</f>
        <v>0.12010412464096093</v>
      </c>
      <c r="O12" s="1">
        <f>VLOOKUP($A12,'[2]CY 2019'!$A$2:$F$46,3,FALSE)</f>
        <v>0.21067337118725202</v>
      </c>
      <c r="P12" s="3">
        <f>VLOOKUP($A12,'[2]CY 2019'!$A$2:$F$46,6,FALSE)</f>
        <v>2.1390977692421598E-2</v>
      </c>
      <c r="Q12" s="3">
        <f>VLOOKUP($A12,'[2]CY 2019'!$A$2:$F$46,4,FALSE)</f>
        <v>0.10324194241755494</v>
      </c>
      <c r="R12" s="3">
        <f>VLOOKUP($A12,'[2]CY 2019'!$A$2:$F$46,5,FALSE)</f>
        <v>0.12463292010997654</v>
      </c>
      <c r="S12" s="3">
        <f t="shared" si="0"/>
        <v>1.2026333705067671E-2</v>
      </c>
    </row>
    <row r="13" spans="1:19">
      <c r="A13">
        <v>210010</v>
      </c>
      <c r="B13" t="s">
        <v>42</v>
      </c>
      <c r="C13" s="1">
        <f>VLOOKUP($A13,'[2]CY 2016'!$A$2:$F$46,3,FALSE)</f>
        <v>0.53533810005680005</v>
      </c>
      <c r="D13" s="3">
        <f>VLOOKUP($A13,'[2]CY 2016'!$A$2:$F$46,6,FALSE)</f>
        <v>3.742763042460294E-2</v>
      </c>
      <c r="E13" s="3">
        <f>VLOOKUP($A13,'[2]CY 2016'!$A$2:$F$46,4,FALSE)</f>
        <v>8.1855687961060783E-2</v>
      </c>
      <c r="F13" s="3">
        <f>VLOOKUP($A13,'[2]CY 2016'!$A$2:$F$46,5,FALSE)</f>
        <v>0.11928331838566372</v>
      </c>
      <c r="G13" s="1">
        <f>VLOOKUP($A13,'[2]CY 2017'!$A$2:$F$46,3,FALSE)</f>
        <v>0.5642576922246082</v>
      </c>
      <c r="H13" s="3">
        <f>VLOOKUP($A13,'[2]CY 2017'!$A$2:$F$46,6,FALSE)</f>
        <v>2.8272115883182361E-2</v>
      </c>
      <c r="I13" s="3">
        <f>VLOOKUP($A13,'[2]CY 2017'!$A$2:$F$46,4,FALSE)</f>
        <v>8.3088255127852978E-2</v>
      </c>
      <c r="J13" s="3">
        <f>VLOOKUP($A13,'[2]CY 2017'!$A$2:$F$46,5,FALSE)</f>
        <v>0.11136037101103534</v>
      </c>
      <c r="K13" s="1">
        <f>VLOOKUP($A13,'[2]CY 2018'!$A$2:$F$46,3,FALSE)</f>
        <v>0.48478856115078384</v>
      </c>
      <c r="L13" s="3">
        <f>VLOOKUP($A13,'[2]CY 2018'!$A$2:$F$46,6,FALSE)</f>
        <v>2.2141101865143051E-2</v>
      </c>
      <c r="M13" s="3">
        <f>VLOOKUP($A13,'[2]CY 2018'!$A$2:$F$46,4,FALSE)</f>
        <v>7.2471273277664269E-2</v>
      </c>
      <c r="N13" s="3">
        <f>VLOOKUP($A13,'[2]CY 2018'!$A$2:$F$46,5,FALSE)</f>
        <v>9.461237514280732E-2</v>
      </c>
      <c r="O13" s="1">
        <f>VLOOKUP($A13,'[2]CY 2019'!$A$2:$F$46,3,FALSE)</f>
        <v>0.500059720074153</v>
      </c>
      <c r="P13" s="3">
        <f>VLOOKUP($A13,'[2]CY 2019'!$A$2:$F$46,6,FALSE)</f>
        <v>2.2341246038437068E-2</v>
      </c>
      <c r="Q13" s="3">
        <f>VLOOKUP($A13,'[2]CY 2019'!$A$2:$F$46,4,FALSE)</f>
        <v>7.0705375758384953E-2</v>
      </c>
      <c r="R13" s="3">
        <f>VLOOKUP($A13,'[2]CY 2019'!$A$2:$F$46,5,FALSE)</f>
        <v>9.3046621796822021E-2</v>
      </c>
      <c r="S13" s="3">
        <f t="shared" si="0"/>
        <v>9.0394856820159575E-3</v>
      </c>
    </row>
    <row r="14" spans="1:19">
      <c r="A14">
        <v>210011</v>
      </c>
      <c r="B14" t="s">
        <v>41</v>
      </c>
      <c r="C14" s="1">
        <f>VLOOKUP($A14,'[2]CY 2016'!$A$2:$F$46,3,FALSE)</f>
        <v>0.29610840109519743</v>
      </c>
      <c r="D14" s="3">
        <f>VLOOKUP($A14,'[2]CY 2016'!$A$2:$F$46,6,FALSE)</f>
        <v>2.4618804477275602E-2</v>
      </c>
      <c r="E14" s="3">
        <f>VLOOKUP($A14,'[2]CY 2016'!$A$2:$F$46,4,FALSE)</f>
        <v>8.1049625312661633E-2</v>
      </c>
      <c r="F14" s="3">
        <f>VLOOKUP($A14,'[2]CY 2016'!$A$2:$F$46,5,FALSE)</f>
        <v>0.10566842978993723</v>
      </c>
      <c r="G14" s="1">
        <f>VLOOKUP($A14,'[2]CY 2017'!$A$2:$F$46,3,FALSE)</f>
        <v>0.3140779024747305</v>
      </c>
      <c r="H14" s="3">
        <f>VLOOKUP($A14,'[2]CY 2017'!$A$2:$F$46,6,FALSE)</f>
        <v>2.2882431394370989E-2</v>
      </c>
      <c r="I14" s="3">
        <f>VLOOKUP($A14,'[2]CY 2017'!$A$2:$F$46,4,FALSE)</f>
        <v>8.0921236694835558E-2</v>
      </c>
      <c r="J14" s="3">
        <f>VLOOKUP($A14,'[2]CY 2017'!$A$2:$F$46,5,FALSE)</f>
        <v>0.10380366808920655</v>
      </c>
      <c r="K14" s="1">
        <f>VLOOKUP($A14,'[2]CY 2018'!$A$2:$F$46,3,FALSE)</f>
        <v>0.32846819412962824</v>
      </c>
      <c r="L14" s="3">
        <f>VLOOKUP($A14,'[2]CY 2018'!$A$2:$F$46,6,FALSE)</f>
        <v>2.4852583930868991E-2</v>
      </c>
      <c r="M14" s="3">
        <f>VLOOKUP($A14,'[2]CY 2018'!$A$2:$F$46,4,FALSE)</f>
        <v>7.9425304627016663E-2</v>
      </c>
      <c r="N14" s="3">
        <f>VLOOKUP($A14,'[2]CY 2018'!$A$2:$F$46,5,FALSE)</f>
        <v>0.10427788855788565</v>
      </c>
      <c r="O14" s="1">
        <f>VLOOKUP($A14,'[2]CY 2019'!$A$2:$F$46,3,FALSE)</f>
        <v>0.34868939956300909</v>
      </c>
      <c r="P14" s="3">
        <f>VLOOKUP($A14,'[2]CY 2019'!$A$2:$F$46,6,FALSE)</f>
        <v>2.1278118668368345E-2</v>
      </c>
      <c r="Q14" s="3">
        <f>VLOOKUP($A14,'[2]CY 2019'!$A$2:$F$46,4,FALSE)</f>
        <v>7.9158856684662632E-2</v>
      </c>
      <c r="R14" s="3">
        <f>VLOOKUP($A14,'[2]CY 2019'!$A$2:$F$46,5,FALSE)</f>
        <v>0.10043697535303098</v>
      </c>
      <c r="S14" s="3">
        <f t="shared" si="0"/>
        <v>-0.14382670520069585</v>
      </c>
    </row>
    <row r="15" spans="1:19">
      <c r="A15">
        <v>210012</v>
      </c>
      <c r="B15" t="s">
        <v>40</v>
      </c>
      <c r="C15" s="1">
        <f>VLOOKUP($A15,'[2]CY 2016'!$A$2:$F$46,3,FALSE)</f>
        <v>0.59358159387152754</v>
      </c>
      <c r="D15" s="3">
        <f>VLOOKUP($A15,'[2]CY 2016'!$A$2:$F$46,6,FALSE)</f>
        <v>2.0438553478186017E-2</v>
      </c>
      <c r="E15" s="3">
        <f>VLOOKUP($A15,'[2]CY 2016'!$A$2:$F$46,4,FALSE)</f>
        <v>8.4562588757442381E-2</v>
      </c>
      <c r="F15" s="3">
        <f>VLOOKUP($A15,'[2]CY 2016'!$A$2:$F$46,5,FALSE)</f>
        <v>0.1050011422356284</v>
      </c>
      <c r="G15" s="1">
        <f>VLOOKUP($A15,'[2]CY 2017'!$A$2:$F$46,3,FALSE)</f>
        <v>0.56735015546895895</v>
      </c>
      <c r="H15" s="3">
        <f>VLOOKUP($A15,'[2]CY 2017'!$A$2:$F$46,6,FALSE)</f>
        <v>1.7912987082577964E-2</v>
      </c>
      <c r="I15" s="3">
        <f>VLOOKUP($A15,'[2]CY 2017'!$A$2:$F$46,4,FALSE)</f>
        <v>7.691330075220118E-2</v>
      </c>
      <c r="J15" s="3">
        <f>VLOOKUP($A15,'[2]CY 2017'!$A$2:$F$46,5,FALSE)</f>
        <v>9.4826287834779144E-2</v>
      </c>
      <c r="K15" s="1">
        <f>VLOOKUP($A15,'[2]CY 2018'!$A$2:$F$46,3,FALSE)</f>
        <v>0.55189107171833052</v>
      </c>
      <c r="L15" s="3">
        <f>VLOOKUP($A15,'[2]CY 2018'!$A$2:$F$46,6,FALSE)</f>
        <v>1.7642007199934542E-2</v>
      </c>
      <c r="M15" s="3">
        <f>VLOOKUP($A15,'[2]CY 2018'!$A$2:$F$46,4,FALSE)</f>
        <v>8.0520776572487768E-2</v>
      </c>
      <c r="N15" s="3">
        <f>VLOOKUP($A15,'[2]CY 2018'!$A$2:$F$46,5,FALSE)</f>
        <v>9.816278377242231E-2</v>
      </c>
      <c r="O15" s="1">
        <f>VLOOKUP($A15,'[2]CY 2019'!$A$2:$F$46,3,FALSE)</f>
        <v>0.55741409640782036</v>
      </c>
      <c r="P15" s="3">
        <f>VLOOKUP($A15,'[2]CY 2019'!$A$2:$F$46,6,FALSE)</f>
        <v>2.2666483313473956E-2</v>
      </c>
      <c r="Q15" s="3">
        <f>VLOOKUP($A15,'[2]CY 2019'!$A$2:$F$46,4,FALSE)</f>
        <v>7.496994518714345E-2</v>
      </c>
      <c r="R15" s="3">
        <f>VLOOKUP($A15,'[2]CY 2019'!$A$2:$F$46,5,FALSE)</f>
        <v>9.7636428500617406E-2</v>
      </c>
      <c r="S15" s="3">
        <f t="shared" si="0"/>
        <v>0.28480184009663345</v>
      </c>
    </row>
    <row r="16" spans="1:19">
      <c r="A16">
        <v>210015</v>
      </c>
      <c r="B16" t="s">
        <v>39</v>
      </c>
      <c r="C16" s="1">
        <f>VLOOKUP($A16,'[2]CY 2016'!$A$2:$F$46,3,FALSE)</f>
        <v>0.14798612690686824</v>
      </c>
      <c r="D16" s="3">
        <f>VLOOKUP($A16,'[2]CY 2016'!$A$2:$F$46,6,FALSE)</f>
        <v>2.6410500409257284E-2</v>
      </c>
      <c r="E16" s="3">
        <f>VLOOKUP($A16,'[2]CY 2016'!$A$2:$F$46,4,FALSE)</f>
        <v>9.4383280959260518E-2</v>
      </c>
      <c r="F16" s="3">
        <f>VLOOKUP($A16,'[2]CY 2016'!$A$2:$F$46,5,FALSE)</f>
        <v>0.1207937813685178</v>
      </c>
      <c r="G16" s="1">
        <f>VLOOKUP($A16,'[2]CY 2017'!$A$2:$F$46,3,FALSE)</f>
        <v>0.14995987899678001</v>
      </c>
      <c r="H16" s="3">
        <f>VLOOKUP($A16,'[2]CY 2017'!$A$2:$F$46,6,FALSE)</f>
        <v>3.2850134073076409E-2</v>
      </c>
      <c r="I16" s="3">
        <f>VLOOKUP($A16,'[2]CY 2017'!$A$2:$F$46,4,FALSE)</f>
        <v>9.8366080270660683E-2</v>
      </c>
      <c r="J16" s="3">
        <f>VLOOKUP($A16,'[2]CY 2017'!$A$2:$F$46,5,FALSE)</f>
        <v>0.13121621434373709</v>
      </c>
      <c r="K16" s="1">
        <f>VLOOKUP($A16,'[2]CY 2018'!$A$2:$F$46,3,FALSE)</f>
        <v>0.14266751372440006</v>
      </c>
      <c r="L16" s="3">
        <f>VLOOKUP($A16,'[2]CY 2018'!$A$2:$F$46,6,FALSE)</f>
        <v>2.7195682555852432E-2</v>
      </c>
      <c r="M16" s="3">
        <f>VLOOKUP($A16,'[2]CY 2018'!$A$2:$F$46,4,FALSE)</f>
        <v>9.5107641927607206E-2</v>
      </c>
      <c r="N16" s="3">
        <f>VLOOKUP($A16,'[2]CY 2018'!$A$2:$F$46,5,FALSE)</f>
        <v>0.12230332448345964</v>
      </c>
      <c r="O16" s="1">
        <f>VLOOKUP($A16,'[2]CY 2019'!$A$2:$F$46,3,FALSE)</f>
        <v>0.16351680560797102</v>
      </c>
      <c r="P16" s="3">
        <f>VLOOKUP($A16,'[2]CY 2019'!$A$2:$F$46,6,FALSE)</f>
        <v>2.7340535357214993E-2</v>
      </c>
      <c r="Q16" s="3">
        <f>VLOOKUP($A16,'[2]CY 2019'!$A$2:$F$46,4,FALSE)</f>
        <v>9.2103343415414041E-2</v>
      </c>
      <c r="R16" s="3">
        <f>VLOOKUP($A16,'[2]CY 2019'!$A$2:$F$46,5,FALSE)</f>
        <v>0.11944387877262903</v>
      </c>
      <c r="S16" s="3">
        <f t="shared" si="0"/>
        <v>5.3263160821601652E-3</v>
      </c>
    </row>
    <row r="17" spans="1:19">
      <c r="A17">
        <v>210016</v>
      </c>
      <c r="B17" t="s">
        <v>38</v>
      </c>
      <c r="C17" s="1">
        <f>VLOOKUP($A17,'[2]CY 2016'!$A$2:$F$46,3,FALSE)</f>
        <v>0.1430416361087799</v>
      </c>
      <c r="D17" s="3">
        <f>VLOOKUP($A17,'[2]CY 2016'!$A$2:$F$46,6,FALSE)</f>
        <v>2.2536643125696837E-2</v>
      </c>
      <c r="E17" s="3">
        <f>VLOOKUP($A17,'[2]CY 2016'!$A$2:$F$46,4,FALSE)</f>
        <v>7.9351896552264448E-2</v>
      </c>
      <c r="F17" s="3">
        <f>VLOOKUP($A17,'[2]CY 2016'!$A$2:$F$46,5,FALSE)</f>
        <v>0.10188853967796128</v>
      </c>
      <c r="G17" s="1">
        <f>VLOOKUP($A17,'[2]CY 2017'!$A$2:$F$46,3,FALSE)</f>
        <v>0.16183199873792439</v>
      </c>
      <c r="H17" s="3">
        <f>VLOOKUP($A17,'[2]CY 2017'!$A$2:$F$46,6,FALSE)</f>
        <v>2.6544649275711443E-2</v>
      </c>
      <c r="I17" s="3">
        <f>VLOOKUP($A17,'[2]CY 2017'!$A$2:$F$46,4,FALSE)</f>
        <v>7.3421827791532987E-2</v>
      </c>
      <c r="J17" s="3">
        <f>VLOOKUP($A17,'[2]CY 2017'!$A$2:$F$46,5,FALSE)</f>
        <v>9.996647706724443E-2</v>
      </c>
      <c r="K17" s="1">
        <f>VLOOKUP($A17,'[2]CY 2018'!$A$2:$F$46,3,FALSE)</f>
        <v>0.191029684890828</v>
      </c>
      <c r="L17" s="3">
        <f>VLOOKUP($A17,'[2]CY 2018'!$A$2:$F$46,6,FALSE)</f>
        <v>1.9009981928802072E-2</v>
      </c>
      <c r="M17" s="3">
        <f>VLOOKUP($A17,'[2]CY 2018'!$A$2:$F$46,4,FALSE)</f>
        <v>7.5099480838194288E-2</v>
      </c>
      <c r="N17" s="3">
        <f>VLOOKUP($A17,'[2]CY 2018'!$A$2:$F$46,5,FALSE)</f>
        <v>9.410946276699636E-2</v>
      </c>
      <c r="O17" s="1">
        <f>VLOOKUP($A17,'[2]CY 2019'!$A$2:$F$46,3,FALSE)</f>
        <v>0.16214114356314793</v>
      </c>
      <c r="P17" s="3">
        <f>VLOOKUP($A17,'[2]CY 2019'!$A$2:$F$46,6,FALSE)</f>
        <v>1.5786311994591143E-2</v>
      </c>
      <c r="Q17" s="3">
        <f>VLOOKUP($A17,'[2]CY 2019'!$A$2:$F$46,4,FALSE)</f>
        <v>7.4835904789415333E-2</v>
      </c>
      <c r="R17" s="3">
        <f>VLOOKUP($A17,'[2]CY 2019'!$A$2:$F$46,5,FALSE)</f>
        <v>9.0622216784006476E-2</v>
      </c>
      <c r="S17" s="3">
        <f t="shared" si="0"/>
        <v>-0.16957774848416551</v>
      </c>
    </row>
    <row r="18" spans="1:19">
      <c r="A18">
        <v>210017</v>
      </c>
      <c r="B18" t="s">
        <v>37</v>
      </c>
      <c r="C18" s="1">
        <f>VLOOKUP($A18,'[2]CY 2016'!$A$2:$F$46,3,FALSE)</f>
        <v>0.28374462205245637</v>
      </c>
      <c r="D18" s="3">
        <f>VLOOKUP($A18,'[2]CY 2016'!$A$2:$F$46,6,FALSE)</f>
        <v>1.5766333728092385E-2</v>
      </c>
      <c r="E18" s="3">
        <f>VLOOKUP($A18,'[2]CY 2016'!$A$2:$F$46,4,FALSE)</f>
        <v>4.8692624412217805E-2</v>
      </c>
      <c r="F18" s="3">
        <f>VLOOKUP($A18,'[2]CY 2016'!$A$2:$F$46,5,FALSE)</f>
        <v>6.4458958140310191E-2</v>
      </c>
      <c r="G18" s="1">
        <f>VLOOKUP($A18,'[2]CY 2017'!$A$2:$F$46,3,FALSE)</f>
        <v>0.24853293633750759</v>
      </c>
      <c r="H18" s="3">
        <f>VLOOKUP($A18,'[2]CY 2017'!$A$2:$F$46,6,FALSE)</f>
        <v>1.8453180150735923E-2</v>
      </c>
      <c r="I18" s="3">
        <f>VLOOKUP($A18,'[2]CY 2017'!$A$2:$F$46,4,FALSE)</f>
        <v>5.3494374384941326E-2</v>
      </c>
      <c r="J18" s="3">
        <f>VLOOKUP($A18,'[2]CY 2017'!$A$2:$F$46,5,FALSE)</f>
        <v>7.1947554535677249E-2</v>
      </c>
      <c r="K18" s="1">
        <f>VLOOKUP($A18,'[2]CY 2018'!$A$2:$F$46,3,FALSE)</f>
        <v>0.26077708732271226</v>
      </c>
      <c r="L18" s="3">
        <f>VLOOKUP($A18,'[2]CY 2018'!$A$2:$F$46,6,FALSE)</f>
        <v>1.7230085221216926E-2</v>
      </c>
      <c r="M18" s="3">
        <f>VLOOKUP($A18,'[2]CY 2018'!$A$2:$F$46,4,FALSE)</f>
        <v>5.5122697130600487E-2</v>
      </c>
      <c r="N18" s="3">
        <f>VLOOKUP($A18,'[2]CY 2018'!$A$2:$F$46,5,FALSE)</f>
        <v>7.2352782351817413E-2</v>
      </c>
      <c r="O18" s="1">
        <f>VLOOKUP($A18,'[2]CY 2019'!$A$2:$F$46,3,FALSE)</f>
        <v>0.27512085211319093</v>
      </c>
      <c r="P18" s="3">
        <f>VLOOKUP($A18,'[2]CY 2019'!$A$2:$F$46,6,FALSE)</f>
        <v>1.2186200482390941E-2</v>
      </c>
      <c r="Q18" s="3">
        <f>VLOOKUP($A18,'[2]CY 2019'!$A$2:$F$46,4,FALSE)</f>
        <v>4.5365351051641148E-2</v>
      </c>
      <c r="R18" s="3">
        <f>VLOOKUP($A18,'[2]CY 2019'!$A$2:$F$46,5,FALSE)</f>
        <v>5.7551551534032089E-2</v>
      </c>
      <c r="S18" s="3">
        <f t="shared" si="0"/>
        <v>-0.29273707437122853</v>
      </c>
    </row>
    <row r="19" spans="1:19">
      <c r="A19">
        <v>210018</v>
      </c>
      <c r="B19" t="s">
        <v>36</v>
      </c>
      <c r="C19" s="1">
        <f>VLOOKUP($A19,'[2]CY 2016'!$A$2:$F$46,3,FALSE)</f>
        <v>-0.48092656100282161</v>
      </c>
      <c r="D19" s="3">
        <f>VLOOKUP($A19,'[2]CY 2016'!$A$2:$F$46,6,FALSE)</f>
        <v>4.1620936507956688E-2</v>
      </c>
      <c r="E19" s="3">
        <f>VLOOKUP($A19,'[2]CY 2016'!$A$2:$F$46,4,FALSE)</f>
        <v>7.9965993143877145E-2</v>
      </c>
      <c r="F19" s="3">
        <f>VLOOKUP($A19,'[2]CY 2016'!$A$2:$F$46,5,FALSE)</f>
        <v>0.12158692965183383</v>
      </c>
      <c r="G19" s="1">
        <f>VLOOKUP($A19,'[2]CY 2017'!$A$2:$F$46,3,FALSE)</f>
        <v>-0.49306185476872211</v>
      </c>
      <c r="H19" s="3">
        <f>VLOOKUP($A19,'[2]CY 2017'!$A$2:$F$46,6,FALSE)</f>
        <v>4.3531922330703091E-2</v>
      </c>
      <c r="I19" s="3">
        <f>VLOOKUP($A19,'[2]CY 2017'!$A$2:$F$46,4,FALSE)</f>
        <v>9.0636046818234325E-2</v>
      </c>
      <c r="J19" s="3">
        <f>VLOOKUP($A19,'[2]CY 2017'!$A$2:$F$46,5,FALSE)</f>
        <v>0.13416796914893742</v>
      </c>
      <c r="K19" s="1">
        <f>VLOOKUP($A19,'[2]CY 2018'!$A$2:$F$46,3,FALSE)</f>
        <v>-0.50072885533463818</v>
      </c>
      <c r="L19" s="3">
        <f>VLOOKUP($A19,'[2]CY 2018'!$A$2:$F$46,6,FALSE)</f>
        <v>3.7396189009337291E-2</v>
      </c>
      <c r="M19" s="3">
        <f>VLOOKUP($A19,'[2]CY 2018'!$A$2:$F$46,4,FALSE)</f>
        <v>8.567131177180537E-2</v>
      </c>
      <c r="N19" s="3">
        <f>VLOOKUP($A19,'[2]CY 2018'!$A$2:$F$46,5,FALSE)</f>
        <v>0.12306750078114266</v>
      </c>
      <c r="O19" s="1">
        <f>VLOOKUP($A19,'[2]CY 2019'!$A$2:$F$46,3,FALSE)</f>
        <v>-0.49827714895736924</v>
      </c>
      <c r="P19" s="3">
        <f>VLOOKUP($A19,'[2]CY 2019'!$A$2:$F$46,6,FALSE)</f>
        <v>2.9463661788227513E-2</v>
      </c>
      <c r="Q19" s="3">
        <f>VLOOKUP($A19,'[2]CY 2019'!$A$2:$F$46,4,FALSE)</f>
        <v>7.6992597695800052E-2</v>
      </c>
      <c r="R19" s="3">
        <f>VLOOKUP($A19,'[2]CY 2019'!$A$2:$F$46,5,FALSE)</f>
        <v>0.10645625948402757</v>
      </c>
      <c r="S19" s="3">
        <f t="shared" si="0"/>
        <v>-0.21212127308291062</v>
      </c>
    </row>
    <row r="20" spans="1:19">
      <c r="A20">
        <v>210019</v>
      </c>
      <c r="B20" t="s">
        <v>35</v>
      </c>
      <c r="C20" s="1">
        <f>VLOOKUP($A20,'[2]CY 2016'!$A$2:$F$46,3,FALSE)</f>
        <v>0.31936630301519786</v>
      </c>
      <c r="D20" s="3">
        <f>VLOOKUP($A20,'[2]CY 2016'!$A$2:$F$46,6,FALSE)</f>
        <v>2.5962572823069144E-2</v>
      </c>
      <c r="E20" s="3">
        <f>VLOOKUP($A20,'[2]CY 2016'!$A$2:$F$46,4,FALSE)</f>
        <v>7.0660650984018789E-2</v>
      </c>
      <c r="F20" s="3">
        <f>VLOOKUP($A20,'[2]CY 2016'!$A$2:$F$46,5,FALSE)</f>
        <v>9.6623223807087932E-2</v>
      </c>
      <c r="G20" s="1">
        <f>VLOOKUP($A20,'[2]CY 2017'!$A$2:$F$46,3,FALSE)</f>
        <v>0.3139988399500257</v>
      </c>
      <c r="H20" s="3">
        <f>VLOOKUP($A20,'[2]CY 2017'!$A$2:$F$46,6,FALSE)</f>
        <v>2.7317867977005889E-2</v>
      </c>
      <c r="I20" s="3">
        <f>VLOOKUP($A20,'[2]CY 2017'!$A$2:$F$46,4,FALSE)</f>
        <v>7.1639602886522213E-2</v>
      </c>
      <c r="J20" s="3">
        <f>VLOOKUP($A20,'[2]CY 2017'!$A$2:$F$46,5,FALSE)</f>
        <v>9.8957470863528102E-2</v>
      </c>
      <c r="K20" s="1">
        <f>VLOOKUP($A20,'[2]CY 2018'!$A$2:$F$46,3,FALSE)</f>
        <v>0.26948672394505269</v>
      </c>
      <c r="L20" s="3">
        <f>VLOOKUP($A20,'[2]CY 2018'!$A$2:$F$46,6,FALSE)</f>
        <v>1.92264493338625E-2</v>
      </c>
      <c r="M20" s="3">
        <f>VLOOKUP($A20,'[2]CY 2018'!$A$2:$F$46,4,FALSE)</f>
        <v>7.5567756195720828E-2</v>
      </c>
      <c r="N20" s="3">
        <f>VLOOKUP($A20,'[2]CY 2018'!$A$2:$F$46,5,FALSE)</f>
        <v>9.4794205529583328E-2</v>
      </c>
      <c r="O20" s="1">
        <f>VLOOKUP($A20,'[2]CY 2019'!$A$2:$F$46,3,FALSE)</f>
        <v>0.32408436432025489</v>
      </c>
      <c r="P20" s="3">
        <f>VLOOKUP($A20,'[2]CY 2019'!$A$2:$F$46,6,FALSE)</f>
        <v>2.407451183259815E-2</v>
      </c>
      <c r="Q20" s="3">
        <f>VLOOKUP($A20,'[2]CY 2019'!$A$2:$F$46,4,FALSE)</f>
        <v>6.5787345766678967E-2</v>
      </c>
      <c r="R20" s="3">
        <f>VLOOKUP($A20,'[2]CY 2019'!$A$2:$F$46,5,FALSE)</f>
        <v>8.9861857599277117E-2</v>
      </c>
      <c r="S20" s="3">
        <f t="shared" si="0"/>
        <v>0.25215589288226092</v>
      </c>
    </row>
    <row r="21" spans="1:19">
      <c r="A21">
        <v>210022</v>
      </c>
      <c r="B21" t="s">
        <v>34</v>
      </c>
      <c r="C21" s="1">
        <f>VLOOKUP($A21,'[2]CY 2016'!$A$2:$F$46,3,FALSE)</f>
        <v>-0.72240064922479852</v>
      </c>
      <c r="D21" s="3">
        <f>VLOOKUP($A21,'[2]CY 2016'!$A$2:$F$46,6,FALSE)</f>
        <v>4.5525828919439154E-2</v>
      </c>
      <c r="E21" s="3">
        <f>VLOOKUP($A21,'[2]CY 2016'!$A$2:$F$46,4,FALSE)</f>
        <v>8.1918718372422705E-2</v>
      </c>
      <c r="F21" s="3">
        <f>VLOOKUP($A21,'[2]CY 2016'!$A$2:$F$46,5,FALSE)</f>
        <v>0.12744454729186186</v>
      </c>
      <c r="G21" s="1">
        <f>VLOOKUP($A21,'[2]CY 2017'!$A$2:$F$46,3,FALSE)</f>
        <v>-0.72780337863424505</v>
      </c>
      <c r="H21" s="3">
        <f>VLOOKUP($A21,'[2]CY 2017'!$A$2:$F$46,6,FALSE)</f>
        <v>4.7561412002455519E-2</v>
      </c>
      <c r="I21" s="3">
        <f>VLOOKUP($A21,'[2]CY 2017'!$A$2:$F$46,4,FALSE)</f>
        <v>8.4313438018809403E-2</v>
      </c>
      <c r="J21" s="3">
        <f>VLOOKUP($A21,'[2]CY 2017'!$A$2:$F$46,5,FALSE)</f>
        <v>0.13187485002126492</v>
      </c>
      <c r="K21" s="1">
        <f>VLOOKUP($A21,'[2]CY 2018'!$A$2:$F$46,3,FALSE)</f>
        <v>-0.73560715220526984</v>
      </c>
      <c r="L21" s="3">
        <f>VLOOKUP($A21,'[2]CY 2018'!$A$2:$F$46,6,FALSE)</f>
        <v>3.8989496105480609E-2</v>
      </c>
      <c r="M21" s="3">
        <f>VLOOKUP($A21,'[2]CY 2018'!$A$2:$F$46,4,FALSE)</f>
        <v>8.3546677551722459E-2</v>
      </c>
      <c r="N21" s="3">
        <f>VLOOKUP($A21,'[2]CY 2018'!$A$2:$F$46,5,FALSE)</f>
        <v>0.12253617365720307</v>
      </c>
      <c r="O21" s="1">
        <f>VLOOKUP($A21,'[2]CY 2019'!$A$2:$F$46,3,FALSE)</f>
        <v>-0.7165110062829082</v>
      </c>
      <c r="P21" s="3">
        <f>VLOOKUP($A21,'[2]CY 2019'!$A$2:$F$46,6,FALSE)</f>
        <v>3.4942759283757313E-2</v>
      </c>
      <c r="Q21" s="3">
        <f>VLOOKUP($A21,'[2]CY 2019'!$A$2:$F$46,4,FALSE)</f>
        <v>7.6661594045456596E-2</v>
      </c>
      <c r="R21" s="3">
        <f>VLOOKUP($A21,'[2]CY 2019'!$A$2:$F$46,5,FALSE)</f>
        <v>0.11160435332921391</v>
      </c>
      <c r="S21" s="3">
        <f t="shared" si="0"/>
        <v>-0.10379043655181941</v>
      </c>
    </row>
    <row r="22" spans="1:19">
      <c r="A22">
        <v>210023</v>
      </c>
      <c r="B22" t="s">
        <v>33</v>
      </c>
      <c r="C22" s="1">
        <f>VLOOKUP($A22,'[2]CY 2016'!$A$2:$F$46,3,FALSE)</f>
        <v>-0.60658384594129267</v>
      </c>
      <c r="D22" s="3">
        <f>VLOOKUP($A22,'[2]CY 2016'!$A$2:$F$46,6,FALSE)</f>
        <v>3.0883804573479667E-2</v>
      </c>
      <c r="E22" s="3">
        <f>VLOOKUP($A22,'[2]CY 2016'!$A$2:$F$46,4,FALSE)</f>
        <v>7.9454100283221557E-2</v>
      </c>
      <c r="F22" s="3">
        <f>VLOOKUP($A22,'[2]CY 2016'!$A$2:$F$46,5,FALSE)</f>
        <v>0.11033790485670122</v>
      </c>
      <c r="G22" s="1">
        <f>VLOOKUP($A22,'[2]CY 2017'!$A$2:$F$46,3,FALSE)</f>
        <v>-0.61298477482725044</v>
      </c>
      <c r="H22" s="3">
        <f>VLOOKUP($A22,'[2]CY 2017'!$A$2:$F$46,6,FALSE)</f>
        <v>3.4082355995377692E-2</v>
      </c>
      <c r="I22" s="3">
        <f>VLOOKUP($A22,'[2]CY 2017'!$A$2:$F$46,4,FALSE)</f>
        <v>7.6862478154064384E-2</v>
      </c>
      <c r="J22" s="3">
        <f>VLOOKUP($A22,'[2]CY 2017'!$A$2:$F$46,5,FALSE)</f>
        <v>0.11094483414944208</v>
      </c>
      <c r="K22" s="1">
        <f>VLOOKUP($A22,'[2]CY 2018'!$A$2:$F$46,3,FALSE)</f>
        <v>-0.61120578268204695</v>
      </c>
      <c r="L22" s="3">
        <f>VLOOKUP($A22,'[2]CY 2018'!$A$2:$F$46,6,FALSE)</f>
        <v>3.3436861775133317E-2</v>
      </c>
      <c r="M22" s="3">
        <f>VLOOKUP($A22,'[2]CY 2018'!$A$2:$F$46,4,FALSE)</f>
        <v>7.9269730753196155E-2</v>
      </c>
      <c r="N22" s="3">
        <f>VLOOKUP($A22,'[2]CY 2018'!$A$2:$F$46,5,FALSE)</f>
        <v>0.11270659252832947</v>
      </c>
      <c r="O22" s="1">
        <f>VLOOKUP($A22,'[2]CY 2019'!$A$2:$F$46,3,FALSE)</f>
        <v>-0.60626026787468923</v>
      </c>
      <c r="P22" s="3">
        <f>VLOOKUP($A22,'[2]CY 2019'!$A$2:$F$46,6,FALSE)</f>
        <v>1.5849167904727193E-2</v>
      </c>
      <c r="Q22" s="3">
        <f>VLOOKUP($A22,'[2]CY 2019'!$A$2:$F$46,4,FALSE)</f>
        <v>9.0401053554975491E-2</v>
      </c>
      <c r="R22" s="3">
        <f>VLOOKUP($A22,'[2]CY 2019'!$A$2:$F$46,5,FALSE)</f>
        <v>0.10625022145970268</v>
      </c>
      <c r="S22" s="3">
        <f t="shared" si="0"/>
        <v>-0.52599714616417526</v>
      </c>
    </row>
    <row r="23" spans="1:19">
      <c r="A23">
        <v>210024</v>
      </c>
      <c r="B23" t="s">
        <v>32</v>
      </c>
      <c r="C23" s="1">
        <f>VLOOKUP($A23,'[2]CY 2016'!$A$2:$F$46,3,FALSE)</f>
        <v>0.49038592984745638</v>
      </c>
      <c r="D23" s="3">
        <f>VLOOKUP($A23,'[2]CY 2016'!$A$2:$F$46,6,FALSE)</f>
        <v>2.7204713006876477E-2</v>
      </c>
      <c r="E23" s="3">
        <f>VLOOKUP($A23,'[2]CY 2016'!$A$2:$F$46,4,FALSE)</f>
        <v>8.333576093219619E-2</v>
      </c>
      <c r="F23" s="3">
        <f>VLOOKUP($A23,'[2]CY 2016'!$A$2:$F$46,5,FALSE)</f>
        <v>0.11054047393907267</v>
      </c>
      <c r="G23" s="1">
        <f>VLOOKUP($A23,'[2]CY 2017'!$A$2:$F$46,3,FALSE)</f>
        <v>0.44665181854778624</v>
      </c>
      <c r="H23" s="3">
        <f>VLOOKUP($A23,'[2]CY 2017'!$A$2:$F$46,6,FALSE)</f>
        <v>3.3583116472279226E-2</v>
      </c>
      <c r="I23" s="3">
        <f>VLOOKUP($A23,'[2]CY 2017'!$A$2:$F$46,4,FALSE)</f>
        <v>7.719467336888898E-2</v>
      </c>
      <c r="J23" s="3">
        <f>VLOOKUP($A23,'[2]CY 2017'!$A$2:$F$46,5,FALSE)</f>
        <v>0.11077778984116821</v>
      </c>
      <c r="K23" s="1">
        <f>VLOOKUP($A23,'[2]CY 2018'!$A$2:$F$46,3,FALSE)</f>
        <v>0.48635784045123565</v>
      </c>
      <c r="L23" s="3">
        <f>VLOOKUP($A23,'[2]CY 2018'!$A$2:$F$46,6,FALSE)</f>
        <v>3.333298661186504E-2</v>
      </c>
      <c r="M23" s="3">
        <f>VLOOKUP($A23,'[2]CY 2018'!$A$2:$F$46,4,FALSE)</f>
        <v>7.2107188048490145E-2</v>
      </c>
      <c r="N23" s="3">
        <f>VLOOKUP($A23,'[2]CY 2018'!$A$2:$F$46,5,FALSE)</f>
        <v>0.10544017466035518</v>
      </c>
      <c r="O23" s="1">
        <f>VLOOKUP($A23,'[2]CY 2019'!$A$2:$F$46,3,FALSE)</f>
        <v>0.48160439831563395</v>
      </c>
      <c r="P23" s="3">
        <f>VLOOKUP($A23,'[2]CY 2019'!$A$2:$F$46,6,FALSE)</f>
        <v>2.0985416120715458E-2</v>
      </c>
      <c r="Q23" s="3">
        <f>VLOOKUP($A23,'[2]CY 2019'!$A$2:$F$46,4,FALSE)</f>
        <v>7.854818662902209E-2</v>
      </c>
      <c r="R23" s="3">
        <f>VLOOKUP($A23,'[2]CY 2019'!$A$2:$F$46,5,FALSE)</f>
        <v>9.9533602749737549E-2</v>
      </c>
      <c r="S23" s="3">
        <f t="shared" si="0"/>
        <v>-0.3704309678255594</v>
      </c>
    </row>
    <row r="24" spans="1:19">
      <c r="A24">
        <v>210027</v>
      </c>
      <c r="B24" t="s">
        <v>31</v>
      </c>
      <c r="C24" s="1">
        <f>VLOOKUP($A24,'[2]CY 2016'!$A$2:$F$46,3,FALSE)</f>
        <v>0.46598950723896038</v>
      </c>
      <c r="D24" s="3">
        <f>VLOOKUP($A24,'[2]CY 2016'!$A$2:$F$46,6,FALSE)</f>
        <v>2.8709139622147939E-2</v>
      </c>
      <c r="E24" s="3">
        <f>VLOOKUP($A24,'[2]CY 2016'!$A$2:$F$46,4,FALSE)</f>
        <v>7.2488853925594954E-2</v>
      </c>
      <c r="F24" s="3">
        <f>VLOOKUP($A24,'[2]CY 2016'!$A$2:$F$46,5,FALSE)</f>
        <v>0.10119799354774289</v>
      </c>
      <c r="G24" s="1">
        <f>VLOOKUP($A24,'[2]CY 2017'!$A$2:$F$46,3,FALSE)</f>
        <v>0.45349329904304686</v>
      </c>
      <c r="H24" s="3">
        <f>VLOOKUP($A24,'[2]CY 2017'!$A$2:$F$46,6,FALSE)</f>
        <v>3.1311097186281459E-2</v>
      </c>
      <c r="I24" s="3">
        <f>VLOOKUP($A24,'[2]CY 2017'!$A$2:$F$46,4,FALSE)</f>
        <v>7.0562585921130877E-2</v>
      </c>
      <c r="J24" s="3">
        <f>VLOOKUP($A24,'[2]CY 2017'!$A$2:$F$46,5,FALSE)</f>
        <v>0.10187368310741234</v>
      </c>
      <c r="K24" s="1">
        <f>VLOOKUP($A24,'[2]CY 2018'!$A$2:$F$46,3,FALSE)</f>
        <v>0.45356809929852543</v>
      </c>
      <c r="L24" s="3">
        <f>VLOOKUP($A24,'[2]CY 2018'!$A$2:$F$46,6,FALSE)</f>
        <v>2.4867335499953944E-2</v>
      </c>
      <c r="M24" s="3">
        <f>VLOOKUP($A24,'[2]CY 2018'!$A$2:$F$46,4,FALSE)</f>
        <v>7.0890279852854149E-2</v>
      </c>
      <c r="N24" s="3">
        <f>VLOOKUP($A24,'[2]CY 2018'!$A$2:$F$46,5,FALSE)</f>
        <v>9.5757615352808093E-2</v>
      </c>
      <c r="O24" s="1">
        <f>VLOOKUP($A24,'[2]CY 2019'!$A$2:$F$46,3,FALSE)</f>
        <v>0.45863302886633478</v>
      </c>
      <c r="P24" s="3">
        <f>VLOOKUP($A24,'[2]CY 2019'!$A$2:$F$46,6,FALSE)</f>
        <v>2.5946855006046571E-2</v>
      </c>
      <c r="Q24" s="3">
        <f>VLOOKUP($A24,'[2]CY 2019'!$A$2:$F$46,4,FALSE)</f>
        <v>7.5460147235095004E-2</v>
      </c>
      <c r="R24" s="3">
        <f>VLOOKUP($A24,'[2]CY 2019'!$A$2:$F$46,5,FALSE)</f>
        <v>0.10140700224114158</v>
      </c>
      <c r="S24" s="3">
        <f t="shared" si="0"/>
        <v>4.3411144957393066E-2</v>
      </c>
    </row>
    <row r="25" spans="1:19">
      <c r="A25">
        <v>210028</v>
      </c>
      <c r="B25" t="s">
        <v>30</v>
      </c>
      <c r="C25" s="1">
        <f>VLOOKUP($A25,'[2]CY 2016'!$A$2:$F$46,3,FALSE)</f>
        <v>-0.35195127466614895</v>
      </c>
      <c r="D25" s="3">
        <f>VLOOKUP($A25,'[2]CY 2016'!$A$2:$F$46,6,FALSE)</f>
        <v>4.2998915371017202E-2</v>
      </c>
      <c r="E25" s="3">
        <f>VLOOKUP($A25,'[2]CY 2016'!$A$2:$F$46,4,FALSE)</f>
        <v>7.2429781578432315E-2</v>
      </c>
      <c r="F25" s="3">
        <f>VLOOKUP($A25,'[2]CY 2016'!$A$2:$F$46,5,FALSE)</f>
        <v>0.11542869694944952</v>
      </c>
      <c r="G25" s="1">
        <f>VLOOKUP($A25,'[2]CY 2017'!$A$2:$F$46,3,FALSE)</f>
        <v>-0.34697313129925655</v>
      </c>
      <c r="H25" s="3">
        <f>VLOOKUP($A25,'[2]CY 2017'!$A$2:$F$46,6,FALSE)</f>
        <v>4.6979530973807623E-2</v>
      </c>
      <c r="I25" s="3">
        <f>VLOOKUP($A25,'[2]CY 2017'!$A$2:$F$46,4,FALSE)</f>
        <v>7.6644080280111909E-2</v>
      </c>
      <c r="J25" s="3">
        <f>VLOOKUP($A25,'[2]CY 2017'!$A$2:$F$46,5,FALSE)</f>
        <v>0.12362361125391953</v>
      </c>
      <c r="K25" s="1">
        <f>VLOOKUP($A25,'[2]CY 2018'!$A$2:$F$46,3,FALSE)</f>
        <v>-0.39091282907211344</v>
      </c>
      <c r="L25" s="3">
        <f>VLOOKUP($A25,'[2]CY 2018'!$A$2:$F$46,6,FALSE)</f>
        <v>3.5948877541143676E-2</v>
      </c>
      <c r="M25" s="3">
        <f>VLOOKUP($A25,'[2]CY 2018'!$A$2:$F$46,4,FALSE)</f>
        <v>7.8834663632665752E-2</v>
      </c>
      <c r="N25" s="3">
        <f>VLOOKUP($A25,'[2]CY 2018'!$A$2:$F$46,5,FALSE)</f>
        <v>0.11478354117380943</v>
      </c>
      <c r="O25" s="1">
        <f>VLOOKUP($A25,'[2]CY 2019'!$A$2:$F$46,3,FALSE)</f>
        <v>-0.38657757046459806</v>
      </c>
      <c r="P25" s="3">
        <f>VLOOKUP($A25,'[2]CY 2019'!$A$2:$F$46,6,FALSE)</f>
        <v>3.4770499662016188E-2</v>
      </c>
      <c r="Q25" s="3">
        <f>VLOOKUP($A25,'[2]CY 2019'!$A$2:$F$46,4,FALSE)</f>
        <v>7.5927792539441666E-2</v>
      </c>
      <c r="R25" s="3">
        <f>VLOOKUP($A25,'[2]CY 2019'!$A$2:$F$46,5,FALSE)</f>
        <v>0.11069829220145785</v>
      </c>
      <c r="S25" s="3">
        <f t="shared" si="0"/>
        <v>-3.2779267663610057E-2</v>
      </c>
    </row>
    <row r="26" spans="1:19">
      <c r="A26">
        <v>210029</v>
      </c>
      <c r="B26" t="s">
        <v>29</v>
      </c>
      <c r="C26" s="1">
        <f>VLOOKUP($A26,'[2]CY 2016'!$A$2:$F$46,3,FALSE)</f>
        <v>0.37063568109545569</v>
      </c>
      <c r="D26" s="3">
        <f>VLOOKUP($A26,'[2]CY 2016'!$A$2:$F$46,6,FALSE)</f>
        <v>2.0562800376460522E-2</v>
      </c>
      <c r="E26" s="3">
        <f>VLOOKUP($A26,'[2]CY 2016'!$A$2:$F$46,4,FALSE)</f>
        <v>0.10710522371923653</v>
      </c>
      <c r="F26" s="3">
        <f>VLOOKUP($A26,'[2]CY 2016'!$A$2:$F$46,5,FALSE)</f>
        <v>0.12766802409569705</v>
      </c>
      <c r="G26" s="1">
        <f>VLOOKUP($A26,'[2]CY 2017'!$A$2:$F$46,3,FALSE)</f>
        <v>0.403479238507508</v>
      </c>
      <c r="H26" s="3">
        <f>VLOOKUP($A26,'[2]CY 2017'!$A$2:$F$46,6,FALSE)</f>
        <v>3.4826288117432269E-2</v>
      </c>
      <c r="I26" s="3">
        <f>VLOOKUP($A26,'[2]CY 2017'!$A$2:$F$46,4,FALSE)</f>
        <v>0.10315416225170443</v>
      </c>
      <c r="J26" s="3">
        <f>VLOOKUP($A26,'[2]CY 2017'!$A$2:$F$46,5,FALSE)</f>
        <v>0.1379804503691367</v>
      </c>
      <c r="K26" s="1">
        <f>VLOOKUP($A26,'[2]CY 2018'!$A$2:$F$46,3,FALSE)</f>
        <v>0.40996725539825257</v>
      </c>
      <c r="L26" s="3">
        <f>VLOOKUP($A26,'[2]CY 2018'!$A$2:$F$46,6,FALSE)</f>
        <v>3.0144824294383976E-2</v>
      </c>
      <c r="M26" s="3">
        <f>VLOOKUP($A26,'[2]CY 2018'!$A$2:$F$46,4,FALSE)</f>
        <v>9.5185878715265432E-2</v>
      </c>
      <c r="N26" s="3">
        <f>VLOOKUP($A26,'[2]CY 2018'!$A$2:$F$46,5,FALSE)</f>
        <v>0.12533070300964941</v>
      </c>
      <c r="O26" s="1">
        <f>VLOOKUP($A26,'[2]CY 2019'!$A$2:$F$46,3,FALSE)</f>
        <v>0.3987933457265368</v>
      </c>
      <c r="P26" s="3">
        <f>VLOOKUP($A26,'[2]CY 2019'!$A$2:$F$46,6,FALSE)</f>
        <v>2.7668204616440123E-2</v>
      </c>
      <c r="Q26" s="3">
        <f>VLOOKUP($A26,'[2]CY 2019'!$A$2:$F$46,4,FALSE)</f>
        <v>9.6577798561924333E-2</v>
      </c>
      <c r="R26" s="3">
        <f>VLOOKUP($A26,'[2]CY 2019'!$A$2:$F$46,5,FALSE)</f>
        <v>0.12424600317836446</v>
      </c>
      <c r="S26" s="3">
        <f t="shared" si="0"/>
        <v>-8.2157376462308696E-2</v>
      </c>
    </row>
    <row r="27" spans="1:19">
      <c r="A27">
        <v>210030</v>
      </c>
      <c r="B27" t="s">
        <v>28</v>
      </c>
      <c r="C27" s="1">
        <f>VLOOKUP($A27,'[2]CY 2016'!$A$2:$F$46,3,FALSE)</f>
        <v>-0.2429684871840628</v>
      </c>
      <c r="D27" s="3">
        <f>VLOOKUP($A27,'[2]CY 2016'!$A$2:$F$46,6,FALSE)</f>
        <v>3.6267937262628447E-2</v>
      </c>
      <c r="E27" s="3">
        <f>VLOOKUP($A27,'[2]CY 2016'!$A$2:$F$46,4,FALSE)</f>
        <v>9.4777964874505183E-2</v>
      </c>
      <c r="F27" s="3">
        <f>VLOOKUP($A27,'[2]CY 2016'!$A$2:$F$46,5,FALSE)</f>
        <v>0.13104590213713363</v>
      </c>
      <c r="G27" s="1">
        <f>VLOOKUP($A27,'[2]CY 2017'!$A$2:$F$46,3,FALSE)</f>
        <v>-0.18945485436959483</v>
      </c>
      <c r="H27" s="3">
        <f>VLOOKUP($A27,'[2]CY 2017'!$A$2:$F$46,6,FALSE)</f>
        <v>3.1343287059183808E-2</v>
      </c>
      <c r="I27" s="3">
        <f>VLOOKUP($A27,'[2]CY 2017'!$A$2:$F$46,4,FALSE)</f>
        <v>8.2206757894142723E-2</v>
      </c>
      <c r="J27" s="3">
        <f>VLOOKUP($A27,'[2]CY 2017'!$A$2:$F$46,5,FALSE)</f>
        <v>0.11355004495332653</v>
      </c>
      <c r="K27" s="1">
        <f>VLOOKUP($A27,'[2]CY 2018'!$A$2:$F$46,3,FALSE)</f>
        <v>-0.21262225380427979</v>
      </c>
      <c r="L27" s="3">
        <f>VLOOKUP($A27,'[2]CY 2018'!$A$2:$F$46,6,FALSE)</f>
        <v>2.1894679459286914E-2</v>
      </c>
      <c r="M27" s="3">
        <f>VLOOKUP($A27,'[2]CY 2018'!$A$2:$F$46,4,FALSE)</f>
        <v>6.2753401358095387E-2</v>
      </c>
      <c r="N27" s="3">
        <f>VLOOKUP($A27,'[2]CY 2018'!$A$2:$F$46,5,FALSE)</f>
        <v>8.4648080817382301E-2</v>
      </c>
      <c r="O27" s="1">
        <f>VLOOKUP($A27,'[2]CY 2019'!$A$2:$F$46,3,FALSE)</f>
        <v>-0.11887213210578203</v>
      </c>
      <c r="P27" s="3">
        <f>VLOOKUP($A27,'[2]CY 2019'!$A$2:$F$46,6,FALSE)</f>
        <v>1.9916086081983753E-2</v>
      </c>
      <c r="Q27" s="3">
        <f>VLOOKUP($A27,'[2]CY 2019'!$A$2:$F$46,4,FALSE)</f>
        <v>6.1298882702060159E-2</v>
      </c>
      <c r="R27" s="3">
        <f>VLOOKUP($A27,'[2]CY 2019'!$A$2:$F$46,5,FALSE)</f>
        <v>8.1214968784043912E-2</v>
      </c>
      <c r="S27" s="3">
        <f t="shared" si="0"/>
        <v>-9.0368684363813068E-2</v>
      </c>
    </row>
    <row r="28" spans="1:19">
      <c r="A28">
        <v>210032</v>
      </c>
      <c r="B28" t="s">
        <v>27</v>
      </c>
      <c r="C28" s="1">
        <f>VLOOKUP($A28,'[2]CY 2016'!$A$2:$F$46,3,FALSE)</f>
        <v>-7.1340671595967672E-2</v>
      </c>
      <c r="D28" s="3">
        <f>VLOOKUP($A28,'[2]CY 2016'!$A$2:$F$46,6,FALSE)</f>
        <v>3.2011387943391131E-2</v>
      </c>
      <c r="E28" s="3">
        <f>VLOOKUP($A28,'[2]CY 2016'!$A$2:$F$46,4,FALSE)</f>
        <v>7.66300067189669E-2</v>
      </c>
      <c r="F28" s="3">
        <f>VLOOKUP($A28,'[2]CY 2016'!$A$2:$F$46,5,FALSE)</f>
        <v>0.10864139466235803</v>
      </c>
      <c r="G28" s="1">
        <f>VLOOKUP($A28,'[2]CY 2017'!$A$2:$F$46,3,FALSE)</f>
        <v>-4.038271288060126E-2</v>
      </c>
      <c r="H28" s="3">
        <f>VLOOKUP($A28,'[2]CY 2017'!$A$2:$F$46,6,FALSE)</f>
        <v>3.4314420762332973E-2</v>
      </c>
      <c r="I28" s="3">
        <f>VLOOKUP($A28,'[2]CY 2017'!$A$2:$F$46,4,FALSE)</f>
        <v>7.9354460268611621E-2</v>
      </c>
      <c r="J28" s="3">
        <f>VLOOKUP($A28,'[2]CY 2017'!$A$2:$F$46,5,FALSE)</f>
        <v>0.11366888103094459</v>
      </c>
      <c r="K28" s="1">
        <f>VLOOKUP($A28,'[2]CY 2018'!$A$2:$F$46,3,FALSE)</f>
        <v>-6.9650918209277546E-2</v>
      </c>
      <c r="L28" s="3">
        <f>VLOOKUP($A28,'[2]CY 2018'!$A$2:$F$46,6,FALSE)</f>
        <v>2.9239950955954233E-2</v>
      </c>
      <c r="M28" s="3">
        <f>VLOOKUP($A28,'[2]CY 2018'!$A$2:$F$46,4,FALSE)</f>
        <v>7.5885569504733255E-2</v>
      </c>
      <c r="N28" s="3">
        <f>VLOOKUP($A28,'[2]CY 2018'!$A$2:$F$46,5,FALSE)</f>
        <v>0.10512552046068749</v>
      </c>
      <c r="O28" s="1">
        <f>VLOOKUP($A28,'[2]CY 2019'!$A$2:$F$46,3,FALSE)</f>
        <v>-5.1390294716468825E-2</v>
      </c>
      <c r="P28" s="3">
        <f>VLOOKUP($A28,'[2]CY 2019'!$A$2:$F$46,6,FALSE)</f>
        <v>3.0171934018841787E-2</v>
      </c>
      <c r="Q28" s="3">
        <f>VLOOKUP($A28,'[2]CY 2019'!$A$2:$F$46,4,FALSE)</f>
        <v>8.0236468914619552E-2</v>
      </c>
      <c r="R28" s="3">
        <f>VLOOKUP($A28,'[2]CY 2019'!$A$2:$F$46,5,FALSE)</f>
        <v>0.11040840293346134</v>
      </c>
      <c r="S28" s="3">
        <f t="shared" si="0"/>
        <v>3.1873619223624861E-2</v>
      </c>
    </row>
    <row r="29" spans="1:19">
      <c r="A29">
        <v>210033</v>
      </c>
      <c r="B29" t="s">
        <v>26</v>
      </c>
      <c r="C29" s="1">
        <f>VLOOKUP($A29,'[2]CY 2016'!$A$2:$F$46,3,FALSE)</f>
        <v>-0.55403302887793493</v>
      </c>
      <c r="D29" s="3">
        <f>VLOOKUP($A29,'[2]CY 2016'!$A$2:$F$46,6,FALSE)</f>
        <v>4.8198531732519451E-2</v>
      </c>
      <c r="E29" s="3">
        <f>VLOOKUP($A29,'[2]CY 2016'!$A$2:$F$46,4,FALSE)</f>
        <v>8.1563729505648663E-2</v>
      </c>
      <c r="F29" s="3">
        <f>VLOOKUP($A29,'[2]CY 2016'!$A$2:$F$46,5,FALSE)</f>
        <v>0.12976226123816811</v>
      </c>
      <c r="G29" s="1">
        <f>VLOOKUP($A29,'[2]CY 2017'!$A$2:$F$46,3,FALSE)</f>
        <v>-0.57359481549491975</v>
      </c>
      <c r="H29" s="3">
        <f>VLOOKUP($A29,'[2]CY 2017'!$A$2:$F$46,6,FALSE)</f>
        <v>3.7207421512445063E-2</v>
      </c>
      <c r="I29" s="3">
        <f>VLOOKUP($A29,'[2]CY 2017'!$A$2:$F$46,4,FALSE)</f>
        <v>8.8105861580295583E-2</v>
      </c>
      <c r="J29" s="3">
        <f>VLOOKUP($A29,'[2]CY 2017'!$A$2:$F$46,5,FALSE)</f>
        <v>0.12531328309274065</v>
      </c>
      <c r="K29" s="1">
        <f>VLOOKUP($A29,'[2]CY 2018'!$A$2:$F$46,3,FALSE)</f>
        <v>-0.57297765751832119</v>
      </c>
      <c r="L29" s="3">
        <f>VLOOKUP($A29,'[2]CY 2018'!$A$2:$F$46,6,FALSE)</f>
        <v>4.5672317184388828E-2</v>
      </c>
      <c r="M29" s="3">
        <f>VLOOKUP($A29,'[2]CY 2018'!$A$2:$F$46,4,FALSE)</f>
        <v>8.2850554896245793E-2</v>
      </c>
      <c r="N29" s="3">
        <f>VLOOKUP($A29,'[2]CY 2018'!$A$2:$F$46,5,FALSE)</f>
        <v>0.12852287208063462</v>
      </c>
      <c r="O29" s="1">
        <f>VLOOKUP($A29,'[2]CY 2019'!$A$2:$F$46,3,FALSE)</f>
        <v>-0.58269745043957888</v>
      </c>
      <c r="P29" s="3">
        <f>VLOOKUP($A29,'[2]CY 2019'!$A$2:$F$46,6,FALSE)</f>
        <v>4.79343722255334E-2</v>
      </c>
      <c r="Q29" s="3">
        <f>VLOOKUP($A29,'[2]CY 2019'!$A$2:$F$46,4,FALSE)</f>
        <v>8.6109596089264856E-2</v>
      </c>
      <c r="R29" s="3">
        <f>VLOOKUP($A29,'[2]CY 2019'!$A$2:$F$46,5,FALSE)</f>
        <v>0.13404396831479826</v>
      </c>
      <c r="S29" s="3">
        <f t="shared" si="0"/>
        <v>4.9527923709501653E-2</v>
      </c>
    </row>
    <row r="30" spans="1:19">
      <c r="A30">
        <v>210034</v>
      </c>
      <c r="B30" t="s">
        <v>25</v>
      </c>
      <c r="C30" s="1">
        <f>VLOOKUP($A30,'[2]CY 2016'!$A$2:$F$46,3,FALSE)</f>
        <v>0.44383796085337218</v>
      </c>
      <c r="D30" s="3">
        <f>VLOOKUP($A30,'[2]CY 2016'!$A$2:$F$46,6,FALSE)</f>
        <v>2.8375269319517962E-2</v>
      </c>
      <c r="E30" s="3">
        <f>VLOOKUP($A30,'[2]CY 2016'!$A$2:$F$46,4,FALSE)</f>
        <v>7.9134070210893998E-2</v>
      </c>
      <c r="F30" s="3">
        <f>VLOOKUP($A30,'[2]CY 2016'!$A$2:$F$46,5,FALSE)</f>
        <v>0.10750933953041196</v>
      </c>
      <c r="G30" s="1">
        <f>VLOOKUP($A30,'[2]CY 2017'!$A$2:$F$46,3,FALSE)</f>
        <v>0.53506363020453518</v>
      </c>
      <c r="H30" s="3">
        <f>VLOOKUP($A30,'[2]CY 2017'!$A$2:$F$46,6,FALSE)</f>
        <v>2.4581191667147506E-2</v>
      </c>
      <c r="I30" s="3">
        <f>VLOOKUP($A30,'[2]CY 2017'!$A$2:$F$46,4,FALSE)</f>
        <v>9.6603949964934793E-2</v>
      </c>
      <c r="J30" s="3">
        <f>VLOOKUP($A30,'[2]CY 2017'!$A$2:$F$46,5,FALSE)</f>
        <v>0.1211851416320823</v>
      </c>
      <c r="K30" s="1">
        <f>VLOOKUP($A30,'[2]CY 2018'!$A$2:$F$46,3,FALSE)</f>
        <v>0.53207634694469319</v>
      </c>
      <c r="L30" s="3">
        <f>VLOOKUP($A30,'[2]CY 2018'!$A$2:$F$46,6,FALSE)</f>
        <v>2.6482410882380389E-2</v>
      </c>
      <c r="M30" s="3">
        <f>VLOOKUP($A30,'[2]CY 2018'!$A$2:$F$46,4,FALSE)</f>
        <v>9.8826657310677815E-2</v>
      </c>
      <c r="N30" s="3">
        <f>VLOOKUP($A30,'[2]CY 2018'!$A$2:$F$46,5,FALSE)</f>
        <v>0.1253090681930582</v>
      </c>
      <c r="O30" s="1">
        <f>VLOOKUP($A30,'[2]CY 2019'!$A$2:$F$46,3,FALSE)</f>
        <v>0.58132787391536822</v>
      </c>
      <c r="P30" s="3">
        <f>VLOOKUP($A30,'[2]CY 2019'!$A$2:$F$46,6,FALSE)</f>
        <v>1.0735771693273916E-2</v>
      </c>
      <c r="Q30" s="3">
        <f>VLOOKUP($A30,'[2]CY 2019'!$A$2:$F$46,4,FALSE)</f>
        <v>0.10339637479167672</v>
      </c>
      <c r="R30" s="3">
        <f>VLOOKUP($A30,'[2]CY 2019'!$A$2:$F$46,5,FALSE)</f>
        <v>0.11413214648495064</v>
      </c>
      <c r="S30" s="3">
        <f t="shared" si="0"/>
        <v>-0.59460746451839186</v>
      </c>
    </row>
    <row r="31" spans="1:19">
      <c r="A31">
        <v>210035</v>
      </c>
      <c r="B31" t="s">
        <v>24</v>
      </c>
      <c r="C31" s="1">
        <f>VLOOKUP($A31,'[2]CY 2016'!$A$2:$F$46,3,FALSE)</f>
        <v>-0.27405100848704667</v>
      </c>
      <c r="D31" s="3">
        <f>VLOOKUP($A31,'[2]CY 2016'!$A$2:$F$46,6,FALSE)</f>
        <v>2.4693097919398332E-2</v>
      </c>
      <c r="E31" s="3">
        <f>VLOOKUP($A31,'[2]CY 2016'!$A$2:$F$46,4,FALSE)</f>
        <v>7.4429823212787738E-2</v>
      </c>
      <c r="F31" s="3">
        <f>VLOOKUP($A31,'[2]CY 2016'!$A$2:$F$46,5,FALSE)</f>
        <v>9.912292113218607E-2</v>
      </c>
      <c r="G31" s="1">
        <f>VLOOKUP($A31,'[2]CY 2017'!$A$2:$F$46,3,FALSE)</f>
        <v>-0.30239378970366776</v>
      </c>
      <c r="H31" s="3">
        <f>VLOOKUP($A31,'[2]CY 2017'!$A$2:$F$46,6,FALSE)</f>
        <v>2.254393444939562E-2</v>
      </c>
      <c r="I31" s="3">
        <f>VLOOKUP($A31,'[2]CY 2017'!$A$2:$F$46,4,FALSE)</f>
        <v>7.8453655484847618E-2</v>
      </c>
      <c r="J31" s="3">
        <f>VLOOKUP($A31,'[2]CY 2017'!$A$2:$F$46,5,FALSE)</f>
        <v>0.10099758993424324</v>
      </c>
      <c r="K31" s="1">
        <f>VLOOKUP($A31,'[2]CY 2018'!$A$2:$F$46,3,FALSE)</f>
        <v>-0.29212410062816707</v>
      </c>
      <c r="L31" s="3">
        <f>VLOOKUP($A31,'[2]CY 2018'!$A$2:$F$46,6,FALSE)</f>
        <v>2.2410836950678192E-2</v>
      </c>
      <c r="M31" s="3">
        <f>VLOOKUP($A31,'[2]CY 2018'!$A$2:$F$46,4,FALSE)</f>
        <v>7.823688305163351E-2</v>
      </c>
      <c r="N31" s="3">
        <f>VLOOKUP($A31,'[2]CY 2018'!$A$2:$F$46,5,FALSE)</f>
        <v>0.1006477200023117</v>
      </c>
      <c r="O31" s="1">
        <f>VLOOKUP($A31,'[2]CY 2019'!$A$2:$F$46,3,FALSE)</f>
        <v>-0.30687042156609701</v>
      </c>
      <c r="P31" s="3">
        <f>VLOOKUP($A31,'[2]CY 2019'!$A$2:$F$46,6,FALSE)</f>
        <v>1.9798451972545358E-2</v>
      </c>
      <c r="Q31" s="3">
        <f>VLOOKUP($A31,'[2]CY 2019'!$A$2:$F$46,4,FALSE)</f>
        <v>7.9068054643316288E-2</v>
      </c>
      <c r="R31" s="3">
        <f>VLOOKUP($A31,'[2]CY 2019'!$A$2:$F$46,5,FALSE)</f>
        <v>9.8866506615861646E-2</v>
      </c>
      <c r="S31" s="3">
        <f t="shared" si="0"/>
        <v>-0.11656793469526261</v>
      </c>
    </row>
    <row r="32" spans="1:19">
      <c r="A32">
        <v>210037</v>
      </c>
      <c r="B32" t="s">
        <v>23</v>
      </c>
      <c r="C32" s="1">
        <f>VLOOKUP($A32,'[2]CY 2016'!$A$2:$F$46,3,FALSE)</f>
        <v>-6.8640016398524309E-2</v>
      </c>
      <c r="D32" s="3">
        <f>VLOOKUP($A32,'[2]CY 2016'!$A$2:$F$46,6,FALSE)</f>
        <v>1.9560984621236996E-2</v>
      </c>
      <c r="E32" s="3">
        <f>VLOOKUP($A32,'[2]CY 2016'!$A$2:$F$46,4,FALSE)</f>
        <v>7.7131638227268554E-2</v>
      </c>
      <c r="F32" s="3">
        <f>VLOOKUP($A32,'[2]CY 2016'!$A$2:$F$46,5,FALSE)</f>
        <v>9.6692622848505549E-2</v>
      </c>
      <c r="G32" s="1">
        <f>VLOOKUP($A32,'[2]CY 2017'!$A$2:$F$46,3,FALSE)</f>
        <v>-9.4486160360378976E-2</v>
      </c>
      <c r="H32" s="3">
        <f>VLOOKUP($A32,'[2]CY 2017'!$A$2:$F$46,6,FALSE)</f>
        <v>4.1299652441324303E-2</v>
      </c>
      <c r="I32" s="3">
        <f>VLOOKUP($A32,'[2]CY 2017'!$A$2:$F$46,4,FALSE)</f>
        <v>6.9186349628964389E-2</v>
      </c>
      <c r="J32" s="3">
        <f>VLOOKUP($A32,'[2]CY 2017'!$A$2:$F$46,5,FALSE)</f>
        <v>0.11048600207028869</v>
      </c>
      <c r="K32" s="1">
        <f>VLOOKUP($A32,'[2]CY 2018'!$A$2:$F$46,3,FALSE)</f>
        <v>-5.3925818555179056E-2</v>
      </c>
      <c r="L32" s="3">
        <f>VLOOKUP($A32,'[2]CY 2018'!$A$2:$F$46,6,FALSE)</f>
        <v>1.9419078123525543E-2</v>
      </c>
      <c r="M32" s="3">
        <f>VLOOKUP($A32,'[2]CY 2018'!$A$2:$F$46,4,FALSE)</f>
        <v>6.5894106603934188E-2</v>
      </c>
      <c r="N32" s="3">
        <f>VLOOKUP($A32,'[2]CY 2018'!$A$2:$F$46,5,FALSE)</f>
        <v>8.5313184727459732E-2</v>
      </c>
      <c r="O32" s="1">
        <f>VLOOKUP($A32,'[2]CY 2019'!$A$2:$F$46,3,FALSE)</f>
        <v>-2.0589502390579589E-2</v>
      </c>
      <c r="P32" s="3">
        <f>VLOOKUP($A32,'[2]CY 2019'!$A$2:$F$46,6,FALSE)</f>
        <v>1.4234113183411126E-2</v>
      </c>
      <c r="Q32" s="3">
        <f>VLOOKUP($A32,'[2]CY 2019'!$A$2:$F$46,4,FALSE)</f>
        <v>6.4800442144015341E-2</v>
      </c>
      <c r="R32" s="3">
        <f>VLOOKUP($A32,'[2]CY 2019'!$A$2:$F$46,5,FALSE)</f>
        <v>7.9034555327426467E-2</v>
      </c>
      <c r="S32" s="3">
        <f t="shared" si="0"/>
        <v>-0.26700366037628798</v>
      </c>
    </row>
    <row r="33" spans="1:19">
      <c r="A33">
        <v>210038</v>
      </c>
      <c r="B33" t="s">
        <v>22</v>
      </c>
      <c r="C33" s="1">
        <f>VLOOKUP($A33,'[2]CY 2016'!$A$2:$F$46,3,FALSE)</f>
        <v>1.3111125753282953</v>
      </c>
      <c r="D33" s="3">
        <f>VLOOKUP($A33,'[2]CY 2016'!$A$2:$F$46,6,FALSE)</f>
        <v>1.5801590139895114E-2</v>
      </c>
      <c r="E33" s="3">
        <f>VLOOKUP($A33,'[2]CY 2016'!$A$2:$F$46,4,FALSE)</f>
        <v>0.10110349776982062</v>
      </c>
      <c r="F33" s="3">
        <f>VLOOKUP($A33,'[2]CY 2016'!$A$2:$F$46,5,FALSE)</f>
        <v>0.11690508790971574</v>
      </c>
      <c r="G33" s="1">
        <f>VLOOKUP($A33,'[2]CY 2017'!$A$2:$F$46,3,FALSE)</f>
        <v>1.2629862354960903</v>
      </c>
      <c r="H33" s="3">
        <f>VLOOKUP($A33,'[2]CY 2017'!$A$2:$F$46,6,FALSE)</f>
        <v>2.1642656650139841E-2</v>
      </c>
      <c r="I33" s="3">
        <f>VLOOKUP($A33,'[2]CY 2017'!$A$2:$F$46,4,FALSE)</f>
        <v>0.10100395081722127</v>
      </c>
      <c r="J33" s="3">
        <f>VLOOKUP($A33,'[2]CY 2017'!$A$2:$F$46,5,FALSE)</f>
        <v>0.12264660746736111</v>
      </c>
      <c r="K33" s="1">
        <f>VLOOKUP($A33,'[2]CY 2018'!$A$2:$F$46,3,FALSE)</f>
        <v>1.3277868949754905</v>
      </c>
      <c r="L33" s="3">
        <f>VLOOKUP($A33,'[2]CY 2018'!$A$2:$F$46,6,FALSE)</f>
        <v>1.3601747857173718E-2</v>
      </c>
      <c r="M33" s="3">
        <f>VLOOKUP($A33,'[2]CY 2018'!$A$2:$F$46,4,FALSE)</f>
        <v>9.9947170970944105E-2</v>
      </c>
      <c r="N33" s="3">
        <f>VLOOKUP($A33,'[2]CY 2018'!$A$2:$F$46,5,FALSE)</f>
        <v>0.11354891882811782</v>
      </c>
      <c r="O33" s="1">
        <f>VLOOKUP($A33,'[2]CY 2019'!$A$2:$F$46,3,FALSE)</f>
        <v>1.276352130111116</v>
      </c>
      <c r="P33" s="3">
        <f>VLOOKUP($A33,'[2]CY 2019'!$A$2:$F$46,6,FALSE)</f>
        <v>1.8929460377165919E-2</v>
      </c>
      <c r="Q33" s="3">
        <f>VLOOKUP($A33,'[2]CY 2019'!$A$2:$F$46,4,FALSE)</f>
        <v>0.1044038165385551</v>
      </c>
      <c r="R33" s="3">
        <f>VLOOKUP($A33,'[2]CY 2019'!$A$2:$F$46,5,FALSE)</f>
        <v>0.12333327691572102</v>
      </c>
      <c r="S33" s="3">
        <f t="shared" si="0"/>
        <v>0.39169322765987791</v>
      </c>
    </row>
    <row r="34" spans="1:19">
      <c r="A34">
        <v>210039</v>
      </c>
      <c r="B34" t="s">
        <v>21</v>
      </c>
      <c r="C34" s="1">
        <f>VLOOKUP($A34,'[2]CY 2016'!$A$2:$F$46,3,FALSE)</f>
        <v>-0.50892036664864937</v>
      </c>
      <c r="D34" s="3">
        <f>VLOOKUP($A34,'[2]CY 2016'!$A$2:$F$46,6,FALSE)</f>
        <v>3.2383673411738922E-2</v>
      </c>
      <c r="E34" s="3">
        <f>VLOOKUP($A34,'[2]CY 2016'!$A$2:$F$46,4,FALSE)</f>
        <v>7.0422398663478283E-2</v>
      </c>
      <c r="F34" s="3">
        <f>VLOOKUP($A34,'[2]CY 2016'!$A$2:$F$46,5,FALSE)</f>
        <v>0.10280607207521721</v>
      </c>
      <c r="G34" s="1">
        <f>VLOOKUP($A34,'[2]CY 2017'!$A$2:$F$46,3,FALSE)</f>
        <v>-0.51626425043809032</v>
      </c>
      <c r="H34" s="3">
        <f>VLOOKUP($A34,'[2]CY 2017'!$A$2:$F$46,6,FALSE)</f>
        <v>2.2387392125892816E-2</v>
      </c>
      <c r="I34" s="3">
        <f>VLOOKUP($A34,'[2]CY 2017'!$A$2:$F$46,4,FALSE)</f>
        <v>7.7390577449460041E-2</v>
      </c>
      <c r="J34" s="3">
        <f>VLOOKUP($A34,'[2]CY 2017'!$A$2:$F$46,5,FALSE)</f>
        <v>9.9777969575352857E-2</v>
      </c>
      <c r="K34" s="1">
        <f>VLOOKUP($A34,'[2]CY 2018'!$A$2:$F$46,3,FALSE)</f>
        <v>-0.52290705544233829</v>
      </c>
      <c r="L34" s="3">
        <f>VLOOKUP($A34,'[2]CY 2018'!$A$2:$F$46,6,FALSE)</f>
        <v>2.0088107812399017E-2</v>
      </c>
      <c r="M34" s="3">
        <f>VLOOKUP($A34,'[2]CY 2018'!$A$2:$F$46,4,FALSE)</f>
        <v>8.2446814280696279E-2</v>
      </c>
      <c r="N34" s="3">
        <f>VLOOKUP($A34,'[2]CY 2018'!$A$2:$F$46,5,FALSE)</f>
        <v>0.1025349220930953</v>
      </c>
      <c r="O34" s="1">
        <f>VLOOKUP($A34,'[2]CY 2019'!$A$2:$F$46,3,FALSE)</f>
        <v>-0.51666881399948428</v>
      </c>
      <c r="P34" s="3">
        <f>VLOOKUP($A34,'[2]CY 2019'!$A$2:$F$46,6,FALSE)</f>
        <v>3.5841002535637878E-2</v>
      </c>
      <c r="Q34" s="3">
        <f>VLOOKUP($A34,'[2]CY 2019'!$A$2:$F$46,4,FALSE)</f>
        <v>8.298109228486672E-2</v>
      </c>
      <c r="R34" s="3">
        <f>VLOOKUP($A34,'[2]CY 2019'!$A$2:$F$46,5,FALSE)</f>
        <v>0.1188220948205046</v>
      </c>
      <c r="S34" s="3">
        <f t="shared" si="0"/>
        <v>0.78419007257197593</v>
      </c>
    </row>
    <row r="35" spans="1:19">
      <c r="A35">
        <v>210040</v>
      </c>
      <c r="B35" t="s">
        <v>20</v>
      </c>
      <c r="C35" s="1">
        <f>VLOOKUP($A35,'[2]CY 2016'!$A$2:$F$46,3,FALSE)</f>
        <v>0.40298997082551324</v>
      </c>
      <c r="D35" s="3">
        <f>VLOOKUP($A35,'[2]CY 2016'!$A$2:$F$46,6,FALSE)</f>
        <v>3.5191328337699612E-2</v>
      </c>
      <c r="E35" s="3">
        <f>VLOOKUP($A35,'[2]CY 2016'!$A$2:$F$46,4,FALSE)</f>
        <v>8.6954961738781325E-2</v>
      </c>
      <c r="F35" s="3">
        <f>VLOOKUP($A35,'[2]CY 2016'!$A$2:$F$46,5,FALSE)</f>
        <v>0.12214629007648094</v>
      </c>
      <c r="G35" s="1">
        <f>VLOOKUP($A35,'[2]CY 2017'!$A$2:$F$46,3,FALSE)</f>
        <v>0.36261006886890068</v>
      </c>
      <c r="H35" s="3">
        <f>VLOOKUP($A35,'[2]CY 2017'!$A$2:$F$46,6,FALSE)</f>
        <v>3.1209209572775898E-2</v>
      </c>
      <c r="I35" s="3">
        <f>VLOOKUP($A35,'[2]CY 2017'!$A$2:$F$46,4,FALSE)</f>
        <v>8.6616412832148632E-2</v>
      </c>
      <c r="J35" s="3">
        <f>VLOOKUP($A35,'[2]CY 2017'!$A$2:$F$46,5,FALSE)</f>
        <v>0.11782562240492453</v>
      </c>
      <c r="K35" s="1">
        <f>VLOOKUP($A35,'[2]CY 2018'!$A$2:$F$46,3,FALSE)</f>
        <v>0.36371239069992639</v>
      </c>
      <c r="L35" s="3">
        <f>VLOOKUP($A35,'[2]CY 2018'!$A$2:$F$46,6,FALSE)</f>
        <v>3.5408206740972073E-2</v>
      </c>
      <c r="M35" s="3">
        <f>VLOOKUP($A35,'[2]CY 2018'!$A$2:$F$46,4,FALSE)</f>
        <v>7.57020364334174E-2</v>
      </c>
      <c r="N35" s="3">
        <f>VLOOKUP($A35,'[2]CY 2018'!$A$2:$F$46,5,FALSE)</f>
        <v>0.11111024317438947</v>
      </c>
      <c r="O35" s="1">
        <f>VLOOKUP($A35,'[2]CY 2019'!$A$2:$F$46,3,FALSE)</f>
        <v>0.39394506779299526</v>
      </c>
      <c r="P35" s="3">
        <f>VLOOKUP($A35,'[2]CY 2019'!$A$2:$F$46,6,FALSE)</f>
        <v>2.8426954400094795E-2</v>
      </c>
      <c r="Q35" s="3">
        <f>VLOOKUP($A35,'[2]CY 2019'!$A$2:$F$46,4,FALSE)</f>
        <v>7.2389720571874178E-2</v>
      </c>
      <c r="R35" s="3">
        <f>VLOOKUP($A35,'[2]CY 2019'!$A$2:$F$46,5,FALSE)</f>
        <v>0.10081667497196897</v>
      </c>
      <c r="S35" s="3">
        <f t="shared" si="0"/>
        <v>-0.19716480961457528</v>
      </c>
    </row>
    <row r="36" spans="1:19">
      <c r="A36">
        <v>210043</v>
      </c>
      <c r="B36" t="s">
        <v>19</v>
      </c>
      <c r="C36" s="1">
        <f>VLOOKUP($A36,'[2]CY 2016'!$A$2:$F$46,3,FALSE)</f>
        <v>-0.35252328517434794</v>
      </c>
      <c r="D36" s="3">
        <f>VLOOKUP($A36,'[2]CY 2016'!$A$2:$F$46,6,FALSE)</f>
        <v>2.1747611759254853E-2</v>
      </c>
      <c r="E36" s="3">
        <f>VLOOKUP($A36,'[2]CY 2016'!$A$2:$F$46,4,FALSE)</f>
        <v>0.1051683274454577</v>
      </c>
      <c r="F36" s="3">
        <f>VLOOKUP($A36,'[2]CY 2016'!$A$2:$F$46,5,FALSE)</f>
        <v>0.12691593920471256</v>
      </c>
      <c r="G36" s="1">
        <f>VLOOKUP($A36,'[2]CY 2017'!$A$2:$F$46,3,FALSE)</f>
        <v>-0.31521199955520313</v>
      </c>
      <c r="H36" s="3">
        <f>VLOOKUP($A36,'[2]CY 2017'!$A$2:$F$46,6,FALSE)</f>
        <v>2.3567791279353073E-2</v>
      </c>
      <c r="I36" s="3">
        <f>VLOOKUP($A36,'[2]CY 2017'!$A$2:$F$46,4,FALSE)</f>
        <v>0.10053580213119523</v>
      </c>
      <c r="J36" s="3">
        <f>VLOOKUP($A36,'[2]CY 2017'!$A$2:$F$46,5,FALSE)</f>
        <v>0.1241035934105483</v>
      </c>
      <c r="K36" s="1">
        <f>VLOOKUP($A36,'[2]CY 2018'!$A$2:$F$46,3,FALSE)</f>
        <v>-0.29307166271009105</v>
      </c>
      <c r="L36" s="3">
        <f>VLOOKUP($A36,'[2]CY 2018'!$A$2:$F$46,6,FALSE)</f>
        <v>2.6045188537673833E-2</v>
      </c>
      <c r="M36" s="3">
        <f>VLOOKUP($A36,'[2]CY 2018'!$A$2:$F$46,4,FALSE)</f>
        <v>9.0578984436166743E-2</v>
      </c>
      <c r="N36" s="3">
        <f>VLOOKUP($A36,'[2]CY 2018'!$A$2:$F$46,5,FALSE)</f>
        <v>0.11662417297384058</v>
      </c>
      <c r="O36" s="1">
        <f>VLOOKUP($A36,'[2]CY 2019'!$A$2:$F$46,3,FALSE)</f>
        <v>-0.24549573604571917</v>
      </c>
      <c r="P36" s="3">
        <f>VLOOKUP($A36,'[2]CY 2019'!$A$2:$F$46,6,FALSE)</f>
        <v>2.2340073915010153E-2</v>
      </c>
      <c r="Q36" s="3">
        <f>VLOOKUP($A36,'[2]CY 2019'!$A$2:$F$46,4,FALSE)</f>
        <v>9.1951298412796104E-2</v>
      </c>
      <c r="R36" s="3">
        <f>VLOOKUP($A36,'[2]CY 2019'!$A$2:$F$46,5,FALSE)</f>
        <v>0.11429137232780626</v>
      </c>
      <c r="S36" s="3">
        <f t="shared" si="0"/>
        <v>-0.14225716267341693</v>
      </c>
    </row>
    <row r="37" spans="1:19">
      <c r="A37">
        <v>210044</v>
      </c>
      <c r="B37" t="s">
        <v>18</v>
      </c>
      <c r="C37" s="1">
        <f>VLOOKUP($A37,'[2]CY 2016'!$A$2:$F$46,3,FALSE)</f>
        <v>-0.32153069602394441</v>
      </c>
      <c r="D37" s="3">
        <f>VLOOKUP($A37,'[2]CY 2016'!$A$2:$F$46,6,FALSE)</f>
        <v>1.6795504639843944E-2</v>
      </c>
      <c r="E37" s="3">
        <f>VLOOKUP($A37,'[2]CY 2016'!$A$2:$F$46,4,FALSE)</f>
        <v>7.781830534303108E-2</v>
      </c>
      <c r="F37" s="3">
        <f>VLOOKUP($A37,'[2]CY 2016'!$A$2:$F$46,5,FALSE)</f>
        <v>9.4613809982875025E-2</v>
      </c>
      <c r="G37" s="1">
        <f>VLOOKUP($A37,'[2]CY 2017'!$A$2:$F$46,3,FALSE)</f>
        <v>-0.25609091345861695</v>
      </c>
      <c r="H37" s="3">
        <f>VLOOKUP($A37,'[2]CY 2017'!$A$2:$F$46,6,FALSE)</f>
        <v>2.4228317845304284E-2</v>
      </c>
      <c r="I37" s="3">
        <f>VLOOKUP($A37,'[2]CY 2017'!$A$2:$F$46,4,FALSE)</f>
        <v>7.3636404697952004E-2</v>
      </c>
      <c r="J37" s="3">
        <f>VLOOKUP($A37,'[2]CY 2017'!$A$2:$F$46,5,FALSE)</f>
        <v>9.7864722543256288E-2</v>
      </c>
      <c r="K37" s="1">
        <f>VLOOKUP($A37,'[2]CY 2018'!$A$2:$F$46,3,FALSE)</f>
        <v>-0.2585184861852341</v>
      </c>
      <c r="L37" s="3">
        <f>VLOOKUP($A37,'[2]CY 2018'!$A$2:$F$46,6,FALSE)</f>
        <v>2.6778372004964246E-2</v>
      </c>
      <c r="M37" s="3">
        <f>VLOOKUP($A37,'[2]CY 2018'!$A$2:$F$46,4,FALSE)</f>
        <v>7.2662981133516408E-2</v>
      </c>
      <c r="N37" s="3">
        <f>VLOOKUP($A37,'[2]CY 2018'!$A$2:$F$46,5,FALSE)</f>
        <v>9.9441353138480654E-2</v>
      </c>
      <c r="O37" s="1">
        <f>VLOOKUP($A37,'[2]CY 2019'!$A$2:$F$46,3,FALSE)</f>
        <v>-0.23468720127070694</v>
      </c>
      <c r="P37" s="3">
        <f>VLOOKUP($A37,'[2]CY 2019'!$A$2:$F$46,6,FALSE)</f>
        <v>2.2645248492148648E-2</v>
      </c>
      <c r="Q37" s="3">
        <f>VLOOKUP($A37,'[2]CY 2019'!$A$2:$F$46,4,FALSE)</f>
        <v>7.5979661349088928E-2</v>
      </c>
      <c r="R37" s="3">
        <f>VLOOKUP($A37,'[2]CY 2019'!$A$2:$F$46,5,FALSE)</f>
        <v>9.8624909841237576E-2</v>
      </c>
      <c r="S37" s="3">
        <f t="shared" si="0"/>
        <v>-0.15434558576038115</v>
      </c>
    </row>
    <row r="38" spans="1:19">
      <c r="A38">
        <v>210048</v>
      </c>
      <c r="B38" t="s">
        <v>17</v>
      </c>
      <c r="C38" s="1">
        <f>VLOOKUP($A38,'[2]CY 2016'!$A$2:$F$46,3,FALSE)</f>
        <v>-0.51940483663919101</v>
      </c>
      <c r="D38" s="3">
        <f>VLOOKUP($A38,'[2]CY 2016'!$A$2:$F$46,6,FALSE)</f>
        <v>2.6186985263103965E-2</v>
      </c>
      <c r="E38" s="3">
        <f>VLOOKUP($A38,'[2]CY 2016'!$A$2:$F$46,4,FALSE)</f>
        <v>8.6341574058028336E-2</v>
      </c>
      <c r="F38" s="3">
        <f>VLOOKUP($A38,'[2]CY 2016'!$A$2:$F$46,5,FALSE)</f>
        <v>0.1125285593211323</v>
      </c>
      <c r="G38" s="1">
        <f>VLOOKUP($A38,'[2]CY 2017'!$A$2:$F$46,3,FALSE)</f>
        <v>-0.51614662337491546</v>
      </c>
      <c r="H38" s="3">
        <f>VLOOKUP($A38,'[2]CY 2017'!$A$2:$F$46,6,FALSE)</f>
        <v>1.9150538707436923E-2</v>
      </c>
      <c r="I38" s="3">
        <f>VLOOKUP($A38,'[2]CY 2017'!$A$2:$F$46,4,FALSE)</f>
        <v>8.8377160566966456E-2</v>
      </c>
      <c r="J38" s="3">
        <f>VLOOKUP($A38,'[2]CY 2017'!$A$2:$F$46,5,FALSE)</f>
        <v>0.10752769927440338</v>
      </c>
      <c r="K38" s="1">
        <f>VLOOKUP($A38,'[2]CY 2018'!$A$2:$F$46,3,FALSE)</f>
        <v>-0.53768916667122002</v>
      </c>
      <c r="L38" s="3">
        <f>VLOOKUP($A38,'[2]CY 2018'!$A$2:$F$46,6,FALSE)</f>
        <v>2.8584008646904829E-2</v>
      </c>
      <c r="M38" s="3">
        <f>VLOOKUP($A38,'[2]CY 2018'!$A$2:$F$46,4,FALSE)</f>
        <v>8.188788520126726E-2</v>
      </c>
      <c r="N38" s="3">
        <f>VLOOKUP($A38,'[2]CY 2018'!$A$2:$F$46,5,FALSE)</f>
        <v>0.11047189384817209</v>
      </c>
      <c r="O38" s="1">
        <f>VLOOKUP($A38,'[2]CY 2019'!$A$2:$F$46,3,FALSE)</f>
        <v>-0.52993131364087587</v>
      </c>
      <c r="P38" s="3">
        <f>VLOOKUP($A38,'[2]CY 2019'!$A$2:$F$46,6,FALSE)</f>
        <v>2.7331389620862345E-2</v>
      </c>
      <c r="Q38" s="3">
        <f>VLOOKUP($A38,'[2]CY 2019'!$A$2:$F$46,4,FALSE)</f>
        <v>8.549771144962838E-2</v>
      </c>
      <c r="R38" s="3">
        <f>VLOOKUP($A38,'[2]CY 2019'!$A$2:$F$46,5,FALSE)</f>
        <v>0.11282910107049073</v>
      </c>
      <c r="S38" s="3">
        <f t="shared" si="0"/>
        <v>-4.3822370805856936E-2</v>
      </c>
    </row>
    <row r="39" spans="1:19">
      <c r="A39">
        <v>210049</v>
      </c>
      <c r="B39" t="s">
        <v>16</v>
      </c>
      <c r="C39" s="1">
        <f>VLOOKUP($A39,'[2]CY 2016'!$A$2:$F$46,3,FALSE)</f>
        <v>-0.46216098875590833</v>
      </c>
      <c r="D39" s="3">
        <f>VLOOKUP($A39,'[2]CY 2016'!$A$2:$F$46,6,FALSE)</f>
        <v>1.8533457010401114E-2</v>
      </c>
      <c r="E39" s="3">
        <f>VLOOKUP($A39,'[2]CY 2016'!$A$2:$F$46,4,FALSE)</f>
        <v>8.8219875991741081E-2</v>
      </c>
      <c r="F39" s="3">
        <f>VLOOKUP($A39,'[2]CY 2016'!$A$2:$F$46,5,FALSE)</f>
        <v>0.1067533330021422</v>
      </c>
      <c r="G39" s="1">
        <f>VLOOKUP($A39,'[2]CY 2017'!$A$2:$F$46,3,FALSE)</f>
        <v>-0.43506871233084898</v>
      </c>
      <c r="H39" s="3">
        <f>VLOOKUP($A39,'[2]CY 2017'!$A$2:$F$46,6,FALSE)</f>
        <v>2.1005441221585194E-2</v>
      </c>
      <c r="I39" s="3">
        <f>VLOOKUP($A39,'[2]CY 2017'!$A$2:$F$46,4,FALSE)</f>
        <v>7.5646711938390301E-2</v>
      </c>
      <c r="J39" s="3">
        <f>VLOOKUP($A39,'[2]CY 2017'!$A$2:$F$46,5,FALSE)</f>
        <v>9.6652153159975496E-2</v>
      </c>
      <c r="K39" s="1">
        <f>VLOOKUP($A39,'[2]CY 2018'!$A$2:$F$46,3,FALSE)</f>
        <v>-0.47015153673082261</v>
      </c>
      <c r="L39" s="3">
        <f>VLOOKUP($A39,'[2]CY 2018'!$A$2:$F$46,6,FALSE)</f>
        <v>2.5668899549278118E-2</v>
      </c>
      <c r="M39" s="3">
        <f>VLOOKUP($A39,'[2]CY 2018'!$A$2:$F$46,4,FALSE)</f>
        <v>8.6179689025739692E-2</v>
      </c>
      <c r="N39" s="3">
        <f>VLOOKUP($A39,'[2]CY 2018'!$A$2:$F$46,5,FALSE)</f>
        <v>0.11184858857501781</v>
      </c>
      <c r="O39" s="1">
        <f>VLOOKUP($A39,'[2]CY 2019'!$A$2:$F$46,3,FALSE)</f>
        <v>-0.43782555908693505</v>
      </c>
      <c r="P39" s="3">
        <f>VLOOKUP($A39,'[2]CY 2019'!$A$2:$F$46,6,FALSE)</f>
        <v>2.3857053059528219E-2</v>
      </c>
      <c r="Q39" s="3">
        <f>VLOOKUP($A39,'[2]CY 2019'!$A$2:$F$46,4,FALSE)</f>
        <v>8.7928960091981007E-2</v>
      </c>
      <c r="R39" s="3">
        <f>VLOOKUP($A39,'[2]CY 2019'!$A$2:$F$46,5,FALSE)</f>
        <v>0.11178601315150923</v>
      </c>
      <c r="S39" s="3">
        <f t="shared" si="0"/>
        <v>-7.0585281081940843E-2</v>
      </c>
    </row>
    <row r="40" spans="1:19">
      <c r="A40">
        <v>210051</v>
      </c>
      <c r="B40" t="s">
        <v>15</v>
      </c>
      <c r="C40" s="1">
        <f>VLOOKUP($A40,'[2]CY 2016'!$A$2:$F$46,3,FALSE)</f>
        <v>0.16707456724626388</v>
      </c>
      <c r="D40" s="3">
        <f>VLOOKUP($A40,'[2]CY 2016'!$A$2:$F$46,6,FALSE)</f>
        <v>2.5549425526143824E-2</v>
      </c>
      <c r="E40" s="3">
        <f>VLOOKUP($A40,'[2]CY 2016'!$A$2:$F$46,4,FALSE)</f>
        <v>8.3428249849351044E-2</v>
      </c>
      <c r="F40" s="3">
        <f>VLOOKUP($A40,'[2]CY 2016'!$A$2:$F$46,5,FALSE)</f>
        <v>0.10897767537549487</v>
      </c>
      <c r="G40" s="1">
        <f>VLOOKUP($A40,'[2]CY 2017'!$A$2:$F$46,3,FALSE)</f>
        <v>0.16190662571889419</v>
      </c>
      <c r="H40" s="3">
        <f>VLOOKUP($A40,'[2]CY 2017'!$A$2:$F$46,6,FALSE)</f>
        <v>3.6167292110387592E-2</v>
      </c>
      <c r="I40" s="3">
        <f>VLOOKUP($A40,'[2]CY 2017'!$A$2:$F$46,4,FALSE)</f>
        <v>7.6846851525349202E-2</v>
      </c>
      <c r="J40" s="3">
        <f>VLOOKUP($A40,'[2]CY 2017'!$A$2:$F$46,5,FALSE)</f>
        <v>0.11301414363573679</v>
      </c>
      <c r="K40" s="1">
        <f>VLOOKUP($A40,'[2]CY 2018'!$A$2:$F$46,3,FALSE)</f>
        <v>0.13054418325787367</v>
      </c>
      <c r="L40" s="3">
        <f>VLOOKUP($A40,'[2]CY 2018'!$A$2:$F$46,6,FALSE)</f>
        <v>1.9986048190165473E-2</v>
      </c>
      <c r="M40" s="3">
        <f>VLOOKUP($A40,'[2]CY 2018'!$A$2:$F$46,4,FALSE)</f>
        <v>7.3480954445447777E-2</v>
      </c>
      <c r="N40" s="3">
        <f>VLOOKUP($A40,'[2]CY 2018'!$A$2:$F$46,5,FALSE)</f>
        <v>9.346700263561325E-2</v>
      </c>
      <c r="O40" s="1">
        <f>VLOOKUP($A40,'[2]CY 2019'!$A$2:$F$46,3,FALSE)</f>
        <v>0.16126838223641393</v>
      </c>
      <c r="P40" s="3">
        <f>VLOOKUP($A40,'[2]CY 2019'!$A$2:$F$46,6,FALSE)</f>
        <v>2.2302932755547997E-2</v>
      </c>
      <c r="Q40" s="3">
        <f>VLOOKUP($A40,'[2]CY 2019'!$A$2:$F$46,4,FALSE)</f>
        <v>6.6702526576528989E-2</v>
      </c>
      <c r="R40" s="3">
        <f>VLOOKUP($A40,'[2]CY 2019'!$A$2:$F$46,5,FALSE)</f>
        <v>8.9005459332076986E-2</v>
      </c>
      <c r="S40" s="3">
        <f t="shared" si="0"/>
        <v>0.1159250965142069</v>
      </c>
    </row>
    <row r="41" spans="1:19">
      <c r="A41">
        <v>210056</v>
      </c>
      <c r="B41" t="s">
        <v>14</v>
      </c>
      <c r="C41" s="1">
        <f>VLOOKUP($A41,'[2]CY 2016'!$A$2:$F$46,3,FALSE)</f>
        <v>0.71900041250774294</v>
      </c>
      <c r="D41" s="3">
        <f>VLOOKUP($A41,'[2]CY 2016'!$A$2:$F$46,6,FALSE)</f>
        <v>1.9188380238095964E-2</v>
      </c>
      <c r="E41" s="3">
        <f>VLOOKUP($A41,'[2]CY 2016'!$A$2:$F$46,4,FALSE)</f>
        <v>8.0199365300400532E-2</v>
      </c>
      <c r="F41" s="3">
        <f>VLOOKUP($A41,'[2]CY 2016'!$A$2:$F$46,5,FALSE)</f>
        <v>9.9387745538496497E-2</v>
      </c>
      <c r="G41" s="1">
        <f>VLOOKUP($A41,'[2]CY 2017'!$A$2:$F$46,3,FALSE)</f>
        <v>0.78707773938629977</v>
      </c>
      <c r="H41" s="3">
        <f>VLOOKUP($A41,'[2]CY 2017'!$A$2:$F$46,6,FALSE)</f>
        <v>1.4676101491360255E-2</v>
      </c>
      <c r="I41" s="3">
        <f>VLOOKUP($A41,'[2]CY 2017'!$A$2:$F$46,4,FALSE)</f>
        <v>8.7284691321001223E-2</v>
      </c>
      <c r="J41" s="3">
        <f>VLOOKUP($A41,'[2]CY 2017'!$A$2:$F$46,5,FALSE)</f>
        <v>0.10196079281236148</v>
      </c>
      <c r="K41" s="1">
        <f>VLOOKUP($A41,'[2]CY 2018'!$A$2:$F$46,3,FALSE)</f>
        <v>0.86061575344044106</v>
      </c>
      <c r="L41" s="3">
        <f>VLOOKUP($A41,'[2]CY 2018'!$A$2:$F$46,6,FALSE)</f>
        <v>1.9471069012082842E-2</v>
      </c>
      <c r="M41" s="3">
        <f>VLOOKUP($A41,'[2]CY 2018'!$A$2:$F$46,4,FALSE)</f>
        <v>9.2289318054282865E-2</v>
      </c>
      <c r="N41" s="3">
        <f>VLOOKUP($A41,'[2]CY 2018'!$A$2:$F$46,5,FALSE)</f>
        <v>0.11176038706636571</v>
      </c>
      <c r="O41" s="1">
        <f>VLOOKUP($A41,'[2]CY 2019'!$A$2:$F$46,3,FALSE)</f>
        <v>0.86181923117626957</v>
      </c>
      <c r="P41" s="3">
        <f>VLOOKUP($A41,'[2]CY 2019'!$A$2:$F$46,6,FALSE)</f>
        <v>1.5504575474026241E-2</v>
      </c>
      <c r="Q41" s="3">
        <f>VLOOKUP($A41,'[2]CY 2019'!$A$2:$F$46,4,FALSE)</f>
        <v>9.2288191968851255E-2</v>
      </c>
      <c r="R41" s="3">
        <f>VLOOKUP($A41,'[2]CY 2019'!$A$2:$F$46,5,FALSE)</f>
        <v>0.1077927674428775</v>
      </c>
      <c r="S41" s="3">
        <f t="shared" si="0"/>
        <v>-0.20371216062123654</v>
      </c>
    </row>
    <row r="42" spans="1:19">
      <c r="A42">
        <v>210057</v>
      </c>
      <c r="B42" t="s">
        <v>13</v>
      </c>
      <c r="C42" s="1">
        <f>VLOOKUP($A42,'[2]CY 2016'!$A$2:$F$46,3,FALSE)</f>
        <v>-0.45479854031886585</v>
      </c>
      <c r="D42" s="3">
        <f>VLOOKUP($A42,'[2]CY 2016'!$A$2:$F$46,6,FALSE)</f>
        <v>3.6023548877619327E-2</v>
      </c>
      <c r="E42" s="3">
        <f>VLOOKUP($A42,'[2]CY 2016'!$A$2:$F$46,4,FALSE)</f>
        <v>7.6668688533901061E-2</v>
      </c>
      <c r="F42" s="3">
        <f>VLOOKUP($A42,'[2]CY 2016'!$A$2:$F$46,5,FALSE)</f>
        <v>0.11269223741152039</v>
      </c>
      <c r="G42" s="1">
        <f>VLOOKUP($A42,'[2]CY 2017'!$A$2:$F$46,3,FALSE)</f>
        <v>-0.45255381416183965</v>
      </c>
      <c r="H42" s="3">
        <f>VLOOKUP($A42,'[2]CY 2017'!$A$2:$F$46,6,FALSE)</f>
        <v>4.1458730266194468E-2</v>
      </c>
      <c r="I42" s="3">
        <f>VLOOKUP($A42,'[2]CY 2017'!$A$2:$F$46,4,FALSE)</f>
        <v>7.7583086555372188E-2</v>
      </c>
      <c r="J42" s="3">
        <f>VLOOKUP($A42,'[2]CY 2017'!$A$2:$F$46,5,FALSE)</f>
        <v>0.11904181682156666</v>
      </c>
      <c r="K42" s="1">
        <f>VLOOKUP($A42,'[2]CY 2018'!$A$2:$F$46,3,FALSE)</f>
        <v>-0.46664282861247774</v>
      </c>
      <c r="L42" s="3">
        <f>VLOOKUP($A42,'[2]CY 2018'!$A$2:$F$46,6,FALSE)</f>
        <v>4.1911195796420123E-2</v>
      </c>
      <c r="M42" s="3">
        <f>VLOOKUP($A42,'[2]CY 2018'!$A$2:$F$46,4,FALSE)</f>
        <v>7.3372874735344179E-2</v>
      </c>
      <c r="N42" s="3">
        <f>VLOOKUP($A42,'[2]CY 2018'!$A$2:$F$46,5,FALSE)</f>
        <v>0.1152840705317643</v>
      </c>
      <c r="O42" s="1">
        <f>VLOOKUP($A42,'[2]CY 2019'!$A$2:$F$46,3,FALSE)</f>
        <v>-0.47778164038576854</v>
      </c>
      <c r="P42" s="3">
        <f>VLOOKUP($A42,'[2]CY 2019'!$A$2:$F$46,6,FALSE)</f>
        <v>3.4895468404379931E-2</v>
      </c>
      <c r="Q42" s="3">
        <f>VLOOKUP($A42,'[2]CY 2019'!$A$2:$F$46,4,FALSE)</f>
        <v>6.9957749213965512E-2</v>
      </c>
      <c r="R42" s="3">
        <f>VLOOKUP($A42,'[2]CY 2019'!$A$2:$F$46,5,FALSE)</f>
        <v>0.10485321761834544</v>
      </c>
      <c r="S42" s="3">
        <f t="shared" si="0"/>
        <v>-0.16739506613265009</v>
      </c>
    </row>
    <row r="43" spans="1:19">
      <c r="A43">
        <v>210058</v>
      </c>
      <c r="B43" t="s">
        <v>12</v>
      </c>
      <c r="C43" s="1">
        <f>VLOOKUP($A43,'[2]CY 2016'!$A$2:$F$46,3,FALSE)</f>
        <v>-0.24152474409627031</v>
      </c>
      <c r="D43" s="3">
        <f>VLOOKUP($A43,'[2]CY 2016'!$A$2:$F$46,6,FALSE)</f>
        <v>2.7913617200652316E-2</v>
      </c>
      <c r="E43" s="3">
        <f>VLOOKUP($A43,'[2]CY 2016'!$A$2:$F$46,4,FALSE)</f>
        <v>7.4644046807408368E-2</v>
      </c>
      <c r="F43" s="3">
        <f>VLOOKUP($A43,'[2]CY 2016'!$A$2:$F$46,5,FALSE)</f>
        <v>0.10255766400806068</v>
      </c>
      <c r="G43" s="1">
        <f>VLOOKUP($A43,'[2]CY 2017'!$A$2:$F$46,3,FALSE)</f>
        <v>-0.33937425550693895</v>
      </c>
      <c r="H43" s="3">
        <f>VLOOKUP($A43,'[2]CY 2017'!$A$2:$F$46,6,FALSE)</f>
        <v>2.5815567334910292E-2</v>
      </c>
      <c r="I43" s="3">
        <f>VLOOKUP($A43,'[2]CY 2017'!$A$2:$F$46,4,FALSE)</f>
        <v>7.3992027914869737E-2</v>
      </c>
      <c r="J43" s="3">
        <f>VLOOKUP($A43,'[2]CY 2017'!$A$2:$F$46,5,FALSE)</f>
        <v>9.9807595249780029E-2</v>
      </c>
      <c r="K43" s="1">
        <f>VLOOKUP($A43,'[2]CY 2018'!$A$2:$F$46,3,FALSE)</f>
        <v>-0.26907769721863045</v>
      </c>
      <c r="L43" s="3">
        <f>VLOOKUP($A43,'[2]CY 2018'!$A$2:$F$46,6,FALSE)</f>
        <v>2.1821314808895334E-2</v>
      </c>
      <c r="M43" s="3">
        <f>VLOOKUP($A43,'[2]CY 2018'!$A$2:$F$46,4,FALSE)</f>
        <v>7.1471937386241705E-2</v>
      </c>
      <c r="N43" s="3">
        <f>VLOOKUP($A43,'[2]CY 2018'!$A$2:$F$46,5,FALSE)</f>
        <v>9.3293252195137039E-2</v>
      </c>
      <c r="O43" s="1">
        <f>VLOOKUP($A43,'[2]CY 2019'!$A$2:$F$46,3,FALSE)</f>
        <v>-0.27007396862385186</v>
      </c>
      <c r="P43" s="3">
        <f>VLOOKUP($A43,'[2]CY 2019'!$A$2:$F$46,6,FALSE)</f>
        <v>2.34740927792641E-2</v>
      </c>
      <c r="Q43" s="3">
        <f>VLOOKUP($A43,'[2]CY 2019'!$A$2:$F$46,4,FALSE)</f>
        <v>7.7473170063951102E-2</v>
      </c>
      <c r="R43" s="3">
        <f>VLOOKUP($A43,'[2]CY 2019'!$A$2:$F$46,5,FALSE)</f>
        <v>0.1009472628432152</v>
      </c>
      <c r="S43" s="3">
        <f t="shared" si="0"/>
        <v>7.574144751786549E-2</v>
      </c>
    </row>
    <row r="44" spans="1:19">
      <c r="A44">
        <v>210060</v>
      </c>
      <c r="B44" t="s">
        <v>11</v>
      </c>
      <c r="C44" s="1">
        <f>VLOOKUP($A44,'[2]CY 2016'!$A$2:$F$46,3,FALSE)</f>
        <v>2.5529732290396887E-2</v>
      </c>
      <c r="D44" s="3">
        <f>VLOOKUP($A44,'[2]CY 2016'!$A$2:$F$46,6,FALSE)</f>
        <v>1.242497904088366E-2</v>
      </c>
      <c r="E44" s="3">
        <f>VLOOKUP($A44,'[2]CY 2016'!$A$2:$F$46,4,FALSE)</f>
        <v>8.0428787345465852E-2</v>
      </c>
      <c r="F44" s="3">
        <f>VLOOKUP($A44,'[2]CY 2016'!$A$2:$F$46,5,FALSE)</f>
        <v>9.2853766386349512E-2</v>
      </c>
      <c r="G44" s="1">
        <f>VLOOKUP($A44,'[2]CY 2017'!$A$2:$F$46,3,FALSE)</f>
        <v>4.1528722595491473E-2</v>
      </c>
      <c r="H44" s="3">
        <f>VLOOKUP($A44,'[2]CY 2017'!$A$2:$F$46,6,FALSE)</f>
        <v>1.1613369188013048E-2</v>
      </c>
      <c r="I44" s="3">
        <f>VLOOKUP($A44,'[2]CY 2017'!$A$2:$F$46,4,FALSE)</f>
        <v>7.4643158960566933E-2</v>
      </c>
      <c r="J44" s="3">
        <f>VLOOKUP($A44,'[2]CY 2017'!$A$2:$F$46,5,FALSE)</f>
        <v>8.6256528148579981E-2</v>
      </c>
      <c r="K44" s="1">
        <f>VLOOKUP($A44,'[2]CY 2018'!$A$2:$F$46,3,FALSE)</f>
        <v>4.7300784635831011E-2</v>
      </c>
      <c r="L44" s="3">
        <f>VLOOKUP($A44,'[2]CY 2018'!$A$2:$F$46,6,FALSE)</f>
        <v>2.1754744782114019E-2</v>
      </c>
      <c r="M44" s="3">
        <f>VLOOKUP($A44,'[2]CY 2018'!$A$2:$F$46,4,FALSE)</f>
        <v>6.8214019633085363E-2</v>
      </c>
      <c r="N44" s="3">
        <f>VLOOKUP($A44,'[2]CY 2018'!$A$2:$F$46,5,FALSE)</f>
        <v>8.9968764415199382E-2</v>
      </c>
      <c r="O44" s="1">
        <f>VLOOKUP($A44,'[2]CY 2019'!$A$2:$F$46,3,FALSE)</f>
        <v>6.9142199838242838E-2</v>
      </c>
      <c r="P44" s="3">
        <f>VLOOKUP($A44,'[2]CY 2019'!$A$2:$F$46,6,FALSE)</f>
        <v>1.7462066303736784E-2</v>
      </c>
      <c r="Q44" s="3">
        <f>VLOOKUP($A44,'[2]CY 2019'!$A$2:$F$46,4,FALSE)</f>
        <v>7.7684976819754115E-2</v>
      </c>
      <c r="R44" s="3">
        <f>VLOOKUP($A44,'[2]CY 2019'!$A$2:$F$46,5,FALSE)</f>
        <v>9.5147043123490899E-2</v>
      </c>
      <c r="S44" s="3">
        <f t="shared" si="0"/>
        <v>-0.19732148188226617</v>
      </c>
    </row>
    <row r="45" spans="1:19">
      <c r="A45">
        <v>210061</v>
      </c>
      <c r="B45" t="s">
        <v>10</v>
      </c>
      <c r="C45" s="1">
        <f>VLOOKUP($A45,'[2]CY 2016'!$A$2:$F$46,3,FALSE)</f>
        <v>-0.34342881506317452</v>
      </c>
      <c r="D45" s="3">
        <f>VLOOKUP($A45,'[2]CY 2016'!$A$2:$F$46,6,FALSE)</f>
        <v>2.0348666074322022E-2</v>
      </c>
      <c r="E45" s="3">
        <f>VLOOKUP($A45,'[2]CY 2016'!$A$2:$F$46,4,FALSE)</f>
        <v>7.0027553284512614E-2</v>
      </c>
      <c r="F45" s="3">
        <f>VLOOKUP($A45,'[2]CY 2016'!$A$2:$F$46,5,FALSE)</f>
        <v>9.0376219358834636E-2</v>
      </c>
      <c r="G45" s="1">
        <f>VLOOKUP($A45,'[2]CY 2017'!$A$2:$F$46,3,FALSE)</f>
        <v>-0.27934929172885237</v>
      </c>
      <c r="H45" s="3">
        <f>VLOOKUP($A45,'[2]CY 2017'!$A$2:$F$46,6,FALSE)</f>
        <v>2.0648804609898888E-2</v>
      </c>
      <c r="I45" s="3">
        <f>VLOOKUP($A45,'[2]CY 2017'!$A$2:$F$46,4,FALSE)</f>
        <v>7.6025462516744219E-2</v>
      </c>
      <c r="J45" s="3">
        <f>VLOOKUP($A45,'[2]CY 2017'!$A$2:$F$46,5,FALSE)</f>
        <v>9.6674267126643107E-2</v>
      </c>
      <c r="K45" s="1">
        <f>VLOOKUP($A45,'[2]CY 2018'!$A$2:$F$46,3,FALSE)</f>
        <v>-0.32321649131151026</v>
      </c>
      <c r="L45" s="3">
        <f>VLOOKUP($A45,'[2]CY 2018'!$A$2:$F$46,6,FALSE)</f>
        <v>1.7444733174124413E-2</v>
      </c>
      <c r="M45" s="3">
        <f>VLOOKUP($A45,'[2]CY 2018'!$A$2:$F$46,4,FALSE)</f>
        <v>7.5969529133914027E-2</v>
      </c>
      <c r="N45" s="3">
        <f>VLOOKUP($A45,'[2]CY 2018'!$A$2:$F$46,5,FALSE)</f>
        <v>9.341426230803844E-2</v>
      </c>
      <c r="O45" s="1">
        <f>VLOOKUP($A45,'[2]CY 2019'!$A$2:$F$46,3,FALSE)</f>
        <v>-0.35578021664255655</v>
      </c>
      <c r="P45" s="3">
        <f>VLOOKUP($A45,'[2]CY 2019'!$A$2:$F$46,6,FALSE)</f>
        <v>1.5597591175092615E-2</v>
      </c>
      <c r="Q45" s="3">
        <f>VLOOKUP($A45,'[2]CY 2019'!$A$2:$F$46,4,FALSE)</f>
        <v>7.3121624488414208E-2</v>
      </c>
      <c r="R45" s="3">
        <f>VLOOKUP($A45,'[2]CY 2019'!$A$2:$F$46,5,FALSE)</f>
        <v>8.8719215663506823E-2</v>
      </c>
      <c r="S45" s="3">
        <f t="shared" si="0"/>
        <v>-0.10588536841432716</v>
      </c>
    </row>
    <row r="46" spans="1:19">
      <c r="A46">
        <v>210062</v>
      </c>
      <c r="B46" t="s">
        <v>9</v>
      </c>
      <c r="C46" s="1">
        <f>VLOOKUP($A46,'[2]CY 2016'!$A$2:$F$46,3,FALSE)</f>
        <v>0.16671397303301175</v>
      </c>
      <c r="D46" s="3">
        <f>VLOOKUP($A46,'[2]CY 2016'!$A$2:$F$46,6,FALSE)</f>
        <v>2.3299596166215589E-2</v>
      </c>
      <c r="E46" s="3">
        <f>VLOOKUP($A46,'[2]CY 2016'!$A$2:$F$46,4,FALSE)</f>
        <v>8.3492845081631101E-2</v>
      </c>
      <c r="F46" s="3">
        <f>VLOOKUP($A46,'[2]CY 2016'!$A$2:$F$46,5,FALSE)</f>
        <v>0.10679244124784669</v>
      </c>
      <c r="G46" s="1">
        <f>VLOOKUP($A46,'[2]CY 2017'!$A$2:$F$46,3,FALSE)</f>
        <v>0.17444910811297701</v>
      </c>
      <c r="H46" s="3">
        <f>VLOOKUP($A46,'[2]CY 2017'!$A$2:$F$46,6,FALSE)</f>
        <v>1.7232607026993293E-2</v>
      </c>
      <c r="I46" s="3">
        <f>VLOOKUP($A46,'[2]CY 2017'!$A$2:$F$46,4,FALSE)</f>
        <v>8.2691484311169031E-2</v>
      </c>
      <c r="J46" s="3">
        <f>VLOOKUP($A46,'[2]CY 2017'!$A$2:$F$46,5,FALSE)</f>
        <v>9.9924091338162324E-2</v>
      </c>
      <c r="K46" s="1">
        <f>VLOOKUP($A46,'[2]CY 2018'!$A$2:$F$46,3,FALSE)</f>
        <v>0.15225305402423467</v>
      </c>
      <c r="L46" s="3">
        <f>VLOOKUP($A46,'[2]CY 2018'!$A$2:$F$46,6,FALSE)</f>
        <v>2.1503154087391271E-2</v>
      </c>
      <c r="M46" s="3">
        <f>VLOOKUP($A46,'[2]CY 2018'!$A$2:$F$46,4,FALSE)</f>
        <v>7.0509810863696246E-2</v>
      </c>
      <c r="N46" s="3">
        <f>VLOOKUP($A46,'[2]CY 2018'!$A$2:$F$46,5,FALSE)</f>
        <v>9.2012964951087517E-2</v>
      </c>
      <c r="O46" s="1">
        <f>VLOOKUP($A46,'[2]CY 2019'!$A$2:$F$46,3,FALSE)</f>
        <v>0.15679495350442732</v>
      </c>
      <c r="P46" s="3">
        <f>VLOOKUP($A46,'[2]CY 2019'!$A$2:$F$46,6,FALSE)</f>
        <v>2.3509905518656227E-2</v>
      </c>
      <c r="Q46" s="3">
        <f>VLOOKUP($A46,'[2]CY 2019'!$A$2:$F$46,4,FALSE)</f>
        <v>7.520538588132164E-2</v>
      </c>
      <c r="R46" s="3">
        <f>VLOOKUP($A46,'[2]CY 2019'!$A$2:$F$46,5,FALSE)</f>
        <v>9.8715291399977867E-2</v>
      </c>
      <c r="S46" s="3">
        <f t="shared" si="0"/>
        <v>9.3323585140546728E-2</v>
      </c>
    </row>
    <row r="47" spans="1:19">
      <c r="A47">
        <v>210063</v>
      </c>
      <c r="B47" t="s">
        <v>8</v>
      </c>
      <c r="C47" s="1">
        <f>VLOOKUP($A47,'[2]CY 2016'!$A$2:$F$46,3,FALSE)</f>
        <v>-0.39746797563497643</v>
      </c>
      <c r="D47" s="3">
        <f>VLOOKUP($A47,'[2]CY 2016'!$A$2:$F$46,6,FALSE)</f>
        <v>3.0871880591449088E-2</v>
      </c>
      <c r="E47" s="3">
        <f>VLOOKUP($A47,'[2]CY 2016'!$A$2:$F$46,4,FALSE)</f>
        <v>7.5129986412598201E-2</v>
      </c>
      <c r="F47" s="3">
        <f>VLOOKUP($A47,'[2]CY 2016'!$A$2:$F$46,5,FALSE)</f>
        <v>0.10600186700404729</v>
      </c>
      <c r="G47" s="1">
        <f>VLOOKUP($A47,'[2]CY 2017'!$A$2:$F$46,3,FALSE)</f>
        <v>-0.39734597139854821</v>
      </c>
      <c r="H47" s="3">
        <f>VLOOKUP($A47,'[2]CY 2017'!$A$2:$F$46,6,FALSE)</f>
        <v>2.0214838003799765E-2</v>
      </c>
      <c r="I47" s="3">
        <f>VLOOKUP($A47,'[2]CY 2017'!$A$2:$F$46,4,FALSE)</f>
        <v>8.0700236561537977E-2</v>
      </c>
      <c r="J47" s="3">
        <f>VLOOKUP($A47,'[2]CY 2017'!$A$2:$F$46,5,FALSE)</f>
        <v>0.10091507456533774</v>
      </c>
      <c r="K47" s="1">
        <f>VLOOKUP($A47,'[2]CY 2018'!$A$2:$F$46,3,FALSE)</f>
        <v>-0.39040595319231941</v>
      </c>
      <c r="L47" s="3">
        <f>VLOOKUP($A47,'[2]CY 2018'!$A$2:$F$46,6,FALSE)</f>
        <v>2.7364367724260125E-2</v>
      </c>
      <c r="M47" s="3">
        <f>VLOOKUP($A47,'[2]CY 2018'!$A$2:$F$46,4,FALSE)</f>
        <v>8.1082107030727935E-2</v>
      </c>
      <c r="N47" s="3">
        <f>VLOOKUP($A47,'[2]CY 2018'!$A$2:$F$46,5,FALSE)</f>
        <v>0.10844647475498806</v>
      </c>
      <c r="O47" s="1">
        <f>VLOOKUP($A47,'[2]CY 2019'!$A$2:$F$46,3,FALSE)</f>
        <v>-0.37401361207280209</v>
      </c>
      <c r="P47" s="3">
        <f>VLOOKUP($A47,'[2]CY 2019'!$A$2:$F$46,6,FALSE)</f>
        <v>3.6320360499440735E-2</v>
      </c>
      <c r="Q47" s="3">
        <f>VLOOKUP($A47,'[2]CY 2019'!$A$2:$F$46,4,FALSE)</f>
        <v>7.6334797283769809E-2</v>
      </c>
      <c r="R47" s="3">
        <f>VLOOKUP($A47,'[2]CY 2019'!$A$2:$F$46,5,FALSE)</f>
        <v>0.11265515778321054</v>
      </c>
      <c r="S47" s="3">
        <f t="shared" si="0"/>
        <v>0.3272866694902874</v>
      </c>
    </row>
    <row r="48" spans="1:19">
      <c r="A48">
        <v>210064</v>
      </c>
      <c r="B48" t="s">
        <v>7</v>
      </c>
      <c r="C48" s="1">
        <f>VLOOKUP($A48,'[2]CY 2016'!$A$2:$F$46,3,FALSE)</f>
        <v>-9.0099224407908102E-2</v>
      </c>
      <c r="D48" s="3">
        <f>VLOOKUP($A48,'[2]CY 2016'!$A$2:$F$46,6,FALSE)</f>
        <v>2.4922534662123325E-2</v>
      </c>
      <c r="E48" s="3">
        <f>VLOOKUP($A48,'[2]CY 2016'!$A$2:$F$46,4,FALSE)</f>
        <v>7.7717208814353594E-2</v>
      </c>
      <c r="F48" s="3">
        <f>VLOOKUP($A48,'[2]CY 2016'!$A$2:$F$46,5,FALSE)</f>
        <v>0.10263974347647692</v>
      </c>
      <c r="G48" s="1">
        <f>VLOOKUP($A48,'[2]CY 2017'!$A$2:$F$46,3,FALSE)</f>
        <v>-6.7611427527200119E-2</v>
      </c>
      <c r="H48" s="3">
        <f>VLOOKUP($A48,'[2]CY 2017'!$A$2:$F$46,6,FALSE)</f>
        <v>2.0811671587175132E-2</v>
      </c>
      <c r="I48" s="3">
        <f>VLOOKUP($A48,'[2]CY 2017'!$A$2:$F$46,4,FALSE)</f>
        <v>8.6768300116622746E-2</v>
      </c>
      <c r="J48" s="3">
        <f>VLOOKUP($A48,'[2]CY 2017'!$A$2:$F$46,5,FALSE)</f>
        <v>0.10757997170379788</v>
      </c>
      <c r="K48" s="1">
        <f>VLOOKUP($A48,'[2]CY 2018'!$A$2:$F$46,3,FALSE)</f>
        <v>-4.3259465550159852E-2</v>
      </c>
      <c r="L48" s="3">
        <f>VLOOKUP($A48,'[2]CY 2018'!$A$2:$F$46,6,FALSE)</f>
        <v>2.8519250690493034E-2</v>
      </c>
      <c r="M48" s="3">
        <f>VLOOKUP($A48,'[2]CY 2018'!$A$2:$F$46,4,FALSE)</f>
        <v>7.9245707962106601E-2</v>
      </c>
      <c r="N48" s="3">
        <f>VLOOKUP($A48,'[2]CY 2018'!$A$2:$F$46,5,FALSE)</f>
        <v>0.10776495865259964</v>
      </c>
      <c r="O48" s="1">
        <f>VLOOKUP($A48,'[2]CY 2019'!$A$2:$F$46,3,FALSE)</f>
        <v>-7.7843246168495014E-2</v>
      </c>
      <c r="P48" s="3">
        <f>VLOOKUP($A48,'[2]CY 2019'!$A$2:$F$46,6,FALSE)</f>
        <v>1.9599144169058197E-2</v>
      </c>
      <c r="Q48" s="3">
        <f>VLOOKUP($A48,'[2]CY 2019'!$A$2:$F$46,4,FALSE)</f>
        <v>7.7814554110367209E-2</v>
      </c>
      <c r="R48" s="3">
        <f>VLOOKUP($A48,'[2]CY 2019'!$A$2:$F$46,5,FALSE)</f>
        <v>9.7413698279425406E-2</v>
      </c>
      <c r="S48" s="3">
        <f t="shared" si="0"/>
        <v>-0.31277492589973188</v>
      </c>
    </row>
    <row r="49" spans="1:19">
      <c r="A49">
        <v>210065</v>
      </c>
      <c r="B49" t="s">
        <v>6</v>
      </c>
      <c r="C49" s="1">
        <f>VLOOKUP($A49,'[2]CY 2016'!$A$2:$F$46,3,FALSE)</f>
        <v>-0.34647074571433911</v>
      </c>
      <c r="D49" s="3">
        <f>VLOOKUP($A49,'[2]CY 2016'!$A$2:$F$46,6,FALSE)</f>
        <v>1.4144846712587797E-2</v>
      </c>
      <c r="E49" s="3">
        <f>VLOOKUP($A49,'[2]CY 2016'!$A$2:$F$46,4,FALSE)</f>
        <v>9.3180122791198777E-2</v>
      </c>
      <c r="F49" s="3">
        <f>VLOOKUP($A49,'[2]CY 2016'!$A$2:$F$46,5,FALSE)</f>
        <v>0.10732496950378657</v>
      </c>
      <c r="G49" s="1">
        <f>VLOOKUP($A49,'[2]CY 2017'!$A$2:$F$46,3,FALSE)</f>
        <v>-0.3228118416441868</v>
      </c>
      <c r="H49" s="3">
        <f>VLOOKUP($A49,'[2]CY 2017'!$A$2:$F$46,6,FALSE)</f>
        <v>1.023387576064802E-2</v>
      </c>
      <c r="I49" s="3">
        <f>VLOOKUP($A49,'[2]CY 2017'!$A$2:$F$46,4,FALSE)</f>
        <v>0.10432916920789828</v>
      </c>
      <c r="J49" s="3">
        <f>VLOOKUP($A49,'[2]CY 2017'!$A$2:$F$46,5,FALSE)</f>
        <v>0.1145630449685463</v>
      </c>
      <c r="K49" s="1">
        <f>VLOOKUP($A49,'[2]CY 2018'!$A$2:$F$46,3,FALSE)</f>
        <v>-0.36232647048628752</v>
      </c>
      <c r="L49" s="3">
        <f>VLOOKUP($A49,'[2]CY 2018'!$A$2:$F$46,6,FALSE)</f>
        <v>2.0566145119552348E-2</v>
      </c>
      <c r="M49" s="3">
        <f>VLOOKUP($A49,'[2]CY 2018'!$A$2:$F$46,4,FALSE)</f>
        <v>9.0951041377637848E-2</v>
      </c>
      <c r="N49" s="3">
        <f>VLOOKUP($A49,'[2]CY 2018'!$A$2:$F$46,5,FALSE)</f>
        <v>0.1115171864971902</v>
      </c>
      <c r="O49" s="1">
        <f>VLOOKUP($A49,'[2]CY 2019'!$A$2:$F$46,3,FALSE)</f>
        <v>-0.37774797647248093</v>
      </c>
      <c r="P49" s="3">
        <f>VLOOKUP($A49,'[2]CY 2019'!$A$2:$F$46,6,FALSE)</f>
        <v>2.3429890273768197E-2</v>
      </c>
      <c r="Q49" s="3">
        <f>VLOOKUP($A49,'[2]CY 2019'!$A$2:$F$46,4,FALSE)</f>
        <v>8.6053185291870338E-2</v>
      </c>
      <c r="R49" s="3">
        <f>VLOOKUP($A49,'[2]CY 2019'!$A$2:$F$46,5,FALSE)</f>
        <v>0.10948307556563854</v>
      </c>
      <c r="S49" s="3">
        <f t="shared" si="0"/>
        <v>0.1392455969540578</v>
      </c>
    </row>
    <row r="51" spans="1:19" ht="29">
      <c r="I51" s="2" t="s">
        <v>5</v>
      </c>
      <c r="J51" s="1">
        <f>CORREL(D5:D49,H5:H49)</f>
        <v>0.75704065082534067</v>
      </c>
      <c r="M51" s="2" t="s">
        <v>4</v>
      </c>
      <c r="N51" s="1">
        <f>CORREL(H5:H49,L5:L49)</f>
        <v>0.71187421581415433</v>
      </c>
      <c r="Q51" s="2" t="s">
        <v>3</v>
      </c>
      <c r="R51" s="1">
        <f>CORREL(L5:L49,P5:P49)</f>
        <v>0.66447716109800503</v>
      </c>
    </row>
    <row r="52" spans="1:19" ht="29">
      <c r="I52" s="2" t="s">
        <v>2</v>
      </c>
      <c r="J52" s="1">
        <f>CORREL(C5:C49,G5:G49)</f>
        <v>0.99675436362373548</v>
      </c>
      <c r="M52" s="2" t="s">
        <v>1</v>
      </c>
      <c r="N52" s="1">
        <f>CORREL(G5:G49,K5:K49)</f>
        <v>0.99763285251533329</v>
      </c>
      <c r="Q52" s="2" t="s">
        <v>0</v>
      </c>
      <c r="R52" s="1">
        <f>CORREL(K5:K49,O5:O49)</f>
        <v>0.99810909793547364</v>
      </c>
    </row>
  </sheetData>
  <autoFilter ref="A4:S4">
    <sortState ref="A5:S49">
      <sortCondition ref="A4"/>
    </sortState>
  </autoFilter>
  <mergeCells count="5">
    <mergeCell ref="A3:B3"/>
    <mergeCell ref="C3:F3"/>
    <mergeCell ref="G3:J3"/>
    <mergeCell ref="K3:N3"/>
    <mergeCell ref="O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4" sqref="H34"/>
    </sheetView>
  </sheetViews>
  <sheetFormatPr defaultColWidth="9.08984375" defaultRowHeight="14.5"/>
  <cols>
    <col min="1" max="1" width="12.81640625" style="9" bestFit="1" customWidth="1"/>
    <col min="2" max="2" width="25.7265625" style="9" bestFit="1" customWidth="1"/>
    <col min="3" max="14" width="18.36328125" style="9" customWidth="1"/>
    <col min="15" max="15" width="21.26953125" style="9" bestFit="1" customWidth="1"/>
    <col min="16" max="18" width="18.36328125" style="9" customWidth="1"/>
    <col min="19" max="16384" width="9.08984375" style="9"/>
  </cols>
  <sheetData>
    <row r="1" spans="1:18" ht="26.25" customHeight="1">
      <c r="A1" s="52" t="s">
        <v>76</v>
      </c>
      <c r="B1" s="52"/>
      <c r="C1" s="18"/>
      <c r="D1" s="18"/>
      <c r="E1" s="18"/>
      <c r="F1" s="18"/>
    </row>
    <row r="2" spans="1:18" ht="13" customHeight="1"/>
    <row r="3" spans="1:18" ht="21.75" customHeight="1">
      <c r="A3" s="53" t="s">
        <v>62</v>
      </c>
      <c r="B3" s="53"/>
      <c r="C3" s="57" t="s">
        <v>58</v>
      </c>
      <c r="D3" s="57"/>
      <c r="E3" s="57"/>
      <c r="F3" s="57"/>
      <c r="G3" s="60" t="s">
        <v>75</v>
      </c>
      <c r="H3" s="60"/>
      <c r="I3" s="60"/>
      <c r="J3" s="60"/>
      <c r="K3" s="63" t="s">
        <v>60</v>
      </c>
      <c r="L3" s="63"/>
      <c r="M3" s="63"/>
      <c r="N3" s="63"/>
      <c r="O3" s="54" t="s">
        <v>61</v>
      </c>
      <c r="P3" s="54"/>
      <c r="Q3" s="54"/>
      <c r="R3" s="54"/>
    </row>
    <row r="4" spans="1:18" ht="13" customHeight="1">
      <c r="A4" s="8"/>
      <c r="B4" s="8"/>
      <c r="C4" s="58" t="s">
        <v>74</v>
      </c>
      <c r="D4" s="59"/>
      <c r="E4" s="58" t="s">
        <v>73</v>
      </c>
      <c r="F4" s="59"/>
      <c r="G4" s="61" t="s">
        <v>74</v>
      </c>
      <c r="H4" s="62"/>
      <c r="I4" s="61" t="s">
        <v>73</v>
      </c>
      <c r="J4" s="62"/>
      <c r="K4" s="64" t="s">
        <v>74</v>
      </c>
      <c r="L4" s="65"/>
      <c r="M4" s="64" t="s">
        <v>73</v>
      </c>
      <c r="N4" s="65"/>
      <c r="O4" s="55" t="s">
        <v>74</v>
      </c>
      <c r="P4" s="56"/>
      <c r="Q4" s="55" t="s">
        <v>73</v>
      </c>
      <c r="R4" s="56"/>
    </row>
    <row r="5" spans="1:18" ht="26.15" customHeight="1">
      <c r="A5" s="8" t="s">
        <v>57</v>
      </c>
      <c r="B5" s="8" t="s">
        <v>56</v>
      </c>
      <c r="C5" s="17" t="s">
        <v>72</v>
      </c>
      <c r="D5" s="17" t="s">
        <v>71</v>
      </c>
      <c r="E5" s="17" t="s">
        <v>72</v>
      </c>
      <c r="F5" s="17" t="s">
        <v>71</v>
      </c>
      <c r="G5" s="16" t="s">
        <v>72</v>
      </c>
      <c r="H5" s="16" t="s">
        <v>71</v>
      </c>
      <c r="I5" s="16" t="s">
        <v>72</v>
      </c>
      <c r="J5" s="16" t="s">
        <v>71</v>
      </c>
      <c r="K5" s="15" t="s">
        <v>72</v>
      </c>
      <c r="L5" s="15" t="s">
        <v>71</v>
      </c>
      <c r="M5" s="15" t="s">
        <v>72</v>
      </c>
      <c r="N5" s="15" t="s">
        <v>71</v>
      </c>
      <c r="O5" s="14" t="s">
        <v>72</v>
      </c>
      <c r="P5" s="14" t="s">
        <v>71</v>
      </c>
      <c r="Q5" s="14" t="s">
        <v>72</v>
      </c>
      <c r="R5" s="14" t="s">
        <v>71</v>
      </c>
    </row>
    <row r="6" spans="1:18" ht="15" customHeight="1">
      <c r="A6" s="11">
        <v>210001</v>
      </c>
      <c r="B6" s="13" t="s">
        <v>50</v>
      </c>
      <c r="C6" s="12">
        <f>VLOOKUP($A6,[4]Medicaid!$A$2:$F$47,3,FALSE)</f>
        <v>3887</v>
      </c>
      <c r="D6" s="20">
        <f>VLOOKUP($A6,[4]Medicaid!$A$2:$F$47,4,FALSE)</f>
        <v>0.12180000000000001</v>
      </c>
      <c r="E6" s="12">
        <f>VLOOKUP($A6,[4]Medicaid!$A$2:$F$47,5,FALSE)</f>
        <v>9387</v>
      </c>
      <c r="F6" s="20">
        <f>VLOOKUP($A6,[4]Medicaid!$A$2:$F$47,6,FALSE)</f>
        <v>9.9099999999999994E-2</v>
      </c>
      <c r="G6" s="12">
        <f>VLOOKUP($A6,[5]Medicaid!$A$2:$F$47,3,FALSE)</f>
        <v>4273</v>
      </c>
      <c r="H6" s="20">
        <f>VLOOKUP($A6,[5]Medicaid!$A$2:$F$47,4,FALSE)</f>
        <v>0.1411</v>
      </c>
      <c r="I6" s="12">
        <f>VLOOKUP($A6,[5]Medicaid!$A$2:$F$47,5,FALSE)</f>
        <v>8956</v>
      </c>
      <c r="J6" s="20">
        <f>VLOOKUP($A6,[5]Medicaid!$A$2:$F$47,6,FALSE)</f>
        <v>9.9000000000000005E-2</v>
      </c>
      <c r="K6" s="12">
        <f>VLOOKUP($A6,[6]Medicaid!$A$2:$F$47,3,FALSE)</f>
        <v>4506</v>
      </c>
      <c r="L6" s="20">
        <f>VLOOKUP($A6,[6]Medicaid!$A$2:$F$47,4,FALSE)</f>
        <v>0.1469</v>
      </c>
      <c r="M6" s="12">
        <f>VLOOKUP($A6,[6]Medicaid!$A$2:$F$47,5,FALSE)</f>
        <v>9111</v>
      </c>
      <c r="N6" s="20">
        <f>VLOOKUP($A6,[6]Medicaid!$A$2:$F$47,6,FALSE)</f>
        <v>0.11020000000000001</v>
      </c>
      <c r="O6" s="12">
        <f>VLOOKUP($A6,[7]Medicaid!$A$2:$F$47,3,FALSE)</f>
        <v>4343</v>
      </c>
      <c r="P6" s="20">
        <f>VLOOKUP($A6,[7]Medicaid!$A$2:$F$47,4,FALSE)</f>
        <v>0.1479</v>
      </c>
      <c r="Q6" s="12">
        <f>VLOOKUP($A6,[7]Medicaid!$A$2:$F$47,5,FALSE)</f>
        <v>9161</v>
      </c>
      <c r="R6" s="20">
        <f>VLOOKUP($A6,[7]Medicaid!$A$2:$F$47,6,FALSE)</f>
        <v>0.1011</v>
      </c>
    </row>
    <row r="7" spans="1:18" ht="15" customHeight="1">
      <c r="A7" s="11">
        <v>210002</v>
      </c>
      <c r="B7" s="13" t="s">
        <v>49</v>
      </c>
      <c r="C7" s="12">
        <f>VLOOKUP($A7,[4]Medicaid!$A$2:$F$47,3,FALSE)</f>
        <v>9936</v>
      </c>
      <c r="D7" s="20">
        <f>VLOOKUP($A7,[4]Medicaid!$A$2:$F$47,4,FALSE)</f>
        <v>0.1358</v>
      </c>
      <c r="E7" s="12">
        <f>VLOOKUP($A7,[4]Medicaid!$A$2:$F$47,5,FALSE)</f>
        <v>11488</v>
      </c>
      <c r="F7" s="20">
        <f>VLOOKUP($A7,[4]Medicaid!$A$2:$F$47,6,FALSE)</f>
        <v>0.11840000000000001</v>
      </c>
      <c r="G7" s="12">
        <f>VLOOKUP($A7,[5]Medicaid!$A$2:$F$47,3,FALSE)</f>
        <v>10436</v>
      </c>
      <c r="H7" s="20">
        <f>VLOOKUP($A7,[5]Medicaid!$A$2:$F$47,4,FALSE)</f>
        <v>0.14319999999999999</v>
      </c>
      <c r="I7" s="12">
        <f>VLOOKUP($A7,[5]Medicaid!$A$2:$F$47,5,FALSE)</f>
        <v>11516</v>
      </c>
      <c r="J7" s="20">
        <f>VLOOKUP($A7,[5]Medicaid!$A$2:$F$47,6,FALSE)</f>
        <v>0.1202</v>
      </c>
      <c r="K7" s="12">
        <f>VLOOKUP($A7,[6]Medicaid!$A$2:$F$47,3,FALSE)</f>
        <v>10270</v>
      </c>
      <c r="L7" s="20">
        <f>VLOOKUP($A7,[6]Medicaid!$A$2:$F$47,4,FALSE)</f>
        <v>0.14480000000000001</v>
      </c>
      <c r="M7" s="12">
        <f>VLOOKUP($A7,[6]Medicaid!$A$2:$F$47,5,FALSE)</f>
        <v>12207</v>
      </c>
      <c r="N7" s="20">
        <f>VLOOKUP($A7,[6]Medicaid!$A$2:$F$47,6,FALSE)</f>
        <v>0.126</v>
      </c>
      <c r="O7" s="12">
        <f>VLOOKUP($A7,[7]Medicaid!$A$2:$F$47,3,FALSE)</f>
        <v>10170</v>
      </c>
      <c r="P7" s="20">
        <f>VLOOKUP($A7,[7]Medicaid!$A$2:$F$47,4,FALSE)</f>
        <v>0.1431</v>
      </c>
      <c r="Q7" s="12">
        <f>VLOOKUP($A7,[7]Medicaid!$A$2:$F$47,5,FALSE)</f>
        <v>11895</v>
      </c>
      <c r="R7" s="20">
        <f>VLOOKUP($A7,[7]Medicaid!$A$2:$F$47,6,FALSE)</f>
        <v>0.1263</v>
      </c>
    </row>
    <row r="8" spans="1:18" ht="15" customHeight="1">
      <c r="A8" s="11">
        <v>210003</v>
      </c>
      <c r="B8" s="13" t="s">
        <v>48</v>
      </c>
      <c r="C8" s="12">
        <f>VLOOKUP($A8,[4]Medicaid!$A$2:$F$47,3,FALSE)</f>
        <v>4363</v>
      </c>
      <c r="D8" s="20">
        <f>VLOOKUP($A8,[4]Medicaid!$A$2:$F$47,4,FALSE)</f>
        <v>0.11990000000000001</v>
      </c>
      <c r="E8" s="12">
        <f>VLOOKUP($A8,[4]Medicaid!$A$2:$F$47,5,FALSE)</f>
        <v>4814</v>
      </c>
      <c r="F8" s="20">
        <f>VLOOKUP($A8,[4]Medicaid!$A$2:$F$47,6,FALSE)</f>
        <v>9.1499999999999998E-2</v>
      </c>
      <c r="G8" s="12">
        <f>VLOOKUP($A8,[5]Medicaid!$A$2:$F$47,3,FALSE)</f>
        <v>5392</v>
      </c>
      <c r="H8" s="20">
        <f>VLOOKUP($A8,[5]Medicaid!$A$2:$F$47,4,FALSE)</f>
        <v>0.1134</v>
      </c>
      <c r="I8" s="12">
        <f>VLOOKUP($A8,[5]Medicaid!$A$2:$F$47,5,FALSE)</f>
        <v>5140</v>
      </c>
      <c r="J8" s="20">
        <f>VLOOKUP($A8,[5]Medicaid!$A$2:$F$47,6,FALSE)</f>
        <v>0.10589999999999999</v>
      </c>
      <c r="K8" s="12">
        <f>VLOOKUP($A8,[6]Medicaid!$A$2:$F$47,3,FALSE)</f>
        <v>5469</v>
      </c>
      <c r="L8" s="20">
        <f>VLOOKUP($A8,[6]Medicaid!$A$2:$F$47,4,FALSE)</f>
        <v>0.1168</v>
      </c>
      <c r="M8" s="12">
        <f>VLOOKUP($A8,[6]Medicaid!$A$2:$F$47,5,FALSE)</f>
        <v>4609</v>
      </c>
      <c r="N8" s="20">
        <f>VLOOKUP($A8,[6]Medicaid!$A$2:$F$47,6,FALSE)</f>
        <v>9.8000000000000004E-2</v>
      </c>
      <c r="O8" s="12">
        <f>VLOOKUP($A8,[7]Medicaid!$A$2:$F$47,3,FALSE)</f>
        <v>5436</v>
      </c>
      <c r="P8" s="20">
        <f>VLOOKUP($A8,[7]Medicaid!$A$2:$F$47,4,FALSE)</f>
        <v>0.11700000000000001</v>
      </c>
      <c r="Q8" s="12">
        <f>VLOOKUP($A8,[7]Medicaid!$A$2:$F$47,5,FALSE)</f>
        <v>4958</v>
      </c>
      <c r="R8" s="20">
        <f>VLOOKUP($A8,[7]Medicaid!$A$2:$F$47,6,FALSE)</f>
        <v>9.98E-2</v>
      </c>
    </row>
    <row r="9" spans="1:18" ht="15" customHeight="1">
      <c r="A9" s="11">
        <v>210004</v>
      </c>
      <c r="B9" s="13" t="s">
        <v>47</v>
      </c>
      <c r="C9" s="12">
        <f>VLOOKUP($A9,[4]Medicaid!$A$2:$F$47,3,FALSE)</f>
        <v>7186</v>
      </c>
      <c r="D9" s="20">
        <f>VLOOKUP($A9,[4]Medicaid!$A$2:$F$47,4,FALSE)</f>
        <v>0.12590000000000001</v>
      </c>
      <c r="E9" s="12">
        <f>VLOOKUP($A9,[4]Medicaid!$A$2:$F$47,5,FALSE)</f>
        <v>15775</v>
      </c>
      <c r="F9" s="20">
        <f>VLOOKUP($A9,[4]Medicaid!$A$2:$F$47,6,FALSE)</f>
        <v>0.113</v>
      </c>
      <c r="G9" s="12">
        <f>VLOOKUP($A9,[5]Medicaid!$A$2:$F$47,3,FALSE)</f>
        <v>7103</v>
      </c>
      <c r="H9" s="20">
        <f>VLOOKUP($A9,[5]Medicaid!$A$2:$F$47,4,FALSE)</f>
        <v>0.1239</v>
      </c>
      <c r="I9" s="12">
        <f>VLOOKUP($A9,[5]Medicaid!$A$2:$F$47,5,FALSE)</f>
        <v>15951</v>
      </c>
      <c r="J9" s="20">
        <f>VLOOKUP($A9,[5]Medicaid!$A$2:$F$47,6,FALSE)</f>
        <v>0.1164</v>
      </c>
      <c r="K9" s="12">
        <f>VLOOKUP($A9,[6]Medicaid!$A$2:$F$47,3,FALSE)</f>
        <v>7256</v>
      </c>
      <c r="L9" s="20">
        <f>VLOOKUP($A9,[6]Medicaid!$A$2:$F$47,4,FALSE)</f>
        <v>0.1242</v>
      </c>
      <c r="M9" s="12">
        <f>VLOOKUP($A9,[6]Medicaid!$A$2:$F$47,5,FALSE)</f>
        <v>16691</v>
      </c>
      <c r="N9" s="20">
        <f>VLOOKUP($A9,[6]Medicaid!$A$2:$F$47,6,FALSE)</f>
        <v>0.1215</v>
      </c>
      <c r="O9" s="12">
        <f>VLOOKUP($A9,[7]Medicaid!$A$2:$F$47,3,FALSE)</f>
        <v>6760</v>
      </c>
      <c r="P9" s="20">
        <f>VLOOKUP($A9,[7]Medicaid!$A$2:$F$47,4,FALSE)</f>
        <v>0.1333</v>
      </c>
      <c r="Q9" s="12">
        <f>VLOOKUP($A9,[7]Medicaid!$A$2:$F$47,5,FALSE)</f>
        <v>17097</v>
      </c>
      <c r="R9" s="20">
        <f>VLOOKUP($A9,[7]Medicaid!$A$2:$F$47,6,FALSE)</f>
        <v>0.11650000000000001</v>
      </c>
    </row>
    <row r="10" spans="1:18" ht="15" customHeight="1">
      <c r="A10" s="11">
        <v>210005</v>
      </c>
      <c r="B10" s="13" t="s">
        <v>46</v>
      </c>
      <c r="C10" s="12">
        <f>VLOOKUP($A10,[4]Medicaid!$A$2:$F$47,3,FALSE)</f>
        <v>1842</v>
      </c>
      <c r="D10" s="20">
        <f>VLOOKUP($A10,[4]Medicaid!$A$2:$F$47,4,FALSE)</f>
        <v>0.1133</v>
      </c>
      <c r="E10" s="12">
        <f>VLOOKUP($A10,[4]Medicaid!$A$2:$F$47,5,FALSE)</f>
        <v>11658</v>
      </c>
      <c r="F10" s="20">
        <f>VLOOKUP($A10,[4]Medicaid!$A$2:$F$47,6,FALSE)</f>
        <v>0.1033</v>
      </c>
      <c r="G10" s="12">
        <f>VLOOKUP($A10,[5]Medicaid!$A$2:$F$47,3,FALSE)</f>
        <v>1936</v>
      </c>
      <c r="H10" s="20">
        <f>VLOOKUP($A10,[5]Medicaid!$A$2:$F$47,4,FALSE)</f>
        <v>0.126</v>
      </c>
      <c r="I10" s="12">
        <f>VLOOKUP($A10,[5]Medicaid!$A$2:$F$47,5,FALSE)</f>
        <v>12443</v>
      </c>
      <c r="J10" s="20">
        <f>VLOOKUP($A10,[5]Medicaid!$A$2:$F$47,6,FALSE)</f>
        <v>0.1026</v>
      </c>
      <c r="K10" s="12">
        <f>VLOOKUP($A10,[6]Medicaid!$A$2:$F$47,3,FALSE)</f>
        <v>1990</v>
      </c>
      <c r="L10" s="20">
        <f>VLOOKUP($A10,[6]Medicaid!$A$2:$F$47,4,FALSE)</f>
        <v>0.13039999999999999</v>
      </c>
      <c r="M10" s="12">
        <f>VLOOKUP($A10,[6]Medicaid!$A$2:$F$47,5,FALSE)</f>
        <v>12629</v>
      </c>
      <c r="N10" s="20">
        <f>VLOOKUP($A10,[6]Medicaid!$A$2:$F$47,6,FALSE)</f>
        <v>0.11020000000000001</v>
      </c>
      <c r="O10" s="12">
        <f>VLOOKUP($A10,[7]Medicaid!$A$2:$F$47,3,FALSE)</f>
        <v>1735</v>
      </c>
      <c r="P10" s="20">
        <f>VLOOKUP($A10,[7]Medicaid!$A$2:$F$47,4,FALSE)</f>
        <v>0.1239</v>
      </c>
      <c r="Q10" s="12">
        <f>VLOOKUP($A10,[7]Medicaid!$A$2:$F$47,5,FALSE)</f>
        <v>12316</v>
      </c>
      <c r="R10" s="20">
        <f>VLOOKUP($A10,[7]Medicaid!$A$2:$F$47,6,FALSE)</f>
        <v>0.1023</v>
      </c>
    </row>
    <row r="11" spans="1:18" ht="15" customHeight="1">
      <c r="A11" s="11">
        <v>210006</v>
      </c>
      <c r="B11" s="13" t="s">
        <v>45</v>
      </c>
      <c r="C11" s="12">
        <f>VLOOKUP($A11,[4]Medicaid!$A$2:$F$47,3,FALSE)</f>
        <v>1228</v>
      </c>
      <c r="D11" s="20">
        <f>VLOOKUP($A11,[4]Medicaid!$A$2:$F$47,4,FALSE)</f>
        <v>0.1147</v>
      </c>
      <c r="E11" s="12">
        <f>VLOOKUP($A11,[4]Medicaid!$A$2:$F$47,5,FALSE)</f>
        <v>2292</v>
      </c>
      <c r="F11" s="20">
        <f>VLOOKUP($A11,[4]Medicaid!$A$2:$F$47,6,FALSE)</f>
        <v>0.111</v>
      </c>
      <c r="G11" s="12">
        <f>VLOOKUP($A11,[5]Medicaid!$A$2:$F$47,3,FALSE)</f>
        <v>1284</v>
      </c>
      <c r="H11" s="20">
        <f>VLOOKUP($A11,[5]Medicaid!$A$2:$F$47,4,FALSE)</f>
        <v>0.1234</v>
      </c>
      <c r="I11" s="12">
        <f>VLOOKUP($A11,[5]Medicaid!$A$2:$F$47,5,FALSE)</f>
        <v>2578</v>
      </c>
      <c r="J11" s="20">
        <f>VLOOKUP($A11,[5]Medicaid!$A$2:$F$47,6,FALSE)</f>
        <v>0.1066</v>
      </c>
      <c r="K11" s="12">
        <f>VLOOKUP($A11,[6]Medicaid!$A$2:$F$47,3,FALSE)</f>
        <v>1398</v>
      </c>
      <c r="L11" s="20">
        <f>VLOOKUP($A11,[6]Medicaid!$A$2:$F$47,4,FALSE)</f>
        <v>0.1234</v>
      </c>
      <c r="M11" s="12">
        <f>VLOOKUP($A11,[6]Medicaid!$A$2:$F$47,5,FALSE)</f>
        <v>2486</v>
      </c>
      <c r="N11" s="20">
        <f>VLOOKUP($A11,[6]Medicaid!$A$2:$F$47,6,FALSE)</f>
        <v>0.1069</v>
      </c>
      <c r="O11" s="12">
        <f>VLOOKUP($A11,[7]Medicaid!$A$2:$F$47,3,FALSE)</f>
        <v>1335</v>
      </c>
      <c r="P11" s="20">
        <f>VLOOKUP($A11,[7]Medicaid!$A$2:$F$47,4,FALSE)</f>
        <v>0.13700000000000001</v>
      </c>
      <c r="Q11" s="12">
        <f>VLOOKUP($A11,[7]Medicaid!$A$2:$F$47,5,FALSE)</f>
        <v>2647</v>
      </c>
      <c r="R11" s="20">
        <f>VLOOKUP($A11,[7]Medicaid!$A$2:$F$47,6,FALSE)</f>
        <v>0.13250000000000001</v>
      </c>
    </row>
    <row r="12" spans="1:18" ht="15" customHeight="1">
      <c r="A12" s="11">
        <v>210008</v>
      </c>
      <c r="B12" s="13" t="s">
        <v>44</v>
      </c>
      <c r="C12" s="12">
        <f>VLOOKUP($A12,[4]Medicaid!$A$2:$F$47,3,FALSE)</f>
        <v>4244</v>
      </c>
      <c r="D12" s="20">
        <f>VLOOKUP($A12,[4]Medicaid!$A$2:$F$47,4,FALSE)</f>
        <v>0.15509999999999999</v>
      </c>
      <c r="E12" s="12">
        <f>VLOOKUP($A12,[4]Medicaid!$A$2:$F$47,5,FALSE)</f>
        <v>8094</v>
      </c>
      <c r="F12" s="20">
        <f>VLOOKUP($A12,[4]Medicaid!$A$2:$F$47,6,FALSE)</f>
        <v>0.1081</v>
      </c>
      <c r="G12" s="12">
        <f>VLOOKUP($A12,[5]Medicaid!$A$2:$F$47,3,FALSE)</f>
        <v>4427</v>
      </c>
      <c r="H12" s="20">
        <f>VLOOKUP($A12,[5]Medicaid!$A$2:$F$47,4,FALSE)</f>
        <v>0.1605</v>
      </c>
      <c r="I12" s="12">
        <f>VLOOKUP($A12,[5]Medicaid!$A$2:$F$47,5,FALSE)</f>
        <v>8229</v>
      </c>
      <c r="J12" s="20">
        <f>VLOOKUP($A12,[5]Medicaid!$A$2:$F$47,6,FALSE)</f>
        <v>0.1114</v>
      </c>
      <c r="K12" s="12">
        <f>VLOOKUP($A12,[6]Medicaid!$A$2:$F$47,3,FALSE)</f>
        <v>4337</v>
      </c>
      <c r="L12" s="20">
        <f>VLOOKUP($A12,[6]Medicaid!$A$2:$F$47,4,FALSE)</f>
        <v>0.17480000000000001</v>
      </c>
      <c r="M12" s="12">
        <f>VLOOKUP($A12,[6]Medicaid!$A$2:$F$47,5,FALSE)</f>
        <v>8007</v>
      </c>
      <c r="N12" s="20">
        <f>VLOOKUP($A12,[6]Medicaid!$A$2:$F$47,6,FALSE)</f>
        <v>0.1143</v>
      </c>
      <c r="O12" s="12">
        <f>VLOOKUP($A12,[7]Medicaid!$A$2:$F$47,3,FALSE)</f>
        <v>4497</v>
      </c>
      <c r="P12" s="20">
        <f>VLOOKUP($A12,[7]Medicaid!$A$2:$F$47,4,FALSE)</f>
        <v>0.16070000000000001</v>
      </c>
      <c r="Q12" s="12">
        <f>VLOOKUP($A12,[7]Medicaid!$A$2:$F$47,5,FALSE)</f>
        <v>8128</v>
      </c>
      <c r="R12" s="20">
        <f>VLOOKUP($A12,[7]Medicaid!$A$2:$F$47,6,FALSE)</f>
        <v>0.11609999999999999</v>
      </c>
    </row>
    <row r="13" spans="1:18" ht="15" customHeight="1">
      <c r="A13" s="11">
        <v>210009</v>
      </c>
      <c r="B13" s="13" t="s">
        <v>43</v>
      </c>
      <c r="C13" s="12">
        <f>VLOOKUP($A13,[4]Medicaid!$A$2:$F$47,3,FALSE)</f>
        <v>13532</v>
      </c>
      <c r="D13" s="20">
        <f>VLOOKUP($A13,[4]Medicaid!$A$2:$F$47,4,FALSE)</f>
        <v>0.1404</v>
      </c>
      <c r="E13" s="12">
        <f>VLOOKUP($A13,[4]Medicaid!$A$2:$F$47,5,FALSE)</f>
        <v>23103</v>
      </c>
      <c r="F13" s="20">
        <f>VLOOKUP($A13,[4]Medicaid!$A$2:$F$47,6,FALSE)</f>
        <v>0.1207</v>
      </c>
      <c r="G13" s="12">
        <f>VLOOKUP($A13,[5]Medicaid!$A$2:$F$47,3,FALSE)</f>
        <v>13736</v>
      </c>
      <c r="H13" s="20">
        <f>VLOOKUP($A13,[5]Medicaid!$A$2:$F$47,4,FALSE)</f>
        <v>0.14380000000000001</v>
      </c>
      <c r="I13" s="12">
        <f>VLOOKUP($A13,[5]Medicaid!$A$2:$F$47,5,FALSE)</f>
        <v>23141</v>
      </c>
      <c r="J13" s="20">
        <f>VLOOKUP($A13,[5]Medicaid!$A$2:$F$47,6,FALSE)</f>
        <v>0.1181</v>
      </c>
      <c r="K13" s="12">
        <f>VLOOKUP($A13,[6]Medicaid!$A$2:$F$47,3,FALSE)</f>
        <v>14832</v>
      </c>
      <c r="L13" s="20">
        <f>VLOOKUP($A13,[6]Medicaid!$A$2:$F$47,4,FALSE)</f>
        <v>0.1489</v>
      </c>
      <c r="M13" s="12">
        <f>VLOOKUP($A13,[6]Medicaid!$A$2:$F$47,5,FALSE)</f>
        <v>24254</v>
      </c>
      <c r="N13" s="20">
        <f>VLOOKUP($A13,[6]Medicaid!$A$2:$F$47,6,FALSE)</f>
        <v>0.1227</v>
      </c>
      <c r="O13" s="12">
        <f>VLOOKUP($A13,[7]Medicaid!$A$2:$F$47,3,FALSE)</f>
        <v>14386</v>
      </c>
      <c r="P13" s="20">
        <f>VLOOKUP($A13,[7]Medicaid!$A$2:$F$47,4,FALSE)</f>
        <v>0.14680000000000001</v>
      </c>
      <c r="Q13" s="12">
        <f>VLOOKUP($A13,[7]Medicaid!$A$2:$F$47,5,FALSE)</f>
        <v>24655</v>
      </c>
      <c r="R13" s="20">
        <f>VLOOKUP($A13,[7]Medicaid!$A$2:$F$47,6,FALSE)</f>
        <v>0.12330000000000001</v>
      </c>
    </row>
    <row r="14" spans="1:18" ht="15" customHeight="1">
      <c r="A14" s="11">
        <v>210010</v>
      </c>
      <c r="B14" s="13" t="s">
        <v>42</v>
      </c>
      <c r="C14" s="12">
        <f>VLOOKUP($A14,[4]Medicaid!$A$2:$F$47,3,FALSE)</f>
        <v>655</v>
      </c>
      <c r="D14" s="20">
        <f>VLOOKUP($A14,[4]Medicaid!$A$2:$F$47,4,FALSE)</f>
        <v>0.10249999999999999</v>
      </c>
      <c r="E14" s="12">
        <f>VLOOKUP($A14,[4]Medicaid!$A$2:$F$47,5,FALSE)</f>
        <v>468</v>
      </c>
      <c r="F14" s="20">
        <f>VLOOKUP($A14,[4]Medicaid!$A$2:$F$47,6,FALSE)</f>
        <v>7.0199999999999999E-2</v>
      </c>
      <c r="G14" s="12">
        <f>VLOOKUP($A14,[5]Medicaid!$A$2:$F$47,3,FALSE)</f>
        <v>825</v>
      </c>
      <c r="H14" s="20">
        <f>VLOOKUP($A14,[5]Medicaid!$A$2:$F$47,4,FALSE)</f>
        <v>0.1028</v>
      </c>
      <c r="I14" s="12">
        <f>VLOOKUP($A14,[5]Medicaid!$A$2:$F$47,5,FALSE)</f>
        <v>730</v>
      </c>
      <c r="J14" s="20">
        <f>VLOOKUP($A14,[5]Medicaid!$A$2:$F$47,6,FALSE)</f>
        <v>8.77E-2</v>
      </c>
      <c r="K14" s="12">
        <f>VLOOKUP($A14,[6]Medicaid!$A$2:$F$47,3,FALSE)</f>
        <v>1056</v>
      </c>
      <c r="L14" s="20">
        <f>VLOOKUP($A14,[6]Medicaid!$A$2:$F$47,4,FALSE)</f>
        <v>0.1211</v>
      </c>
      <c r="M14" s="12">
        <f>VLOOKUP($A14,[6]Medicaid!$A$2:$F$47,5,FALSE)</f>
        <v>944</v>
      </c>
      <c r="N14" s="20">
        <f>VLOOKUP($A14,[6]Medicaid!$A$2:$F$47,6,FALSE)</f>
        <v>0.1188</v>
      </c>
      <c r="O14" s="12">
        <f>VLOOKUP($A14,[7]Medicaid!$A$2:$F$47,3,FALSE)</f>
        <v>1069</v>
      </c>
      <c r="P14" s="20">
        <f>VLOOKUP($A14,[7]Medicaid!$A$2:$F$47,4,FALSE)</f>
        <v>0.151</v>
      </c>
      <c r="Q14" s="12">
        <f>VLOOKUP($A14,[7]Medicaid!$A$2:$F$47,5,FALSE)</f>
        <v>1052</v>
      </c>
      <c r="R14" s="20">
        <f>VLOOKUP($A14,[7]Medicaid!$A$2:$F$47,6,FALSE)</f>
        <v>0.1069</v>
      </c>
    </row>
    <row r="15" spans="1:18" ht="15" customHeight="1">
      <c r="A15" s="11">
        <v>210011</v>
      </c>
      <c r="B15" s="13" t="s">
        <v>41</v>
      </c>
      <c r="C15" s="12">
        <f>VLOOKUP($A15,[4]Medicaid!$A$2:$F$47,3,FALSE)</f>
        <v>4185</v>
      </c>
      <c r="D15" s="20">
        <f>VLOOKUP($A15,[4]Medicaid!$A$2:$F$47,4,FALSE)</f>
        <v>0.1283</v>
      </c>
      <c r="E15" s="12">
        <f>VLOOKUP($A15,[4]Medicaid!$A$2:$F$47,5,FALSE)</f>
        <v>7241</v>
      </c>
      <c r="F15" s="20">
        <f>VLOOKUP($A15,[4]Medicaid!$A$2:$F$47,6,FALSE)</f>
        <v>0.1081</v>
      </c>
      <c r="G15" s="12">
        <f>VLOOKUP($A15,[5]Medicaid!$A$2:$F$47,3,FALSE)</f>
        <v>4722</v>
      </c>
      <c r="H15" s="20">
        <f>VLOOKUP($A15,[5]Medicaid!$A$2:$F$47,4,FALSE)</f>
        <v>0.1353</v>
      </c>
      <c r="I15" s="12">
        <f>VLOOKUP($A15,[5]Medicaid!$A$2:$F$47,5,FALSE)</f>
        <v>8422</v>
      </c>
      <c r="J15" s="20">
        <f>VLOOKUP($A15,[5]Medicaid!$A$2:$F$47,6,FALSE)</f>
        <v>0.1137</v>
      </c>
      <c r="K15" s="12">
        <f>VLOOKUP($A15,[6]Medicaid!$A$2:$F$47,3,FALSE)</f>
        <v>4798</v>
      </c>
      <c r="L15" s="20">
        <f>VLOOKUP($A15,[6]Medicaid!$A$2:$F$47,4,FALSE)</f>
        <v>0.1371</v>
      </c>
      <c r="M15" s="12">
        <f>VLOOKUP($A15,[6]Medicaid!$A$2:$F$47,5,FALSE)</f>
        <v>8921</v>
      </c>
      <c r="N15" s="20">
        <f>VLOOKUP($A15,[6]Medicaid!$A$2:$F$47,6,FALSE)</f>
        <v>0.113</v>
      </c>
      <c r="O15" s="12">
        <f>VLOOKUP($A15,[7]Medicaid!$A$2:$F$47,3,FALSE)</f>
        <v>4969</v>
      </c>
      <c r="P15" s="20">
        <f>VLOOKUP($A15,[7]Medicaid!$A$2:$F$47,4,FALSE)</f>
        <v>0.14430000000000001</v>
      </c>
      <c r="Q15" s="12">
        <f>VLOOKUP($A15,[7]Medicaid!$A$2:$F$47,5,FALSE)</f>
        <v>9470</v>
      </c>
      <c r="R15" s="20">
        <f>VLOOKUP($A15,[7]Medicaid!$A$2:$F$47,6,FALSE)</f>
        <v>0.1166</v>
      </c>
    </row>
    <row r="16" spans="1:18" ht="15" customHeight="1">
      <c r="A16" s="11">
        <v>210012</v>
      </c>
      <c r="B16" s="13" t="s">
        <v>40</v>
      </c>
      <c r="C16" s="12">
        <f>VLOOKUP($A16,[4]Medicaid!$A$2:$F$47,3,FALSE)</f>
        <v>5307</v>
      </c>
      <c r="D16" s="20">
        <f>VLOOKUP($A16,[4]Medicaid!$A$2:$F$47,4,FALSE)</f>
        <v>0.12189999999999999</v>
      </c>
      <c r="E16" s="12">
        <f>VLOOKUP($A16,[4]Medicaid!$A$2:$F$47,5,FALSE)</f>
        <v>6837</v>
      </c>
      <c r="F16" s="20">
        <f>VLOOKUP($A16,[4]Medicaid!$A$2:$F$47,6,FALSE)</f>
        <v>0.1003</v>
      </c>
      <c r="G16" s="12">
        <f>VLOOKUP($A16,[5]Medicaid!$A$2:$F$47,3,FALSE)</f>
        <v>5800</v>
      </c>
      <c r="H16" s="20">
        <f>VLOOKUP($A16,[5]Medicaid!$A$2:$F$47,4,FALSE)</f>
        <v>0.12620000000000001</v>
      </c>
      <c r="I16" s="12">
        <f>VLOOKUP($A16,[5]Medicaid!$A$2:$F$47,5,FALSE)</f>
        <v>7657</v>
      </c>
      <c r="J16" s="20">
        <f>VLOOKUP($A16,[5]Medicaid!$A$2:$F$47,6,FALSE)</f>
        <v>0.1103</v>
      </c>
      <c r="K16" s="12">
        <f>VLOOKUP($A16,[6]Medicaid!$A$2:$F$47,3,FALSE)</f>
        <v>5730</v>
      </c>
      <c r="L16" s="20">
        <f>VLOOKUP($A16,[6]Medicaid!$A$2:$F$47,4,FALSE)</f>
        <v>0.12590000000000001</v>
      </c>
      <c r="M16" s="12">
        <f>VLOOKUP($A16,[6]Medicaid!$A$2:$F$47,5,FALSE)</f>
        <v>7531</v>
      </c>
      <c r="N16" s="20">
        <f>VLOOKUP($A16,[6]Medicaid!$A$2:$F$47,6,FALSE)</f>
        <v>0.1032</v>
      </c>
      <c r="O16" s="12">
        <f>VLOOKUP($A16,[7]Medicaid!$A$2:$F$47,3,FALSE)</f>
        <v>6626</v>
      </c>
      <c r="P16" s="20">
        <f>VLOOKUP($A16,[7]Medicaid!$A$2:$F$47,4,FALSE)</f>
        <v>0.14149999999999999</v>
      </c>
      <c r="Q16" s="12">
        <f>VLOOKUP($A16,[7]Medicaid!$A$2:$F$47,5,FALSE)</f>
        <v>8643</v>
      </c>
      <c r="R16" s="20">
        <f>VLOOKUP($A16,[7]Medicaid!$A$2:$F$47,6,FALSE)</f>
        <v>0.12139999999999999</v>
      </c>
    </row>
    <row r="17" spans="1:18" ht="15" customHeight="1">
      <c r="A17" s="11">
        <v>210015</v>
      </c>
      <c r="B17" s="13" t="s">
        <v>39</v>
      </c>
      <c r="C17" s="12">
        <f>VLOOKUP($A17,[4]Medicaid!$A$2:$F$47,3,FALSE)</f>
        <v>6801</v>
      </c>
      <c r="D17" s="20">
        <f>VLOOKUP($A17,[4]Medicaid!$A$2:$F$47,4,FALSE)</f>
        <v>0.13739999999999999</v>
      </c>
      <c r="E17" s="12">
        <f>VLOOKUP($A17,[4]Medicaid!$A$2:$F$47,5,FALSE)</f>
        <v>10322</v>
      </c>
      <c r="F17" s="20">
        <f>VLOOKUP($A17,[4]Medicaid!$A$2:$F$47,6,FALSE)</f>
        <v>0.11849999999999999</v>
      </c>
      <c r="G17" s="12">
        <f>VLOOKUP($A17,[5]Medicaid!$A$2:$F$47,3,FALSE)</f>
        <v>7273</v>
      </c>
      <c r="H17" s="20">
        <f>VLOOKUP($A17,[5]Medicaid!$A$2:$F$47,4,FALSE)</f>
        <v>0.1457</v>
      </c>
      <c r="I17" s="12">
        <f>VLOOKUP($A17,[5]Medicaid!$A$2:$F$47,5,FALSE)</f>
        <v>11697</v>
      </c>
      <c r="J17" s="20">
        <f>VLOOKUP($A17,[5]Medicaid!$A$2:$F$47,6,FALSE)</f>
        <v>0.12509999999999999</v>
      </c>
      <c r="K17" s="12">
        <f>VLOOKUP($A17,[6]Medicaid!$A$2:$F$47,3,FALSE)</f>
        <v>7765</v>
      </c>
      <c r="L17" s="20">
        <f>VLOOKUP($A17,[6]Medicaid!$A$2:$F$47,4,FALSE)</f>
        <v>0.15890000000000001</v>
      </c>
      <c r="M17" s="12">
        <f>VLOOKUP($A17,[6]Medicaid!$A$2:$F$47,5,FALSE)</f>
        <v>11711</v>
      </c>
      <c r="N17" s="20">
        <f>VLOOKUP($A17,[6]Medicaid!$A$2:$F$47,6,FALSE)</f>
        <v>0.1278</v>
      </c>
      <c r="O17" s="12">
        <f>VLOOKUP($A17,[7]Medicaid!$A$2:$F$47,3,FALSE)</f>
        <v>7194</v>
      </c>
      <c r="P17" s="20">
        <f>VLOOKUP($A17,[7]Medicaid!$A$2:$F$47,4,FALSE)</f>
        <v>0.1512</v>
      </c>
      <c r="Q17" s="12">
        <f>VLOOKUP($A17,[7]Medicaid!$A$2:$F$47,5,FALSE)</f>
        <v>11502</v>
      </c>
      <c r="R17" s="20">
        <f>VLOOKUP($A17,[7]Medicaid!$A$2:$F$47,6,FALSE)</f>
        <v>0.12670000000000001</v>
      </c>
    </row>
    <row r="18" spans="1:18" ht="15" customHeight="1">
      <c r="A18" s="11">
        <v>210016</v>
      </c>
      <c r="B18" s="13" t="s">
        <v>38</v>
      </c>
      <c r="C18" s="12">
        <f>VLOOKUP($A18,[4]Medicaid!$A$2:$F$47,3,FALSE)</f>
        <v>4188</v>
      </c>
      <c r="D18" s="20">
        <f>VLOOKUP($A18,[4]Medicaid!$A$2:$F$47,4,FALSE)</f>
        <v>0.11550000000000001</v>
      </c>
      <c r="E18" s="12">
        <f>VLOOKUP($A18,[4]Medicaid!$A$2:$F$47,5,FALSE)</f>
        <v>4190</v>
      </c>
      <c r="F18" s="20">
        <f>VLOOKUP($A18,[4]Medicaid!$A$2:$F$47,6,FALSE)</f>
        <v>9.2799999999999994E-2</v>
      </c>
      <c r="G18" s="12">
        <f>VLOOKUP($A18,[5]Medicaid!$A$2:$F$47,3,FALSE)</f>
        <v>4571</v>
      </c>
      <c r="H18" s="20">
        <f>VLOOKUP($A18,[5]Medicaid!$A$2:$F$47,4,FALSE)</f>
        <v>0.109</v>
      </c>
      <c r="I18" s="12">
        <f>VLOOKUP($A18,[5]Medicaid!$A$2:$F$47,5,FALSE)</f>
        <v>4086</v>
      </c>
      <c r="J18" s="20">
        <f>VLOOKUP($A18,[5]Medicaid!$A$2:$F$47,6,FALSE)</f>
        <v>0.1016</v>
      </c>
      <c r="K18" s="12">
        <f>VLOOKUP($A18,[6]Medicaid!$A$2:$F$47,3,FALSE)</f>
        <v>4401</v>
      </c>
      <c r="L18" s="20">
        <f>VLOOKUP($A18,[6]Medicaid!$A$2:$F$47,4,FALSE)</f>
        <v>0.1203</v>
      </c>
      <c r="M18" s="12">
        <f>VLOOKUP($A18,[6]Medicaid!$A$2:$F$47,5,FALSE)</f>
        <v>4632</v>
      </c>
      <c r="N18" s="20">
        <f>VLOOKUP($A18,[6]Medicaid!$A$2:$F$47,6,FALSE)</f>
        <v>9.4700000000000006E-2</v>
      </c>
      <c r="O18" s="12">
        <f>VLOOKUP($A18,[7]Medicaid!$A$2:$F$47,3,FALSE)</f>
        <v>4170</v>
      </c>
      <c r="P18" s="20">
        <f>VLOOKUP($A18,[7]Medicaid!$A$2:$F$47,4,FALSE)</f>
        <v>0.13669999999999999</v>
      </c>
      <c r="Q18" s="12">
        <f>VLOOKUP($A18,[7]Medicaid!$A$2:$F$47,5,FALSE)</f>
        <v>4759</v>
      </c>
      <c r="R18" s="20">
        <f>VLOOKUP($A18,[7]Medicaid!$A$2:$F$47,6,FALSE)</f>
        <v>9.9400000000000002E-2</v>
      </c>
    </row>
    <row r="19" spans="1:18" ht="15" customHeight="1">
      <c r="A19" s="11">
        <v>210017</v>
      </c>
      <c r="B19" s="13" t="s">
        <v>37</v>
      </c>
      <c r="C19" s="12">
        <f>VLOOKUP($A19,[4]Medicaid!$A$2:$F$47,3,FALSE)</f>
        <v>389</v>
      </c>
      <c r="D19" s="20">
        <f>VLOOKUP($A19,[4]Medicaid!$A$2:$F$47,4,FALSE)</f>
        <v>4.8500000000000001E-2</v>
      </c>
      <c r="E19" s="12">
        <f>VLOOKUP($A19,[4]Medicaid!$A$2:$F$47,5,FALSE)</f>
        <v>1052</v>
      </c>
      <c r="F19" s="20">
        <f>VLOOKUP($A19,[4]Medicaid!$A$2:$F$47,6,FALSE)</f>
        <v>4.7E-2</v>
      </c>
      <c r="G19" s="12">
        <f>VLOOKUP($A19,[5]Medicaid!$A$2:$F$47,3,FALSE)</f>
        <v>470</v>
      </c>
      <c r="H19" s="20">
        <f>VLOOKUP($A19,[5]Medicaid!$A$2:$F$47,4,FALSE)</f>
        <v>6.7900000000000002E-2</v>
      </c>
      <c r="I19" s="12">
        <f>VLOOKUP($A19,[5]Medicaid!$A$2:$F$47,5,FALSE)</f>
        <v>1401</v>
      </c>
      <c r="J19" s="20">
        <f>VLOOKUP($A19,[5]Medicaid!$A$2:$F$47,6,FALSE)</f>
        <v>7.0999999999999994E-2</v>
      </c>
      <c r="K19" s="12">
        <f>VLOOKUP($A19,[6]Medicaid!$A$2:$F$47,3,FALSE)</f>
        <v>467</v>
      </c>
      <c r="L19" s="20">
        <f>VLOOKUP($A19,[6]Medicaid!$A$2:$F$47,4,FALSE)</f>
        <v>9.5399999999999999E-2</v>
      </c>
      <c r="M19" s="12">
        <f>VLOOKUP($A19,[6]Medicaid!$A$2:$F$47,5,FALSE)</f>
        <v>1473</v>
      </c>
      <c r="N19" s="20">
        <f>VLOOKUP($A19,[6]Medicaid!$A$2:$F$47,6,FALSE)</f>
        <v>5.91E-2</v>
      </c>
      <c r="O19" s="12">
        <f>VLOOKUP($A19,[7]Medicaid!$A$2:$F$47,3,FALSE)</f>
        <v>493</v>
      </c>
      <c r="P19" s="20">
        <f>VLOOKUP($A19,[7]Medicaid!$A$2:$F$47,4,FALSE)</f>
        <v>8.0100000000000005E-2</v>
      </c>
      <c r="Q19" s="12">
        <f>VLOOKUP($A19,[7]Medicaid!$A$2:$F$47,5,FALSE)</f>
        <v>1427</v>
      </c>
      <c r="R19" s="20">
        <f>VLOOKUP($A19,[7]Medicaid!$A$2:$F$47,6,FALSE)</f>
        <v>5.2299999999999999E-2</v>
      </c>
    </row>
    <row r="20" spans="1:18" ht="15" customHeight="1">
      <c r="A20" s="11">
        <v>210018</v>
      </c>
      <c r="B20" s="13" t="s">
        <v>36</v>
      </c>
      <c r="C20" s="12">
        <f>VLOOKUP($A20,[4]Medicaid!$A$2:$F$47,3,FALSE)</f>
        <v>1300</v>
      </c>
      <c r="D20" s="20">
        <f>VLOOKUP($A20,[4]Medicaid!$A$2:$F$47,4,FALSE)</f>
        <v>0.12470000000000001</v>
      </c>
      <c r="E20" s="12">
        <f>VLOOKUP($A20,[4]Medicaid!$A$2:$F$47,5,FALSE)</f>
        <v>3875</v>
      </c>
      <c r="F20" s="20">
        <f>VLOOKUP($A20,[4]Medicaid!$A$2:$F$47,6,FALSE)</f>
        <v>9.4299999999999995E-2</v>
      </c>
      <c r="G20" s="12">
        <f>VLOOKUP($A20,[5]Medicaid!$A$2:$F$47,3,FALSE)</f>
        <v>1502</v>
      </c>
      <c r="H20" s="20">
        <f>VLOOKUP($A20,[5]Medicaid!$A$2:$F$47,4,FALSE)</f>
        <v>0.1555</v>
      </c>
      <c r="I20" s="12">
        <f>VLOOKUP($A20,[5]Medicaid!$A$2:$F$47,5,FALSE)</f>
        <v>4416</v>
      </c>
      <c r="J20" s="20">
        <f>VLOOKUP($A20,[5]Medicaid!$A$2:$F$47,6,FALSE)</f>
        <v>0.1047</v>
      </c>
      <c r="K20" s="12">
        <f>VLOOKUP($A20,[6]Medicaid!$A$2:$F$47,3,FALSE)</f>
        <v>1679</v>
      </c>
      <c r="L20" s="20">
        <f>VLOOKUP($A20,[6]Medicaid!$A$2:$F$47,4,FALSE)</f>
        <v>0.1565</v>
      </c>
      <c r="M20" s="12">
        <f>VLOOKUP($A20,[6]Medicaid!$A$2:$F$47,5,FALSE)</f>
        <v>4737</v>
      </c>
      <c r="N20" s="20">
        <f>VLOOKUP($A20,[6]Medicaid!$A$2:$F$47,6,FALSE)</f>
        <v>0.1139</v>
      </c>
      <c r="O20" s="12">
        <f>VLOOKUP($A20,[7]Medicaid!$A$2:$F$47,3,FALSE)</f>
        <v>1681</v>
      </c>
      <c r="P20" s="20">
        <f>VLOOKUP($A20,[7]Medicaid!$A$2:$F$47,4,FALSE)</f>
        <v>0.14879999999999999</v>
      </c>
      <c r="Q20" s="12">
        <f>VLOOKUP($A20,[7]Medicaid!$A$2:$F$47,5,FALSE)</f>
        <v>4583</v>
      </c>
      <c r="R20" s="20">
        <f>VLOOKUP($A20,[7]Medicaid!$A$2:$F$47,6,FALSE)</f>
        <v>0.10059999999999999</v>
      </c>
    </row>
    <row r="21" spans="1:18" ht="15" customHeight="1">
      <c r="A21" s="11">
        <v>210019</v>
      </c>
      <c r="B21" s="13" t="s">
        <v>35</v>
      </c>
      <c r="C21" s="12">
        <f>VLOOKUP($A21,[4]Medicaid!$A$2:$F$47,3,FALSE)</f>
        <v>4367</v>
      </c>
      <c r="D21" s="20">
        <f>VLOOKUP($A21,[4]Medicaid!$A$2:$F$47,4,FALSE)</f>
        <v>0.1144</v>
      </c>
      <c r="E21" s="12">
        <f>VLOOKUP($A21,[4]Medicaid!$A$2:$F$47,5,FALSE)</f>
        <v>8982</v>
      </c>
      <c r="F21" s="20">
        <f>VLOOKUP($A21,[4]Medicaid!$A$2:$F$47,6,FALSE)</f>
        <v>8.9399999999999993E-2</v>
      </c>
      <c r="G21" s="12">
        <f>VLOOKUP($A21,[5]Medicaid!$A$2:$F$47,3,FALSE)</f>
        <v>3814</v>
      </c>
      <c r="H21" s="20">
        <f>VLOOKUP($A21,[5]Medicaid!$A$2:$F$47,4,FALSE)</f>
        <v>0.1263</v>
      </c>
      <c r="I21" s="12">
        <f>VLOOKUP($A21,[5]Medicaid!$A$2:$F$47,5,FALSE)</f>
        <v>10631</v>
      </c>
      <c r="J21" s="20">
        <f>VLOOKUP($A21,[5]Medicaid!$A$2:$F$47,6,FALSE)</f>
        <v>0.1028</v>
      </c>
      <c r="K21" s="12">
        <f>VLOOKUP($A21,[6]Medicaid!$A$2:$F$47,3,FALSE)</f>
        <v>4714</v>
      </c>
      <c r="L21" s="20">
        <f>VLOOKUP($A21,[6]Medicaid!$A$2:$F$47,4,FALSE)</f>
        <v>0.12989999999999999</v>
      </c>
      <c r="M21" s="12">
        <f>VLOOKUP($A21,[6]Medicaid!$A$2:$F$47,5,FALSE)</f>
        <v>10226</v>
      </c>
      <c r="N21" s="20">
        <f>VLOOKUP($A21,[6]Medicaid!$A$2:$F$47,6,FALSE)</f>
        <v>0.10059999999999999</v>
      </c>
      <c r="O21" s="12">
        <f>VLOOKUP($A21,[7]Medicaid!$A$2:$F$47,3,FALSE)</f>
        <v>4728</v>
      </c>
      <c r="P21" s="20">
        <f>VLOOKUP($A21,[7]Medicaid!$A$2:$F$47,4,FALSE)</f>
        <v>0.12520000000000001</v>
      </c>
      <c r="Q21" s="12">
        <f>VLOOKUP($A21,[7]Medicaid!$A$2:$F$47,5,FALSE)</f>
        <v>10205</v>
      </c>
      <c r="R21" s="20">
        <f>VLOOKUP($A21,[7]Medicaid!$A$2:$F$47,6,FALSE)</f>
        <v>0.10539999999999999</v>
      </c>
    </row>
    <row r="22" spans="1:18" ht="15" customHeight="1">
      <c r="A22" s="11">
        <v>210022</v>
      </c>
      <c r="B22" s="13" t="s">
        <v>34</v>
      </c>
      <c r="C22" s="12">
        <f>VLOOKUP($A22,[4]Medicaid!$A$2:$F$47,3,FALSE)</f>
        <v>2017</v>
      </c>
      <c r="D22" s="20">
        <f>VLOOKUP($A22,[4]Medicaid!$A$2:$F$47,4,FALSE)</f>
        <v>0.1305</v>
      </c>
      <c r="E22" s="12">
        <f>VLOOKUP($A22,[4]Medicaid!$A$2:$F$47,5,FALSE)</f>
        <v>9780</v>
      </c>
      <c r="F22" s="20">
        <f>VLOOKUP($A22,[4]Medicaid!$A$2:$F$47,6,FALSE)</f>
        <v>9.4899999999999998E-2</v>
      </c>
      <c r="G22" s="12">
        <f>VLOOKUP($A22,[5]Medicaid!$A$2:$F$47,3,FALSE)</f>
        <v>2110</v>
      </c>
      <c r="H22" s="20">
        <f>VLOOKUP($A22,[5]Medicaid!$A$2:$F$47,4,FALSE)</f>
        <v>0.14269999999999999</v>
      </c>
      <c r="I22" s="12">
        <f>VLOOKUP($A22,[5]Medicaid!$A$2:$F$47,5,FALSE)</f>
        <v>10377</v>
      </c>
      <c r="J22" s="20">
        <f>VLOOKUP($A22,[5]Medicaid!$A$2:$F$47,6,FALSE)</f>
        <v>0.1055</v>
      </c>
      <c r="K22" s="12">
        <f>VLOOKUP($A22,[6]Medicaid!$A$2:$F$47,3,FALSE)</f>
        <v>1998</v>
      </c>
      <c r="L22" s="20">
        <f>VLOOKUP($A22,[6]Medicaid!$A$2:$F$47,4,FALSE)</f>
        <v>0.15579999999999999</v>
      </c>
      <c r="M22" s="12">
        <f>VLOOKUP($A22,[6]Medicaid!$A$2:$F$47,5,FALSE)</f>
        <v>10419</v>
      </c>
      <c r="N22" s="20">
        <f>VLOOKUP($A22,[6]Medicaid!$A$2:$F$47,6,FALSE)</f>
        <v>0.109</v>
      </c>
      <c r="O22" s="12">
        <f>VLOOKUP($A22,[7]Medicaid!$A$2:$F$47,3,FALSE)</f>
        <v>1910</v>
      </c>
      <c r="P22" s="20">
        <f>VLOOKUP($A22,[7]Medicaid!$A$2:$F$47,4,FALSE)</f>
        <v>0.15590000000000001</v>
      </c>
      <c r="Q22" s="12">
        <f>VLOOKUP($A22,[7]Medicaid!$A$2:$F$47,5,FALSE)</f>
        <v>9995</v>
      </c>
      <c r="R22" s="20">
        <f>VLOOKUP($A22,[7]Medicaid!$A$2:$F$47,6,FALSE)</f>
        <v>0.1087</v>
      </c>
    </row>
    <row r="23" spans="1:18" ht="15" customHeight="1">
      <c r="A23" s="11">
        <v>210023</v>
      </c>
      <c r="B23" s="13" t="s">
        <v>33</v>
      </c>
      <c r="C23" s="12">
        <f>VLOOKUP($A23,[4]Medicaid!$A$2:$F$47,3,FALSE)</f>
        <v>3661</v>
      </c>
      <c r="D23" s="20">
        <f>VLOOKUP($A23,[4]Medicaid!$A$2:$F$47,4,FALSE)</f>
        <v>0.1201</v>
      </c>
      <c r="E23" s="12">
        <f>VLOOKUP($A23,[4]Medicaid!$A$2:$F$47,5,FALSE)</f>
        <v>18094</v>
      </c>
      <c r="F23" s="20">
        <f>VLOOKUP($A23,[4]Medicaid!$A$2:$F$47,6,FALSE)</f>
        <v>0.11609999999999999</v>
      </c>
      <c r="G23" s="12">
        <f>VLOOKUP($A23,[5]Medicaid!$A$2:$F$47,3,FALSE)</f>
        <v>3696</v>
      </c>
      <c r="H23" s="20">
        <f>VLOOKUP($A23,[5]Medicaid!$A$2:$F$47,4,FALSE)</f>
        <v>0.13769999999999999</v>
      </c>
      <c r="I23" s="12">
        <f>VLOOKUP($A23,[5]Medicaid!$A$2:$F$47,5,FALSE)</f>
        <v>17690</v>
      </c>
      <c r="J23" s="20">
        <f>VLOOKUP($A23,[5]Medicaid!$A$2:$F$47,6,FALSE)</f>
        <v>0.1086</v>
      </c>
      <c r="K23" s="12">
        <f>VLOOKUP($A23,[6]Medicaid!$A$2:$F$47,3,FALSE)</f>
        <v>3975</v>
      </c>
      <c r="L23" s="20">
        <f>VLOOKUP($A23,[6]Medicaid!$A$2:$F$47,4,FALSE)</f>
        <v>0.14050000000000001</v>
      </c>
      <c r="M23" s="12">
        <f>VLOOKUP($A23,[6]Medicaid!$A$2:$F$47,5,FALSE)</f>
        <v>20117</v>
      </c>
      <c r="N23" s="20">
        <f>VLOOKUP($A23,[6]Medicaid!$A$2:$F$47,6,FALSE)</f>
        <v>0.10539999999999999</v>
      </c>
      <c r="O23" s="12">
        <f>VLOOKUP($A23,[7]Medicaid!$A$2:$F$47,3,FALSE)</f>
        <v>4042</v>
      </c>
      <c r="P23" s="20">
        <f>VLOOKUP($A23,[7]Medicaid!$A$2:$F$47,4,FALSE)</f>
        <v>0.1444</v>
      </c>
      <c r="Q23" s="12">
        <f>VLOOKUP($A23,[7]Medicaid!$A$2:$F$47,5,FALSE)</f>
        <v>20363</v>
      </c>
      <c r="R23" s="20">
        <f>VLOOKUP($A23,[7]Medicaid!$A$2:$F$47,6,FALSE)</f>
        <v>0.1106</v>
      </c>
    </row>
    <row r="24" spans="1:18" ht="15" customHeight="1">
      <c r="A24" s="11">
        <v>210024</v>
      </c>
      <c r="B24" s="13" t="s">
        <v>32</v>
      </c>
      <c r="C24" s="12">
        <f>VLOOKUP($A24,[4]Medicaid!$A$2:$F$47,3,FALSE)</f>
        <v>3289</v>
      </c>
      <c r="D24" s="20">
        <f>VLOOKUP($A24,[4]Medicaid!$A$2:$F$47,4,FALSE)</f>
        <v>0.125</v>
      </c>
      <c r="E24" s="12">
        <f>VLOOKUP($A24,[4]Medicaid!$A$2:$F$47,5,FALSE)</f>
        <v>5967</v>
      </c>
      <c r="F24" s="20">
        <f>VLOOKUP($A24,[4]Medicaid!$A$2:$F$47,6,FALSE)</f>
        <v>0.1132</v>
      </c>
      <c r="G24" s="12">
        <f>VLOOKUP($A24,[5]Medicaid!$A$2:$F$47,3,FALSE)</f>
        <v>3393</v>
      </c>
      <c r="H24" s="20">
        <f>VLOOKUP($A24,[5]Medicaid!$A$2:$F$47,4,FALSE)</f>
        <v>0.1396</v>
      </c>
      <c r="I24" s="12">
        <f>VLOOKUP($A24,[5]Medicaid!$A$2:$F$47,5,FALSE)</f>
        <v>6153</v>
      </c>
      <c r="J24" s="20">
        <f>VLOOKUP($A24,[5]Medicaid!$A$2:$F$47,6,FALSE)</f>
        <v>0.11020000000000001</v>
      </c>
      <c r="K24" s="12">
        <f>VLOOKUP($A24,[6]Medicaid!$A$2:$F$47,3,FALSE)</f>
        <v>3405</v>
      </c>
      <c r="L24" s="20">
        <f>VLOOKUP($A24,[6]Medicaid!$A$2:$F$47,4,FALSE)</f>
        <v>0.15640000000000001</v>
      </c>
      <c r="M24" s="12">
        <f>VLOOKUP($A24,[6]Medicaid!$A$2:$F$47,5,FALSE)</f>
        <v>6459</v>
      </c>
      <c r="N24" s="20">
        <f>VLOOKUP($A24,[6]Medicaid!$A$2:$F$47,6,FALSE)</f>
        <v>0.1124</v>
      </c>
      <c r="O24" s="12">
        <f>VLOOKUP($A24,[7]Medicaid!$A$2:$F$47,3,FALSE)</f>
        <v>3743</v>
      </c>
      <c r="P24" s="20">
        <f>VLOOKUP($A24,[7]Medicaid!$A$2:$F$47,4,FALSE)</f>
        <v>0.15540000000000001</v>
      </c>
      <c r="Q24" s="12">
        <f>VLOOKUP($A24,[7]Medicaid!$A$2:$F$47,5,FALSE)</f>
        <v>6293</v>
      </c>
      <c r="R24" s="20">
        <f>VLOOKUP($A24,[7]Medicaid!$A$2:$F$47,6,FALSE)</f>
        <v>0.1167</v>
      </c>
    </row>
    <row r="25" spans="1:18" ht="15" customHeight="1">
      <c r="A25" s="11">
        <v>210027</v>
      </c>
      <c r="B25" s="13" t="s">
        <v>31</v>
      </c>
      <c r="C25" s="12">
        <f>VLOOKUP($A25,[4]Medicaid!$A$2:$F$47,3,FALSE)</f>
        <v>2665</v>
      </c>
      <c r="D25" s="20">
        <f>VLOOKUP($A25,[4]Medicaid!$A$2:$F$47,4,FALSE)</f>
        <v>0.127</v>
      </c>
      <c r="E25" s="12">
        <f>VLOOKUP($A25,[4]Medicaid!$A$2:$F$47,5,FALSE)</f>
        <v>6585</v>
      </c>
      <c r="F25" s="20">
        <f>VLOOKUP($A25,[4]Medicaid!$A$2:$F$47,6,FALSE)</f>
        <v>0.1041</v>
      </c>
      <c r="G25" s="12">
        <f>VLOOKUP($A25,[5]Medicaid!$A$2:$F$47,3,FALSE)</f>
        <v>2801</v>
      </c>
      <c r="H25" s="20">
        <f>VLOOKUP($A25,[5]Medicaid!$A$2:$F$47,4,FALSE)</f>
        <v>0.1206</v>
      </c>
      <c r="I25" s="12">
        <f>VLOOKUP($A25,[5]Medicaid!$A$2:$F$47,5,FALSE)</f>
        <v>6925</v>
      </c>
      <c r="J25" s="20">
        <f>VLOOKUP($A25,[5]Medicaid!$A$2:$F$47,6,FALSE)</f>
        <v>0.1026</v>
      </c>
      <c r="K25" s="12">
        <f>VLOOKUP($A25,[6]Medicaid!$A$2:$F$47,3,FALSE)</f>
        <v>2809</v>
      </c>
      <c r="L25" s="20">
        <f>VLOOKUP($A25,[6]Medicaid!$A$2:$F$47,4,FALSE)</f>
        <v>0.12529999999999999</v>
      </c>
      <c r="M25" s="12">
        <f>VLOOKUP($A25,[6]Medicaid!$A$2:$F$47,5,FALSE)</f>
        <v>6898</v>
      </c>
      <c r="N25" s="20">
        <f>VLOOKUP($A25,[6]Medicaid!$A$2:$F$47,6,FALSE)</f>
        <v>0.105</v>
      </c>
      <c r="O25" s="12">
        <f>VLOOKUP($A25,[7]Medicaid!$A$2:$F$47,3,FALSE)</f>
        <v>2843</v>
      </c>
      <c r="P25" s="20">
        <f>VLOOKUP($A25,[7]Medicaid!$A$2:$F$47,4,FALSE)</f>
        <v>0.12770000000000001</v>
      </c>
      <c r="Q25" s="12">
        <f>VLOOKUP($A25,[7]Medicaid!$A$2:$F$47,5,FALSE)</f>
        <v>7405</v>
      </c>
      <c r="R25" s="20">
        <f>VLOOKUP($A25,[7]Medicaid!$A$2:$F$47,6,FALSE)</f>
        <v>0.1129</v>
      </c>
    </row>
    <row r="26" spans="1:18" ht="15" customHeight="1">
      <c r="A26" s="11">
        <v>210028</v>
      </c>
      <c r="B26" s="13" t="s">
        <v>30</v>
      </c>
      <c r="C26" s="12">
        <f>VLOOKUP($A26,[4]Medicaid!$A$2:$F$47,3,FALSE)</f>
        <v>2046</v>
      </c>
      <c r="D26" s="20">
        <f>VLOOKUP($A26,[4]Medicaid!$A$2:$F$47,4,FALSE)</f>
        <v>0.12479999999999999</v>
      </c>
      <c r="E26" s="12">
        <f>VLOOKUP($A26,[4]Medicaid!$A$2:$F$47,5,FALSE)</f>
        <v>4272</v>
      </c>
      <c r="F26" s="20">
        <f>VLOOKUP($A26,[4]Medicaid!$A$2:$F$47,6,FALSE)</f>
        <v>9.6600000000000005E-2</v>
      </c>
      <c r="G26" s="12">
        <f>VLOOKUP($A26,[5]Medicaid!$A$2:$F$47,3,FALSE)</f>
        <v>1962</v>
      </c>
      <c r="H26" s="20">
        <f>VLOOKUP($A26,[5]Medicaid!$A$2:$F$47,4,FALSE)</f>
        <v>0.1363</v>
      </c>
      <c r="I26" s="12">
        <f>VLOOKUP($A26,[5]Medicaid!$A$2:$F$47,5,FALSE)</f>
        <v>3992</v>
      </c>
      <c r="J26" s="20">
        <f>VLOOKUP($A26,[5]Medicaid!$A$2:$F$47,6,FALSE)</f>
        <v>9.98E-2</v>
      </c>
      <c r="K26" s="12">
        <f>VLOOKUP($A26,[6]Medicaid!$A$2:$F$47,3,FALSE)</f>
        <v>2367</v>
      </c>
      <c r="L26" s="20">
        <f>VLOOKUP($A26,[6]Medicaid!$A$2:$F$47,4,FALSE)</f>
        <v>0.13900000000000001</v>
      </c>
      <c r="M26" s="12">
        <f>VLOOKUP($A26,[6]Medicaid!$A$2:$F$47,5,FALSE)</f>
        <v>4209</v>
      </c>
      <c r="N26" s="20">
        <f>VLOOKUP($A26,[6]Medicaid!$A$2:$F$47,6,FALSE)</f>
        <v>0.10009999999999999</v>
      </c>
      <c r="O26" s="12">
        <f>VLOOKUP($A26,[7]Medicaid!$A$2:$F$47,3,FALSE)</f>
        <v>2478</v>
      </c>
      <c r="P26" s="20">
        <f>VLOOKUP($A26,[7]Medicaid!$A$2:$F$47,4,FALSE)</f>
        <v>0.13400000000000001</v>
      </c>
      <c r="Q26" s="12">
        <f>VLOOKUP($A26,[7]Medicaid!$A$2:$F$47,5,FALSE)</f>
        <v>4734</v>
      </c>
      <c r="R26" s="20">
        <f>VLOOKUP($A26,[7]Medicaid!$A$2:$F$47,6,FALSE)</f>
        <v>9.5500000000000002E-2</v>
      </c>
    </row>
    <row r="27" spans="1:18" ht="15" customHeight="1">
      <c r="A27" s="11">
        <v>210029</v>
      </c>
      <c r="B27" s="13" t="s">
        <v>29</v>
      </c>
      <c r="C27" s="12">
        <f>VLOOKUP($A27,[4]Medicaid!$A$2:$F$47,3,FALSE)</f>
        <v>7017</v>
      </c>
      <c r="D27" s="20">
        <f>VLOOKUP($A27,[4]Medicaid!$A$2:$F$47,4,FALSE)</f>
        <v>0.14430000000000001</v>
      </c>
      <c r="E27" s="12">
        <f>VLOOKUP($A27,[4]Medicaid!$A$2:$F$47,5,FALSE)</f>
        <v>9129</v>
      </c>
      <c r="F27" s="20">
        <f>VLOOKUP($A27,[4]Medicaid!$A$2:$F$47,6,FALSE)</f>
        <v>0.12740000000000001</v>
      </c>
      <c r="G27" s="12">
        <f>VLOOKUP($A27,[5]Medicaid!$A$2:$F$47,3,FALSE)</f>
        <v>7165</v>
      </c>
      <c r="H27" s="20">
        <f>VLOOKUP($A27,[5]Medicaid!$A$2:$F$47,4,FALSE)</f>
        <v>0.157</v>
      </c>
      <c r="I27" s="12">
        <f>VLOOKUP($A27,[5]Medicaid!$A$2:$F$47,5,FALSE)</f>
        <v>9059</v>
      </c>
      <c r="J27" s="20">
        <f>VLOOKUP($A27,[5]Medicaid!$A$2:$F$47,6,FALSE)</f>
        <v>0.1258</v>
      </c>
      <c r="K27" s="12">
        <f>VLOOKUP($A27,[6]Medicaid!$A$2:$F$47,3,FALSE)</f>
        <v>7628</v>
      </c>
      <c r="L27" s="20">
        <f>VLOOKUP($A27,[6]Medicaid!$A$2:$F$47,4,FALSE)</f>
        <v>0.1736</v>
      </c>
      <c r="M27" s="12">
        <f>VLOOKUP($A27,[6]Medicaid!$A$2:$F$47,5,FALSE)</f>
        <v>9372</v>
      </c>
      <c r="N27" s="20">
        <f>VLOOKUP($A27,[6]Medicaid!$A$2:$F$47,6,FALSE)</f>
        <v>0.13469999999999999</v>
      </c>
      <c r="O27" s="12">
        <f>VLOOKUP($A27,[7]Medicaid!$A$2:$F$47,3,FALSE)</f>
        <v>7260</v>
      </c>
      <c r="P27" s="20">
        <f>VLOOKUP($A27,[7]Medicaid!$A$2:$F$47,4,FALSE)</f>
        <v>0.15909999999999999</v>
      </c>
      <c r="Q27" s="12">
        <f>VLOOKUP($A27,[7]Medicaid!$A$2:$F$47,5,FALSE)</f>
        <v>9573</v>
      </c>
      <c r="R27" s="20">
        <f>VLOOKUP($A27,[7]Medicaid!$A$2:$F$47,6,FALSE)</f>
        <v>0.14510000000000001</v>
      </c>
    </row>
    <row r="28" spans="1:18" ht="15" customHeight="1">
      <c r="A28" s="11">
        <v>210030</v>
      </c>
      <c r="B28" s="13" t="s">
        <v>28</v>
      </c>
      <c r="C28" s="12">
        <f>VLOOKUP($A28,[4]Medicaid!$A$2:$F$47,3,FALSE)</f>
        <v>228</v>
      </c>
      <c r="D28" s="20">
        <f>VLOOKUP($A28,[4]Medicaid!$A$2:$F$47,4,FALSE)</f>
        <v>7.4700000000000003E-2</v>
      </c>
      <c r="E28" s="12">
        <f>VLOOKUP($A28,[4]Medicaid!$A$2:$F$47,5,FALSE)</f>
        <v>349</v>
      </c>
      <c r="F28" s="20">
        <f>VLOOKUP($A28,[4]Medicaid!$A$2:$F$47,6,FALSE)</f>
        <v>6.2100000000000002E-2</v>
      </c>
      <c r="G28" s="12">
        <f>VLOOKUP($A28,[5]Medicaid!$A$2:$F$47,3,FALSE)</f>
        <v>256</v>
      </c>
      <c r="H28" s="20">
        <f>VLOOKUP($A28,[5]Medicaid!$A$2:$F$47,4,FALSE)</f>
        <v>9.11E-2</v>
      </c>
      <c r="I28" s="12">
        <f>VLOOKUP($A28,[5]Medicaid!$A$2:$F$47,5,FALSE)</f>
        <v>578</v>
      </c>
      <c r="J28" s="20">
        <f>VLOOKUP($A28,[5]Medicaid!$A$2:$F$47,6,FALSE)</f>
        <v>6.2600000000000003E-2</v>
      </c>
      <c r="K28" s="12">
        <f>VLOOKUP($A28,[6]Medicaid!$A$2:$F$47,3,FALSE)</f>
        <v>455</v>
      </c>
      <c r="L28" s="20">
        <f>VLOOKUP($A28,[6]Medicaid!$A$2:$F$47,4,FALSE)</f>
        <v>0.13619999999999999</v>
      </c>
      <c r="M28" s="12">
        <f>VLOOKUP($A28,[6]Medicaid!$A$2:$F$47,5,FALSE)</f>
        <v>920</v>
      </c>
      <c r="N28" s="20">
        <f>VLOOKUP($A28,[6]Medicaid!$A$2:$F$47,6,FALSE)</f>
        <v>0.1018</v>
      </c>
      <c r="O28" s="12">
        <f>VLOOKUP($A28,[7]Medicaid!$A$2:$F$47,3,FALSE)</f>
        <v>383</v>
      </c>
      <c r="P28" s="20">
        <f>VLOOKUP($A28,[7]Medicaid!$A$2:$F$47,4,FALSE)</f>
        <v>0.1721</v>
      </c>
      <c r="Q28" s="12">
        <f>VLOOKUP($A28,[7]Medicaid!$A$2:$F$47,5,FALSE)</f>
        <v>1028</v>
      </c>
      <c r="R28" s="20">
        <f>VLOOKUP($A28,[7]Medicaid!$A$2:$F$47,6,FALSE)</f>
        <v>0.1318</v>
      </c>
    </row>
    <row r="29" spans="1:18" ht="15" customHeight="1">
      <c r="A29" s="11">
        <v>210032</v>
      </c>
      <c r="B29" s="13" t="s">
        <v>70</v>
      </c>
      <c r="C29" s="12">
        <f>VLOOKUP($A29,[4]Medicaid!$A$2:$F$47,3,FALSE)</f>
        <v>1666</v>
      </c>
      <c r="D29" s="20">
        <f>VLOOKUP($A29,[4]Medicaid!$A$2:$F$47,4,FALSE)</f>
        <v>0.1147</v>
      </c>
      <c r="E29" s="12">
        <f>VLOOKUP($A29,[4]Medicaid!$A$2:$F$47,5,FALSE)</f>
        <v>2621</v>
      </c>
      <c r="F29" s="20">
        <f>VLOOKUP($A29,[4]Medicaid!$A$2:$F$47,6,FALSE)</f>
        <v>0.1056</v>
      </c>
      <c r="G29" s="12">
        <f>VLOOKUP($A29,[5]Medicaid!$A$2:$F$47,3,FALSE)</f>
        <v>1789</v>
      </c>
      <c r="H29" s="20">
        <f>VLOOKUP($A29,[5]Medicaid!$A$2:$F$47,4,FALSE)</f>
        <v>0.12429999999999999</v>
      </c>
      <c r="I29" s="12">
        <f>VLOOKUP($A29,[5]Medicaid!$A$2:$F$47,5,FALSE)</f>
        <v>2792</v>
      </c>
      <c r="J29" s="20">
        <f>VLOOKUP($A29,[5]Medicaid!$A$2:$F$47,6,FALSE)</f>
        <v>9.4600000000000004E-2</v>
      </c>
      <c r="K29" s="12">
        <f>VLOOKUP($A29,[6]Medicaid!$A$2:$F$47,3,FALSE)</f>
        <v>1937</v>
      </c>
      <c r="L29" s="20">
        <f>VLOOKUP($A29,[6]Medicaid!$A$2:$F$47,4,FALSE)</f>
        <v>0.13339999999999999</v>
      </c>
      <c r="M29" s="12">
        <f>VLOOKUP($A29,[6]Medicaid!$A$2:$F$47,5,FALSE)</f>
        <v>2891</v>
      </c>
      <c r="N29" s="20">
        <f>VLOOKUP($A29,[6]Medicaid!$A$2:$F$47,6,FALSE)</f>
        <v>9.7900000000000001E-2</v>
      </c>
      <c r="O29" s="12">
        <f>VLOOKUP($A29,[7]Medicaid!$A$2:$F$47,3,FALSE)</f>
        <v>1892</v>
      </c>
      <c r="P29" s="20">
        <f>VLOOKUP($A29,[7]Medicaid!$A$2:$F$47,4,FALSE)</f>
        <v>0.1242</v>
      </c>
      <c r="Q29" s="12">
        <f>VLOOKUP($A29,[7]Medicaid!$A$2:$F$47,5,FALSE)</f>
        <v>3281</v>
      </c>
      <c r="R29" s="20">
        <f>VLOOKUP($A29,[7]Medicaid!$A$2:$F$47,6,FALSE)</f>
        <v>0.10150000000000001</v>
      </c>
    </row>
    <row r="30" spans="1:18" ht="15" customHeight="1">
      <c r="A30" s="11">
        <v>210033</v>
      </c>
      <c r="B30" s="13" t="s">
        <v>26</v>
      </c>
      <c r="C30" s="12">
        <f>VLOOKUP($A30,[4]Medicaid!$A$2:$F$47,3,FALSE)</f>
        <v>1921</v>
      </c>
      <c r="D30" s="20">
        <f>VLOOKUP($A30,[4]Medicaid!$A$2:$F$47,4,FALSE)</f>
        <v>0.13930000000000001</v>
      </c>
      <c r="E30" s="12">
        <f>VLOOKUP($A30,[4]Medicaid!$A$2:$F$47,5,FALSE)</f>
        <v>7290</v>
      </c>
      <c r="F30" s="20">
        <f>VLOOKUP($A30,[4]Medicaid!$A$2:$F$47,6,FALSE)</f>
        <v>0.1167</v>
      </c>
      <c r="G30" s="12">
        <f>VLOOKUP($A30,[5]Medicaid!$A$2:$F$47,3,FALSE)</f>
        <v>2154</v>
      </c>
      <c r="H30" s="20">
        <f>VLOOKUP($A30,[5]Medicaid!$A$2:$F$47,4,FALSE)</f>
        <v>0.14680000000000001</v>
      </c>
      <c r="I30" s="12">
        <f>VLOOKUP($A30,[5]Medicaid!$A$2:$F$47,5,FALSE)</f>
        <v>7220</v>
      </c>
      <c r="J30" s="20">
        <f>VLOOKUP($A30,[5]Medicaid!$A$2:$F$47,6,FALSE)</f>
        <v>0.10929999999999999</v>
      </c>
      <c r="K30" s="12">
        <f>VLOOKUP($A30,[6]Medicaid!$A$2:$F$47,3,FALSE)</f>
        <v>2043</v>
      </c>
      <c r="L30" s="20">
        <f>VLOOKUP($A30,[6]Medicaid!$A$2:$F$47,4,FALSE)</f>
        <v>0.13919999999999999</v>
      </c>
      <c r="M30" s="12">
        <f>VLOOKUP($A30,[6]Medicaid!$A$2:$F$47,5,FALSE)</f>
        <v>6888</v>
      </c>
      <c r="N30" s="20">
        <f>VLOOKUP($A30,[6]Medicaid!$A$2:$F$47,6,FALSE)</f>
        <v>0.1108</v>
      </c>
      <c r="O30" s="12">
        <f>VLOOKUP($A30,[7]Medicaid!$A$2:$F$47,3,FALSE)</f>
        <v>2131</v>
      </c>
      <c r="P30" s="20">
        <f>VLOOKUP($A30,[7]Medicaid!$A$2:$F$47,4,FALSE)</f>
        <v>0.1525</v>
      </c>
      <c r="Q30" s="12">
        <f>VLOOKUP($A30,[7]Medicaid!$A$2:$F$47,5,FALSE)</f>
        <v>6856</v>
      </c>
      <c r="R30" s="20">
        <f>VLOOKUP($A30,[7]Medicaid!$A$2:$F$47,6,FALSE)</f>
        <v>0.1095</v>
      </c>
    </row>
    <row r="31" spans="1:18" ht="15" customHeight="1">
      <c r="A31" s="11">
        <v>210034</v>
      </c>
      <c r="B31" s="13" t="s">
        <v>25</v>
      </c>
      <c r="C31" s="12">
        <f>VLOOKUP($A31,[4]Medicaid!$A$2:$F$47,3,FALSE)</f>
        <v>3417</v>
      </c>
      <c r="D31" s="20">
        <f>VLOOKUP($A31,[4]Medicaid!$A$2:$F$47,4,FALSE)</f>
        <v>0.13819999999999999</v>
      </c>
      <c r="E31" s="12">
        <f>VLOOKUP($A31,[4]Medicaid!$A$2:$F$47,5,FALSE)</f>
        <v>2622</v>
      </c>
      <c r="F31" s="20">
        <f>VLOOKUP($A31,[4]Medicaid!$A$2:$F$47,6,FALSE)</f>
        <v>0.129</v>
      </c>
      <c r="G31" s="12">
        <f>VLOOKUP($A31,[5]Medicaid!$A$2:$F$47,3,FALSE)</f>
        <v>3572</v>
      </c>
      <c r="H31" s="20">
        <f>VLOOKUP($A31,[5]Medicaid!$A$2:$F$47,4,FALSE)</f>
        <v>0.15670000000000001</v>
      </c>
      <c r="I31" s="12">
        <f>VLOOKUP($A31,[5]Medicaid!$A$2:$F$47,5,FALSE)</f>
        <v>2895</v>
      </c>
      <c r="J31" s="20">
        <f>VLOOKUP($A31,[5]Medicaid!$A$2:$F$47,6,FALSE)</f>
        <v>0.129</v>
      </c>
      <c r="K31" s="12">
        <f>VLOOKUP($A31,[6]Medicaid!$A$2:$F$47,3,FALSE)</f>
        <v>3677</v>
      </c>
      <c r="L31" s="20">
        <f>VLOOKUP($A31,[6]Medicaid!$A$2:$F$47,4,FALSE)</f>
        <v>0.15260000000000001</v>
      </c>
      <c r="M31" s="12">
        <f>VLOOKUP($A31,[6]Medicaid!$A$2:$F$47,5,FALSE)</f>
        <v>2816</v>
      </c>
      <c r="N31" s="20">
        <f>VLOOKUP($A31,[6]Medicaid!$A$2:$F$47,6,FALSE)</f>
        <v>0.1255</v>
      </c>
      <c r="O31" s="12">
        <f>VLOOKUP($A31,[7]Medicaid!$A$2:$F$47,3,FALSE)</f>
        <v>2963</v>
      </c>
      <c r="P31" s="20">
        <f>VLOOKUP($A31,[7]Medicaid!$A$2:$F$47,4,FALSE)</f>
        <v>0.14099999999999999</v>
      </c>
      <c r="Q31" s="12">
        <f>VLOOKUP($A31,[7]Medicaid!$A$2:$F$47,5,FALSE)</f>
        <v>2979</v>
      </c>
      <c r="R31" s="20">
        <f>VLOOKUP($A31,[7]Medicaid!$A$2:$F$47,6,FALSE)</f>
        <v>0.1145</v>
      </c>
    </row>
    <row r="32" spans="1:18" ht="15" customHeight="1">
      <c r="A32" s="11">
        <v>210035</v>
      </c>
      <c r="B32" s="13" t="s">
        <v>24</v>
      </c>
      <c r="C32" s="12">
        <f>VLOOKUP($A32,[4]Medicaid!$A$2:$F$47,3,FALSE)</f>
        <v>1453</v>
      </c>
      <c r="D32" s="20">
        <f>VLOOKUP($A32,[4]Medicaid!$A$2:$F$47,4,FALSE)</f>
        <v>0.10780000000000001</v>
      </c>
      <c r="E32" s="12">
        <f>VLOOKUP($A32,[4]Medicaid!$A$2:$F$47,5,FALSE)</f>
        <v>4165</v>
      </c>
      <c r="F32" s="20">
        <f>VLOOKUP($A32,[4]Medicaid!$A$2:$F$47,6,FALSE)</f>
        <v>0.10059999999999999</v>
      </c>
      <c r="G32" s="12">
        <f>VLOOKUP($A32,[5]Medicaid!$A$2:$F$47,3,FALSE)</f>
        <v>1597</v>
      </c>
      <c r="H32" s="20">
        <f>VLOOKUP($A32,[5]Medicaid!$A$2:$F$47,4,FALSE)</f>
        <v>0.11550000000000001</v>
      </c>
      <c r="I32" s="12">
        <f>VLOOKUP($A32,[5]Medicaid!$A$2:$F$47,5,FALSE)</f>
        <v>4134</v>
      </c>
      <c r="J32" s="20">
        <f>VLOOKUP($A32,[5]Medicaid!$A$2:$F$47,6,FALSE)</f>
        <v>0.1003</v>
      </c>
      <c r="K32" s="12">
        <f>VLOOKUP($A32,[6]Medicaid!$A$2:$F$47,3,FALSE)</f>
        <v>1700</v>
      </c>
      <c r="L32" s="20">
        <f>VLOOKUP($A32,[6]Medicaid!$A$2:$F$47,4,FALSE)</f>
        <v>0.11559999999999999</v>
      </c>
      <c r="M32" s="12">
        <f>VLOOKUP($A32,[6]Medicaid!$A$2:$F$47,5,FALSE)</f>
        <v>4478</v>
      </c>
      <c r="N32" s="20">
        <f>VLOOKUP($A32,[6]Medicaid!$A$2:$F$47,6,FALSE)</f>
        <v>9.9299999999999999E-2</v>
      </c>
      <c r="O32" s="12">
        <f>VLOOKUP($A32,[7]Medicaid!$A$2:$F$47,3,FALSE)</f>
        <v>1685</v>
      </c>
      <c r="P32" s="20">
        <f>VLOOKUP($A32,[7]Medicaid!$A$2:$F$47,4,FALSE)</f>
        <v>0.1124</v>
      </c>
      <c r="Q32" s="12">
        <f>VLOOKUP($A32,[7]Medicaid!$A$2:$F$47,5,FALSE)</f>
        <v>4145</v>
      </c>
      <c r="R32" s="20">
        <f>VLOOKUP($A32,[7]Medicaid!$A$2:$F$47,6,FALSE)</f>
        <v>9.9199999999999997E-2</v>
      </c>
    </row>
    <row r="33" spans="1:18" ht="15" customHeight="1">
      <c r="A33" s="11">
        <v>210037</v>
      </c>
      <c r="B33" s="13" t="s">
        <v>23</v>
      </c>
      <c r="C33" s="12">
        <f>VLOOKUP($A33,[4]Medicaid!$A$2:$F$47,3,FALSE)</f>
        <v>1934</v>
      </c>
      <c r="D33" s="20">
        <f>VLOOKUP($A33,[4]Medicaid!$A$2:$F$47,4,FALSE)</f>
        <v>9.2299999999999993E-2</v>
      </c>
      <c r="E33" s="12">
        <f>VLOOKUP($A33,[4]Medicaid!$A$2:$F$47,5,FALSE)</f>
        <v>2968</v>
      </c>
      <c r="F33" s="20">
        <f>VLOOKUP($A33,[4]Medicaid!$A$2:$F$47,6,FALSE)</f>
        <v>8.5800000000000001E-2</v>
      </c>
      <c r="G33" s="12">
        <f>VLOOKUP($A33,[5]Medicaid!$A$2:$F$47,3,FALSE)</f>
        <v>2032</v>
      </c>
      <c r="H33" s="20">
        <f>VLOOKUP($A33,[5]Medicaid!$A$2:$F$47,4,FALSE)</f>
        <v>0.10979999999999999</v>
      </c>
      <c r="I33" s="12">
        <f>VLOOKUP($A33,[5]Medicaid!$A$2:$F$47,5,FALSE)</f>
        <v>3545</v>
      </c>
      <c r="J33" s="20">
        <f>VLOOKUP($A33,[5]Medicaid!$A$2:$F$47,6,FALSE)</f>
        <v>8.5199999999999998E-2</v>
      </c>
      <c r="K33" s="12">
        <f>VLOOKUP($A33,[6]Medicaid!$A$2:$F$47,3,FALSE)</f>
        <v>2129</v>
      </c>
      <c r="L33" s="20">
        <f>VLOOKUP($A33,[6]Medicaid!$A$2:$F$47,4,FALSE)</f>
        <v>0.1467</v>
      </c>
      <c r="M33" s="12">
        <f>VLOOKUP($A33,[6]Medicaid!$A$2:$F$47,5,FALSE)</f>
        <v>4081</v>
      </c>
      <c r="N33" s="20">
        <f>VLOOKUP($A33,[6]Medicaid!$A$2:$F$47,6,FALSE)</f>
        <v>9.5399999999999999E-2</v>
      </c>
      <c r="O33" s="12">
        <f>VLOOKUP($A33,[7]Medicaid!$A$2:$F$47,3,FALSE)</f>
        <v>2252</v>
      </c>
      <c r="P33" s="20">
        <f>VLOOKUP($A33,[7]Medicaid!$A$2:$F$47,4,FALSE)</f>
        <v>0.1232</v>
      </c>
      <c r="Q33" s="12">
        <f>VLOOKUP($A33,[7]Medicaid!$A$2:$F$47,5,FALSE)</f>
        <v>4235</v>
      </c>
      <c r="R33" s="20">
        <f>VLOOKUP($A33,[7]Medicaid!$A$2:$F$47,6,FALSE)</f>
        <v>0.107</v>
      </c>
    </row>
    <row r="34" spans="1:18" ht="15" customHeight="1">
      <c r="A34" s="11">
        <v>210038</v>
      </c>
      <c r="B34" s="13" t="s">
        <v>22</v>
      </c>
      <c r="C34" s="12">
        <f>VLOOKUP($A34,[4]Medicaid!$A$2:$F$47,3,FALSE)</f>
        <v>2869</v>
      </c>
      <c r="D34" s="20">
        <f>VLOOKUP($A34,[4]Medicaid!$A$2:$F$47,4,FALSE)</f>
        <v>0.15570000000000001</v>
      </c>
      <c r="E34" s="12">
        <f>VLOOKUP($A34,[4]Medicaid!$A$2:$F$47,5,FALSE)</f>
        <v>1165</v>
      </c>
      <c r="F34" s="20">
        <f>VLOOKUP($A34,[4]Medicaid!$A$2:$F$47,6,FALSE)</f>
        <v>0.1124</v>
      </c>
      <c r="G34" s="12">
        <f>VLOOKUP($A34,[5]Medicaid!$A$2:$F$47,3,FALSE)</f>
        <v>2577</v>
      </c>
      <c r="H34" s="20">
        <f>VLOOKUP($A34,[5]Medicaid!$A$2:$F$47,4,FALSE)</f>
        <v>0.1517</v>
      </c>
      <c r="I34" s="12">
        <f>VLOOKUP($A34,[5]Medicaid!$A$2:$F$47,5,FALSE)</f>
        <v>1026</v>
      </c>
      <c r="J34" s="20">
        <f>VLOOKUP($A34,[5]Medicaid!$A$2:$F$47,6,FALSE)</f>
        <v>0.13730000000000001</v>
      </c>
      <c r="K34" s="12">
        <f>VLOOKUP($A34,[6]Medicaid!$A$2:$F$47,3,FALSE)</f>
        <v>2896</v>
      </c>
      <c r="L34" s="20">
        <f>VLOOKUP($A34,[6]Medicaid!$A$2:$F$47,4,FALSE)</f>
        <v>0.1641</v>
      </c>
      <c r="M34" s="12">
        <f>VLOOKUP($A34,[6]Medicaid!$A$2:$F$47,5,FALSE)</f>
        <v>1142</v>
      </c>
      <c r="N34" s="20">
        <f>VLOOKUP($A34,[6]Medicaid!$A$2:$F$47,6,FALSE)</f>
        <v>0.12970000000000001</v>
      </c>
      <c r="O34" s="12">
        <f>VLOOKUP($A34,[7]Medicaid!$A$2:$F$47,3,FALSE)</f>
        <v>2640</v>
      </c>
      <c r="P34" s="20">
        <f>VLOOKUP($A34,[7]Medicaid!$A$2:$F$47,4,FALSE)</f>
        <v>0.1633</v>
      </c>
      <c r="Q34" s="12">
        <f>VLOOKUP($A34,[7]Medicaid!$A$2:$F$47,5,FALSE)</f>
        <v>1088</v>
      </c>
      <c r="R34" s="20">
        <f>VLOOKUP($A34,[7]Medicaid!$A$2:$F$47,6,FALSE)</f>
        <v>0.1409</v>
      </c>
    </row>
    <row r="35" spans="1:18" ht="15" customHeight="1">
      <c r="A35" s="11">
        <v>210039</v>
      </c>
      <c r="B35" s="13" t="s">
        <v>21</v>
      </c>
      <c r="C35" s="12">
        <f>VLOOKUP($A35,[4]Medicaid!$A$2:$F$47,3,FALSE)</f>
        <v>1479</v>
      </c>
      <c r="D35" s="20">
        <f>VLOOKUP($A35,[4]Medicaid!$A$2:$F$47,4,FALSE)</f>
        <v>0.13489999999999999</v>
      </c>
      <c r="E35" s="12">
        <f>VLOOKUP($A35,[4]Medicaid!$A$2:$F$47,5,FALSE)</f>
        <v>3732</v>
      </c>
      <c r="F35" s="20">
        <f>VLOOKUP($A35,[4]Medicaid!$A$2:$F$47,6,FALSE)</f>
        <v>0.1011</v>
      </c>
      <c r="G35" s="12">
        <f>VLOOKUP($A35,[5]Medicaid!$A$2:$F$47,3,FALSE)</f>
        <v>1459</v>
      </c>
      <c r="H35" s="20">
        <f>VLOOKUP($A35,[5]Medicaid!$A$2:$F$47,4,FALSE)</f>
        <v>9.9599999999999994E-2</v>
      </c>
      <c r="I35" s="12">
        <f>VLOOKUP($A35,[5]Medicaid!$A$2:$F$47,5,FALSE)</f>
        <v>3566</v>
      </c>
      <c r="J35" s="20">
        <f>VLOOKUP($A35,[5]Medicaid!$A$2:$F$47,6,FALSE)</f>
        <v>0.1033</v>
      </c>
      <c r="K35" s="12">
        <f>VLOOKUP($A35,[6]Medicaid!$A$2:$F$47,3,FALSE)</f>
        <v>1451</v>
      </c>
      <c r="L35" s="20">
        <f>VLOOKUP($A35,[6]Medicaid!$A$2:$F$47,4,FALSE)</f>
        <v>9.98E-2</v>
      </c>
      <c r="M35" s="12">
        <f>VLOOKUP($A35,[6]Medicaid!$A$2:$F$47,5,FALSE)</f>
        <v>3544</v>
      </c>
      <c r="N35" s="20">
        <f>VLOOKUP($A35,[6]Medicaid!$A$2:$F$47,6,FALSE)</f>
        <v>9.2600000000000002E-2</v>
      </c>
      <c r="O35" s="12">
        <f>VLOOKUP($A35,[7]Medicaid!$A$2:$F$47,3,FALSE)</f>
        <v>1424</v>
      </c>
      <c r="P35" s="20">
        <f>VLOOKUP($A35,[7]Medicaid!$A$2:$F$47,4,FALSE)</f>
        <v>0.11749999999999999</v>
      </c>
      <c r="Q35" s="12">
        <f>VLOOKUP($A35,[7]Medicaid!$A$2:$F$47,5,FALSE)</f>
        <v>3437</v>
      </c>
      <c r="R35" s="20">
        <f>VLOOKUP($A35,[7]Medicaid!$A$2:$F$47,6,FALSE)</f>
        <v>8.6900000000000005E-2</v>
      </c>
    </row>
    <row r="36" spans="1:18" ht="15" customHeight="1">
      <c r="A36" s="11">
        <v>210040</v>
      </c>
      <c r="B36" s="13" t="s">
        <v>20</v>
      </c>
      <c r="C36" s="12">
        <f>VLOOKUP($A36,[4]Medicaid!$A$2:$F$47,3,FALSE)</f>
        <v>3154</v>
      </c>
      <c r="D36" s="20">
        <f>VLOOKUP($A36,[4]Medicaid!$A$2:$F$47,4,FALSE)</f>
        <v>0.115</v>
      </c>
      <c r="E36" s="12">
        <f>VLOOKUP($A36,[4]Medicaid!$A$2:$F$47,5,FALSE)</f>
        <v>4474</v>
      </c>
      <c r="F36" s="20">
        <f>VLOOKUP($A36,[4]Medicaid!$A$2:$F$47,6,FALSE)</f>
        <v>9.4500000000000001E-2</v>
      </c>
      <c r="G36" s="12">
        <f>VLOOKUP($A36,[5]Medicaid!$A$2:$F$47,3,FALSE)</f>
        <v>3568</v>
      </c>
      <c r="H36" s="20">
        <f>VLOOKUP($A36,[5]Medicaid!$A$2:$F$47,4,FALSE)</f>
        <v>0.13089999999999999</v>
      </c>
      <c r="I36" s="12">
        <f>VLOOKUP($A36,[5]Medicaid!$A$2:$F$47,5,FALSE)</f>
        <v>5262</v>
      </c>
      <c r="J36" s="20">
        <f>VLOOKUP($A36,[5]Medicaid!$A$2:$F$47,6,FALSE)</f>
        <v>0.1037</v>
      </c>
      <c r="K36" s="12">
        <f>VLOOKUP($A36,[6]Medicaid!$A$2:$F$47,3,FALSE)</f>
        <v>3685</v>
      </c>
      <c r="L36" s="20">
        <f>VLOOKUP($A36,[6]Medicaid!$A$2:$F$47,4,FALSE)</f>
        <v>0.14130000000000001</v>
      </c>
      <c r="M36" s="12">
        <f>VLOOKUP($A36,[6]Medicaid!$A$2:$F$47,5,FALSE)</f>
        <v>5469</v>
      </c>
      <c r="N36" s="20">
        <f>VLOOKUP($A36,[6]Medicaid!$A$2:$F$47,6,FALSE)</f>
        <v>0.114</v>
      </c>
      <c r="O36" s="12">
        <f>VLOOKUP($A36,[7]Medicaid!$A$2:$F$47,3,FALSE)</f>
        <v>3964</v>
      </c>
      <c r="P36" s="20">
        <f>VLOOKUP($A36,[7]Medicaid!$A$2:$F$47,4,FALSE)</f>
        <v>0.14929999999999999</v>
      </c>
      <c r="Q36" s="12">
        <f>VLOOKUP($A36,[7]Medicaid!$A$2:$F$47,5,FALSE)</f>
        <v>5761</v>
      </c>
      <c r="R36" s="20">
        <f>VLOOKUP($A36,[7]Medicaid!$A$2:$F$47,6,FALSE)</f>
        <v>0.123</v>
      </c>
    </row>
    <row r="37" spans="1:18" ht="15" customHeight="1">
      <c r="A37" s="11">
        <v>210043</v>
      </c>
      <c r="B37" s="13" t="s">
        <v>19</v>
      </c>
      <c r="C37" s="12">
        <f>VLOOKUP($A37,[4]Medicaid!$A$2:$F$47,3,FALSE)</f>
        <v>4664</v>
      </c>
      <c r="D37" s="20">
        <f>VLOOKUP($A37,[4]Medicaid!$A$2:$F$47,4,FALSE)</f>
        <v>0.12740000000000001</v>
      </c>
      <c r="E37" s="12">
        <f>VLOOKUP($A37,[4]Medicaid!$A$2:$F$47,5,FALSE)</f>
        <v>11407</v>
      </c>
      <c r="F37" s="20">
        <f>VLOOKUP($A37,[4]Medicaid!$A$2:$F$47,6,FALSE)</f>
        <v>0.112</v>
      </c>
      <c r="G37" s="12">
        <f>VLOOKUP($A37,[5]Medicaid!$A$2:$F$47,3,FALSE)</f>
        <v>4301</v>
      </c>
      <c r="H37" s="20">
        <f>VLOOKUP($A37,[5]Medicaid!$A$2:$F$47,4,FALSE)</f>
        <v>0.1278</v>
      </c>
      <c r="I37" s="12">
        <f>VLOOKUP($A37,[5]Medicaid!$A$2:$F$47,5,FALSE)</f>
        <v>10044</v>
      </c>
      <c r="J37" s="20">
        <f>VLOOKUP($A37,[5]Medicaid!$A$2:$F$47,6,FALSE)</f>
        <v>0.113</v>
      </c>
      <c r="K37" s="12">
        <f>VLOOKUP($A37,[6]Medicaid!$A$2:$F$47,3,FALSE)</f>
        <v>4374</v>
      </c>
      <c r="L37" s="20">
        <f>VLOOKUP($A37,[6]Medicaid!$A$2:$F$47,4,FALSE)</f>
        <v>0.13950000000000001</v>
      </c>
      <c r="M37" s="12">
        <f>VLOOKUP($A37,[6]Medicaid!$A$2:$F$47,5,FALSE)</f>
        <v>10133</v>
      </c>
      <c r="N37" s="20">
        <f>VLOOKUP($A37,[6]Medicaid!$A$2:$F$47,6,FALSE)</f>
        <v>0.1215</v>
      </c>
      <c r="O37" s="12">
        <f>VLOOKUP($A37,[7]Medicaid!$A$2:$F$47,3,FALSE)</f>
        <v>4223</v>
      </c>
      <c r="P37" s="20">
        <f>VLOOKUP($A37,[7]Medicaid!$A$2:$F$47,4,FALSE)</f>
        <v>0.1396</v>
      </c>
      <c r="Q37" s="12">
        <f>VLOOKUP($A37,[7]Medicaid!$A$2:$F$47,5,FALSE)</f>
        <v>11072</v>
      </c>
      <c r="R37" s="20">
        <f>VLOOKUP($A37,[7]Medicaid!$A$2:$F$47,6,FALSE)</f>
        <v>0.13220000000000001</v>
      </c>
    </row>
    <row r="38" spans="1:18" ht="15" customHeight="1">
      <c r="A38" s="11">
        <v>210044</v>
      </c>
      <c r="B38" s="13" t="s">
        <v>18</v>
      </c>
      <c r="C38" s="12">
        <f>VLOOKUP($A38,[4]Medicaid!$A$2:$F$47,3,FALSE)</f>
        <v>3060</v>
      </c>
      <c r="D38" s="20">
        <f>VLOOKUP($A38,[4]Medicaid!$A$2:$F$47,4,FALSE)</f>
        <v>0.1376</v>
      </c>
      <c r="E38" s="12">
        <f>VLOOKUP($A38,[4]Medicaid!$A$2:$F$47,5,FALSE)</f>
        <v>13013</v>
      </c>
      <c r="F38" s="20">
        <f>VLOOKUP($A38,[4]Medicaid!$A$2:$F$47,6,FALSE)</f>
        <v>0.1016</v>
      </c>
      <c r="G38" s="12">
        <f>VLOOKUP($A38,[5]Medicaid!$A$2:$F$47,3,FALSE)</f>
        <v>2977</v>
      </c>
      <c r="H38" s="20">
        <f>VLOOKUP($A38,[5]Medicaid!$A$2:$F$47,4,FALSE)</f>
        <v>0.13489999999999999</v>
      </c>
      <c r="I38" s="12">
        <f>VLOOKUP($A38,[5]Medicaid!$A$2:$F$47,5,FALSE)</f>
        <v>13264</v>
      </c>
      <c r="J38" s="20">
        <f>VLOOKUP($A38,[5]Medicaid!$A$2:$F$47,6,FALSE)</f>
        <v>0.1009</v>
      </c>
      <c r="K38" s="12">
        <f>VLOOKUP($A38,[6]Medicaid!$A$2:$F$47,3,FALSE)</f>
        <v>2816</v>
      </c>
      <c r="L38" s="20">
        <f>VLOOKUP($A38,[6]Medicaid!$A$2:$F$47,4,FALSE)</f>
        <v>0.1318</v>
      </c>
      <c r="M38" s="12">
        <f>VLOOKUP($A38,[6]Medicaid!$A$2:$F$47,5,FALSE)</f>
        <v>12877</v>
      </c>
      <c r="N38" s="20">
        <f>VLOOKUP($A38,[6]Medicaid!$A$2:$F$47,6,FALSE)</f>
        <v>0.1028</v>
      </c>
      <c r="O38" s="12">
        <f>VLOOKUP($A38,[7]Medicaid!$A$2:$F$47,3,FALSE)</f>
        <v>2237</v>
      </c>
      <c r="P38" s="20">
        <f>VLOOKUP($A38,[7]Medicaid!$A$2:$F$47,4,FALSE)</f>
        <v>0.1222</v>
      </c>
      <c r="Q38" s="12">
        <f>VLOOKUP($A38,[7]Medicaid!$A$2:$F$47,5,FALSE)</f>
        <v>12834</v>
      </c>
      <c r="R38" s="20">
        <f>VLOOKUP($A38,[7]Medicaid!$A$2:$F$47,6,FALSE)</f>
        <v>0.108</v>
      </c>
    </row>
    <row r="39" spans="1:18" ht="15" customHeight="1">
      <c r="A39" s="11">
        <v>210048</v>
      </c>
      <c r="B39" s="13" t="s">
        <v>17</v>
      </c>
      <c r="C39" s="12">
        <f>VLOOKUP($A39,[4]Medicaid!$A$2:$F$47,3,FALSE)</f>
        <v>3086</v>
      </c>
      <c r="D39" s="20">
        <f>VLOOKUP($A39,[4]Medicaid!$A$2:$F$47,4,FALSE)</f>
        <v>0.123</v>
      </c>
      <c r="E39" s="12">
        <f>VLOOKUP($A39,[4]Medicaid!$A$2:$F$47,5,FALSE)</f>
        <v>10459</v>
      </c>
      <c r="F39" s="20">
        <f>VLOOKUP($A39,[4]Medicaid!$A$2:$F$47,6,FALSE)</f>
        <v>0.1115</v>
      </c>
      <c r="G39" s="12">
        <f>VLOOKUP($A39,[5]Medicaid!$A$2:$F$47,3,FALSE)</f>
        <v>3043</v>
      </c>
      <c r="H39" s="20">
        <f>VLOOKUP($A39,[5]Medicaid!$A$2:$F$47,4,FALSE)</f>
        <v>0.12429999999999999</v>
      </c>
      <c r="I39" s="12">
        <f>VLOOKUP($A39,[5]Medicaid!$A$2:$F$47,5,FALSE)</f>
        <v>10122</v>
      </c>
      <c r="J39" s="20">
        <f>VLOOKUP($A39,[5]Medicaid!$A$2:$F$47,6,FALSE)</f>
        <v>0.1074</v>
      </c>
      <c r="K39" s="12">
        <f>VLOOKUP($A39,[6]Medicaid!$A$2:$F$47,3,FALSE)</f>
        <v>3724</v>
      </c>
      <c r="L39" s="20">
        <f>VLOOKUP($A39,[6]Medicaid!$A$2:$F$47,4,FALSE)</f>
        <v>0.1192</v>
      </c>
      <c r="M39" s="12">
        <f>VLOOKUP($A39,[6]Medicaid!$A$2:$F$47,5,FALSE)</f>
        <v>11336</v>
      </c>
      <c r="N39" s="20">
        <f>VLOOKUP($A39,[6]Medicaid!$A$2:$F$47,6,FALSE)</f>
        <v>0.1094</v>
      </c>
      <c r="O39" s="12">
        <f>VLOOKUP($A39,[7]Medicaid!$A$2:$F$47,3,FALSE)</f>
        <v>3724</v>
      </c>
      <c r="P39" s="20">
        <f>VLOOKUP($A39,[7]Medicaid!$A$2:$F$47,4,FALSE)</f>
        <v>0.13120000000000001</v>
      </c>
      <c r="Q39" s="12">
        <f>VLOOKUP($A39,[7]Medicaid!$A$2:$F$47,5,FALSE)</f>
        <v>12078</v>
      </c>
      <c r="R39" s="20">
        <f>VLOOKUP($A39,[7]Medicaid!$A$2:$F$47,6,FALSE)</f>
        <v>0.1104</v>
      </c>
    </row>
    <row r="40" spans="1:18" ht="15" customHeight="1">
      <c r="A40" s="11">
        <v>210049</v>
      </c>
      <c r="B40" s="13" t="s">
        <v>16</v>
      </c>
      <c r="C40" s="12">
        <f>VLOOKUP($A40,[4]Medicaid!$A$2:$F$47,3,FALSE)</f>
        <v>1946</v>
      </c>
      <c r="D40" s="20">
        <f>VLOOKUP($A40,[4]Medicaid!$A$2:$F$47,4,FALSE)</f>
        <v>0.122</v>
      </c>
      <c r="E40" s="12">
        <f>VLOOKUP($A40,[4]Medicaid!$A$2:$F$47,5,FALSE)</f>
        <v>7811</v>
      </c>
      <c r="F40" s="20">
        <f>VLOOKUP($A40,[4]Medicaid!$A$2:$F$47,6,FALSE)</f>
        <v>0.1142</v>
      </c>
      <c r="G40" s="12">
        <f>VLOOKUP($A40,[5]Medicaid!$A$2:$F$47,3,FALSE)</f>
        <v>1765</v>
      </c>
      <c r="H40" s="20">
        <f>VLOOKUP($A40,[5]Medicaid!$A$2:$F$47,4,FALSE)</f>
        <v>0.12520000000000001</v>
      </c>
      <c r="I40" s="12">
        <f>VLOOKUP($A40,[5]Medicaid!$A$2:$F$47,5,FALSE)</f>
        <v>7765</v>
      </c>
      <c r="J40" s="20">
        <f>VLOOKUP($A40,[5]Medicaid!$A$2:$F$47,6,FALSE)</f>
        <v>0.1137</v>
      </c>
      <c r="K40" s="12">
        <f>VLOOKUP($A40,[6]Medicaid!$A$2:$F$47,3,FALSE)</f>
        <v>2016</v>
      </c>
      <c r="L40" s="20">
        <f>VLOOKUP($A40,[6]Medicaid!$A$2:$F$47,4,FALSE)</f>
        <v>0.1142</v>
      </c>
      <c r="M40" s="12">
        <f>VLOOKUP($A40,[6]Medicaid!$A$2:$F$47,5,FALSE)</f>
        <v>7425</v>
      </c>
      <c r="N40" s="20">
        <f>VLOOKUP($A40,[6]Medicaid!$A$2:$F$47,6,FALSE)</f>
        <v>9.5500000000000002E-2</v>
      </c>
      <c r="O40" s="12">
        <f>VLOOKUP($A40,[7]Medicaid!$A$2:$F$47,3,FALSE)</f>
        <v>1942</v>
      </c>
      <c r="P40" s="20">
        <f>VLOOKUP($A40,[7]Medicaid!$A$2:$F$47,4,FALSE)</f>
        <v>0.13039999999999999</v>
      </c>
      <c r="Q40" s="12">
        <f>VLOOKUP($A40,[7]Medicaid!$A$2:$F$47,5,FALSE)</f>
        <v>8630</v>
      </c>
      <c r="R40" s="20">
        <f>VLOOKUP($A40,[7]Medicaid!$A$2:$F$47,6,FALSE)</f>
        <v>0.1143</v>
      </c>
    </row>
    <row r="41" spans="1:18" ht="15" customHeight="1">
      <c r="A41" s="11">
        <v>210051</v>
      </c>
      <c r="B41" s="13" t="s">
        <v>15</v>
      </c>
      <c r="C41" s="12">
        <f>VLOOKUP($A41,[4]Medicaid!$A$2:$F$47,3,FALSE)</f>
        <v>2596</v>
      </c>
      <c r="D41" s="20">
        <f>VLOOKUP($A41,[4]Medicaid!$A$2:$F$47,4,FALSE)</f>
        <v>0.1008</v>
      </c>
      <c r="E41" s="12">
        <f>VLOOKUP($A41,[4]Medicaid!$A$2:$F$47,5,FALSE)</f>
        <v>7091</v>
      </c>
      <c r="F41" s="20">
        <f>VLOOKUP($A41,[4]Medicaid!$A$2:$F$47,6,FALSE)</f>
        <v>8.7900000000000006E-2</v>
      </c>
      <c r="G41" s="12">
        <f>VLOOKUP($A41,[5]Medicaid!$A$2:$F$47,3,FALSE)</f>
        <v>2330</v>
      </c>
      <c r="H41" s="20">
        <f>VLOOKUP($A41,[5]Medicaid!$A$2:$F$47,4,FALSE)</f>
        <v>0.11559999999999999</v>
      </c>
      <c r="I41" s="12">
        <f>VLOOKUP($A41,[5]Medicaid!$A$2:$F$47,5,FALSE)</f>
        <v>6623</v>
      </c>
      <c r="J41" s="20">
        <f>VLOOKUP($A41,[5]Medicaid!$A$2:$F$47,6,FALSE)</f>
        <v>9.4899999999999998E-2</v>
      </c>
      <c r="K41" s="12">
        <f>VLOOKUP($A41,[6]Medicaid!$A$2:$F$47,3,FALSE)</f>
        <v>2504</v>
      </c>
      <c r="L41" s="20">
        <f>VLOOKUP($A41,[6]Medicaid!$A$2:$F$47,4,FALSE)</f>
        <v>0.1323</v>
      </c>
      <c r="M41" s="12">
        <f>VLOOKUP($A41,[6]Medicaid!$A$2:$F$47,5,FALSE)</f>
        <v>5888</v>
      </c>
      <c r="N41" s="20">
        <f>VLOOKUP($A41,[6]Medicaid!$A$2:$F$47,6,FALSE)</f>
        <v>0.10730000000000001</v>
      </c>
      <c r="O41" s="12">
        <f>VLOOKUP($A41,[7]Medicaid!$A$2:$F$47,3,FALSE)</f>
        <v>2704</v>
      </c>
      <c r="P41" s="20">
        <f>VLOOKUP($A41,[7]Medicaid!$A$2:$F$47,4,FALSE)</f>
        <v>0.1411</v>
      </c>
      <c r="Q41" s="12">
        <f>VLOOKUP($A41,[7]Medicaid!$A$2:$F$47,5,FALSE)</f>
        <v>6452</v>
      </c>
      <c r="R41" s="20">
        <f>VLOOKUP($A41,[7]Medicaid!$A$2:$F$47,6,FALSE)</f>
        <v>0.1105</v>
      </c>
    </row>
    <row r="42" spans="1:18" ht="15" customHeight="1">
      <c r="A42" s="11">
        <v>210056</v>
      </c>
      <c r="B42" s="13" t="s">
        <v>14</v>
      </c>
      <c r="C42" s="12">
        <f>VLOOKUP($A42,[4]Medicaid!$A$2:$F$47,3,FALSE)</f>
        <v>2837</v>
      </c>
      <c r="D42" s="20">
        <f>VLOOKUP($A42,[4]Medicaid!$A$2:$F$47,4,FALSE)</f>
        <v>0.1389</v>
      </c>
      <c r="E42" s="12">
        <f>VLOOKUP($A42,[4]Medicaid!$A$2:$F$47,5,FALSE)</f>
        <v>3308</v>
      </c>
      <c r="F42" s="20">
        <f>VLOOKUP($A42,[4]Medicaid!$A$2:$F$47,6,FALSE)</f>
        <v>0.1208</v>
      </c>
      <c r="G42" s="12">
        <f>VLOOKUP($A42,[5]Medicaid!$A$2:$F$47,3,FALSE)</f>
        <v>2809</v>
      </c>
      <c r="H42" s="20">
        <f>VLOOKUP($A42,[5]Medicaid!$A$2:$F$47,4,FALSE)</f>
        <v>0.15240000000000001</v>
      </c>
      <c r="I42" s="12">
        <f>VLOOKUP($A42,[5]Medicaid!$A$2:$F$47,5,FALSE)</f>
        <v>3523</v>
      </c>
      <c r="J42" s="20">
        <f>VLOOKUP($A42,[5]Medicaid!$A$2:$F$47,6,FALSE)</f>
        <v>0.12690000000000001</v>
      </c>
      <c r="K42" s="12">
        <f>VLOOKUP($A42,[6]Medicaid!$A$2:$F$47,3,FALSE)</f>
        <v>2837</v>
      </c>
      <c r="L42" s="20">
        <f>VLOOKUP($A42,[6]Medicaid!$A$2:$F$47,4,FALSE)</f>
        <v>0.14099999999999999</v>
      </c>
      <c r="M42" s="12">
        <f>VLOOKUP($A42,[6]Medicaid!$A$2:$F$47,5,FALSE)</f>
        <v>3868</v>
      </c>
      <c r="N42" s="20">
        <f>VLOOKUP($A42,[6]Medicaid!$A$2:$F$47,6,FALSE)</f>
        <v>0.1152</v>
      </c>
      <c r="O42" s="12">
        <f>VLOOKUP($A42,[7]Medicaid!$A$2:$F$47,3,FALSE)</f>
        <v>2882</v>
      </c>
      <c r="P42" s="20">
        <f>VLOOKUP($A42,[7]Medicaid!$A$2:$F$47,4,FALSE)</f>
        <v>0.1396</v>
      </c>
      <c r="Q42" s="12">
        <f>VLOOKUP($A42,[7]Medicaid!$A$2:$F$47,5,FALSE)</f>
        <v>4378</v>
      </c>
      <c r="R42" s="20">
        <f>VLOOKUP($A42,[7]Medicaid!$A$2:$F$47,6,FALSE)</f>
        <v>0.1153</v>
      </c>
    </row>
    <row r="43" spans="1:18" ht="15" customHeight="1">
      <c r="A43" s="11">
        <v>210057</v>
      </c>
      <c r="B43" s="13" t="s">
        <v>13</v>
      </c>
      <c r="C43" s="12">
        <f>VLOOKUP($A43,[4]Medicaid!$A$2:$F$47,3,FALSE)</f>
        <v>4706</v>
      </c>
      <c r="D43" s="20">
        <f>VLOOKUP($A43,[4]Medicaid!$A$2:$F$47,4,FALSE)</f>
        <v>0.1207</v>
      </c>
      <c r="E43" s="12">
        <f>VLOOKUP($A43,[4]Medicaid!$A$2:$F$47,5,FALSE)</f>
        <v>11613</v>
      </c>
      <c r="F43" s="20">
        <f>VLOOKUP($A43,[4]Medicaid!$A$2:$F$47,6,FALSE)</f>
        <v>8.6900000000000005E-2</v>
      </c>
      <c r="G43" s="12">
        <f>VLOOKUP($A43,[5]Medicaid!$A$2:$F$47,3,FALSE)</f>
        <v>5356</v>
      </c>
      <c r="H43" s="20">
        <f>VLOOKUP($A43,[5]Medicaid!$A$2:$F$47,4,FALSE)</f>
        <v>0.1293</v>
      </c>
      <c r="I43" s="12">
        <f>VLOOKUP($A43,[5]Medicaid!$A$2:$F$47,5,FALSE)</f>
        <v>12027</v>
      </c>
      <c r="J43" s="20">
        <f>VLOOKUP($A43,[5]Medicaid!$A$2:$F$47,6,FALSE)</f>
        <v>9.3600000000000003E-2</v>
      </c>
      <c r="K43" s="12">
        <f>VLOOKUP($A43,[6]Medicaid!$A$2:$F$47,3,FALSE)</f>
        <v>5643</v>
      </c>
      <c r="L43" s="20">
        <f>VLOOKUP($A43,[6]Medicaid!$A$2:$F$47,4,FALSE)</f>
        <v>0.1341</v>
      </c>
      <c r="M43" s="12">
        <f>VLOOKUP($A43,[6]Medicaid!$A$2:$F$47,5,FALSE)</f>
        <v>12625</v>
      </c>
      <c r="N43" s="20">
        <f>VLOOKUP($A43,[6]Medicaid!$A$2:$F$47,6,FALSE)</f>
        <v>9.7199999999999995E-2</v>
      </c>
      <c r="O43" s="12">
        <f>VLOOKUP($A43,[7]Medicaid!$A$2:$F$47,3,FALSE)</f>
        <v>5651</v>
      </c>
      <c r="P43" s="20">
        <f>VLOOKUP($A43,[7]Medicaid!$A$2:$F$47,4,FALSE)</f>
        <v>0.129</v>
      </c>
      <c r="Q43" s="12">
        <f>VLOOKUP($A43,[7]Medicaid!$A$2:$F$47,5,FALSE)</f>
        <v>13002</v>
      </c>
      <c r="R43" s="20">
        <f>VLOOKUP($A43,[7]Medicaid!$A$2:$F$47,6,FALSE)</f>
        <v>9.64E-2</v>
      </c>
    </row>
    <row r="44" spans="1:18" ht="15" customHeight="1">
      <c r="A44" s="11">
        <v>210058</v>
      </c>
      <c r="B44" s="13" t="s">
        <v>12</v>
      </c>
      <c r="C44" s="12">
        <f>VLOOKUP($A44,[4]Medicaid!$A$2:$F$47,3,FALSE)</f>
        <v>53</v>
      </c>
      <c r="D44" s="20">
        <f>VLOOKUP($A44,[4]Medicaid!$A$2:$F$47,4,FALSE)</f>
        <v>0.1673</v>
      </c>
      <c r="E44" s="12">
        <f>VLOOKUP($A44,[4]Medicaid!$A$2:$F$47,5,FALSE)</f>
        <v>347</v>
      </c>
      <c r="F44" s="20">
        <f>VLOOKUP($A44,[4]Medicaid!$A$2:$F$47,6,FALSE)</f>
        <v>0.10630000000000001</v>
      </c>
      <c r="G44" s="12">
        <f>VLOOKUP($A44,[5]Medicaid!$A$2:$F$47,3,FALSE)</f>
        <v>71</v>
      </c>
      <c r="H44" s="20">
        <f>VLOOKUP($A44,[5]Medicaid!$A$2:$F$47,4,FALSE)</f>
        <v>8.0299999999999996E-2</v>
      </c>
      <c r="I44" s="12">
        <f>VLOOKUP($A44,[5]Medicaid!$A$2:$F$47,5,FALSE)</f>
        <v>403</v>
      </c>
      <c r="J44" s="20">
        <f>VLOOKUP($A44,[5]Medicaid!$A$2:$F$47,6,FALSE)</f>
        <v>8.7400000000000005E-2</v>
      </c>
      <c r="K44" s="12">
        <f>VLOOKUP($A44,[6]Medicaid!$A$2:$F$47,3,FALSE)</f>
        <v>78</v>
      </c>
      <c r="L44" s="20">
        <f>VLOOKUP($A44,[6]Medicaid!$A$2:$F$47,4,FALSE)</f>
        <v>0.16350000000000001</v>
      </c>
      <c r="M44" s="12">
        <f>VLOOKUP($A44,[6]Medicaid!$A$2:$F$47,5,FALSE)</f>
        <v>509</v>
      </c>
      <c r="N44" s="20">
        <f>VLOOKUP($A44,[6]Medicaid!$A$2:$F$47,6,FALSE)</f>
        <v>9.4E-2</v>
      </c>
      <c r="O44" s="12">
        <f>VLOOKUP($A44,[7]Medicaid!$A$2:$F$47,3,FALSE)</f>
        <v>94</v>
      </c>
      <c r="P44" s="20">
        <f>VLOOKUP($A44,[7]Medicaid!$A$2:$F$47,4,FALSE)</f>
        <v>0.16489999999999999</v>
      </c>
      <c r="Q44" s="12">
        <f>VLOOKUP($A44,[7]Medicaid!$A$2:$F$47,5,FALSE)</f>
        <v>467</v>
      </c>
      <c r="R44" s="20">
        <f>VLOOKUP($A44,[7]Medicaid!$A$2:$F$47,6,FALSE)</f>
        <v>0.1051</v>
      </c>
    </row>
    <row r="45" spans="1:18" ht="15" customHeight="1">
      <c r="A45" s="11">
        <v>210060</v>
      </c>
      <c r="B45" s="13" t="s">
        <v>11</v>
      </c>
      <c r="C45" s="12">
        <f>VLOOKUP($A45,[4]Medicaid!$A$2:$F$47,3,FALSE)</f>
        <v>417</v>
      </c>
      <c r="D45" s="20">
        <f>VLOOKUP($A45,[4]Medicaid!$A$2:$F$47,4,FALSE)</f>
        <v>9.1700000000000004E-2</v>
      </c>
      <c r="E45" s="12">
        <f>VLOOKUP($A45,[4]Medicaid!$A$2:$F$47,5,FALSE)</f>
        <v>1244</v>
      </c>
      <c r="F45" s="20">
        <f>VLOOKUP($A45,[4]Medicaid!$A$2:$F$47,6,FALSE)</f>
        <v>0.1022</v>
      </c>
      <c r="G45" s="12">
        <f>VLOOKUP($A45,[5]Medicaid!$A$2:$F$47,3,FALSE)</f>
        <v>519</v>
      </c>
      <c r="H45" s="20">
        <f>VLOOKUP($A45,[5]Medicaid!$A$2:$F$47,4,FALSE)</f>
        <v>9.7100000000000006E-2</v>
      </c>
      <c r="I45" s="12">
        <f>VLOOKUP($A45,[5]Medicaid!$A$2:$F$47,5,FALSE)</f>
        <v>1415</v>
      </c>
      <c r="J45" s="20">
        <f>VLOOKUP($A45,[5]Medicaid!$A$2:$F$47,6,FALSE)</f>
        <v>8.6400000000000005E-2</v>
      </c>
      <c r="K45" s="12">
        <f>VLOOKUP($A45,[6]Medicaid!$A$2:$F$47,3,FALSE)</f>
        <v>527</v>
      </c>
      <c r="L45" s="20">
        <f>VLOOKUP($A45,[6]Medicaid!$A$2:$F$47,4,FALSE)</f>
        <v>8.9200000000000002E-2</v>
      </c>
      <c r="M45" s="12">
        <f>VLOOKUP($A45,[6]Medicaid!$A$2:$F$47,5,FALSE)</f>
        <v>1418</v>
      </c>
      <c r="N45" s="20">
        <f>VLOOKUP($A45,[6]Medicaid!$A$2:$F$47,6,FALSE)</f>
        <v>9.0200000000000002E-2</v>
      </c>
      <c r="O45" s="12">
        <f>VLOOKUP($A45,[7]Medicaid!$A$2:$F$47,3,FALSE)</f>
        <v>500</v>
      </c>
      <c r="P45" s="20">
        <f>VLOOKUP($A45,[7]Medicaid!$A$2:$F$47,4,FALSE)</f>
        <v>0.10299999999999999</v>
      </c>
      <c r="Q45" s="12">
        <f>VLOOKUP($A45,[7]Medicaid!$A$2:$F$47,5,FALSE)</f>
        <v>1601</v>
      </c>
      <c r="R45" s="20">
        <f>VLOOKUP($A45,[7]Medicaid!$A$2:$F$47,6,FALSE)</f>
        <v>0.1028</v>
      </c>
    </row>
    <row r="46" spans="1:18" ht="15" customHeight="1">
      <c r="A46" s="11">
        <v>210061</v>
      </c>
      <c r="B46" s="13" t="s">
        <v>10</v>
      </c>
      <c r="C46" s="12">
        <f>VLOOKUP($A46,[4]Medicaid!$A$2:$F$47,3,FALSE)</f>
        <v>402</v>
      </c>
      <c r="D46" s="20">
        <f>VLOOKUP($A46,[4]Medicaid!$A$2:$F$47,4,FALSE)</f>
        <v>0.1067</v>
      </c>
      <c r="E46" s="12">
        <f>VLOOKUP($A46,[4]Medicaid!$A$2:$F$47,5,FALSE)</f>
        <v>2117</v>
      </c>
      <c r="F46" s="20">
        <f>VLOOKUP($A46,[4]Medicaid!$A$2:$F$47,6,FALSE)</f>
        <v>8.8200000000000001E-2</v>
      </c>
      <c r="G46" s="12">
        <f>VLOOKUP($A46,[5]Medicaid!$A$2:$F$47,3,FALSE)</f>
        <v>518</v>
      </c>
      <c r="H46" s="20">
        <f>VLOOKUP($A46,[5]Medicaid!$A$2:$F$47,4,FALSE)</f>
        <v>0.1021</v>
      </c>
      <c r="I46" s="12">
        <f>VLOOKUP($A46,[5]Medicaid!$A$2:$F$47,5,FALSE)</f>
        <v>2232</v>
      </c>
      <c r="J46" s="20">
        <f>VLOOKUP($A46,[5]Medicaid!$A$2:$F$47,6,FALSE)</f>
        <v>9.4899999999999998E-2</v>
      </c>
      <c r="K46" s="12">
        <f>VLOOKUP($A46,[6]Medicaid!$A$2:$F$47,3,FALSE)</f>
        <v>584</v>
      </c>
      <c r="L46" s="20">
        <f>VLOOKUP($A46,[6]Medicaid!$A$2:$F$47,4,FALSE)</f>
        <v>0.1106</v>
      </c>
      <c r="M46" s="12">
        <f>VLOOKUP($A46,[6]Medicaid!$A$2:$F$47,5,FALSE)</f>
        <v>2156</v>
      </c>
      <c r="N46" s="20">
        <f>VLOOKUP($A46,[6]Medicaid!$A$2:$F$47,6,FALSE)</f>
        <v>9.5600000000000004E-2</v>
      </c>
      <c r="O46" s="12">
        <f>VLOOKUP($A46,[7]Medicaid!$A$2:$F$47,3,FALSE)</f>
        <v>533</v>
      </c>
      <c r="P46" s="20">
        <f>VLOOKUP($A46,[7]Medicaid!$A$2:$F$47,4,FALSE)</f>
        <v>9.0800000000000006E-2</v>
      </c>
      <c r="Q46" s="12">
        <f>VLOOKUP($A46,[7]Medicaid!$A$2:$F$47,5,FALSE)</f>
        <v>2427</v>
      </c>
      <c r="R46" s="20">
        <f>VLOOKUP($A46,[7]Medicaid!$A$2:$F$47,6,FALSE)</f>
        <v>9.1999999999999998E-2</v>
      </c>
    </row>
    <row r="47" spans="1:18" ht="15" customHeight="1">
      <c r="A47" s="11">
        <v>210062</v>
      </c>
      <c r="B47" s="13" t="s">
        <v>9</v>
      </c>
      <c r="C47" s="12">
        <f>VLOOKUP($A47,[4]Medicaid!$A$2:$F$47,3,FALSE)</f>
        <v>3526</v>
      </c>
      <c r="D47" s="20">
        <f>VLOOKUP($A47,[4]Medicaid!$A$2:$F$47,4,FALSE)</f>
        <v>0.1163</v>
      </c>
      <c r="E47" s="12">
        <f>VLOOKUP($A47,[4]Medicaid!$A$2:$F$47,5,FALSE)</f>
        <v>5910</v>
      </c>
      <c r="F47" s="20">
        <f>VLOOKUP($A47,[4]Medicaid!$A$2:$F$47,6,FALSE)</f>
        <v>9.3399999999999997E-2</v>
      </c>
      <c r="G47" s="12">
        <f>VLOOKUP($A47,[5]Medicaid!$A$2:$F$47,3,FALSE)</f>
        <v>3416</v>
      </c>
      <c r="H47" s="20">
        <f>VLOOKUP($A47,[5]Medicaid!$A$2:$F$47,4,FALSE)</f>
        <v>0.107</v>
      </c>
      <c r="I47" s="12">
        <f>VLOOKUP($A47,[5]Medicaid!$A$2:$F$47,5,FALSE)</f>
        <v>5473</v>
      </c>
      <c r="J47" s="20">
        <f>VLOOKUP($A47,[5]Medicaid!$A$2:$F$47,6,FALSE)</f>
        <v>9.11E-2</v>
      </c>
      <c r="K47" s="12">
        <f>VLOOKUP($A47,[6]Medicaid!$A$2:$F$47,3,FALSE)</f>
        <v>3681</v>
      </c>
      <c r="L47" s="20">
        <f>VLOOKUP($A47,[6]Medicaid!$A$2:$F$47,4,FALSE)</f>
        <v>0.1203</v>
      </c>
      <c r="M47" s="12">
        <f>VLOOKUP($A47,[6]Medicaid!$A$2:$F$47,5,FALSE)</f>
        <v>5585</v>
      </c>
      <c r="N47" s="20">
        <f>VLOOKUP($A47,[6]Medicaid!$A$2:$F$47,6,FALSE)</f>
        <v>0.1042</v>
      </c>
      <c r="O47" s="12">
        <f>VLOOKUP($A47,[7]Medicaid!$A$2:$F$47,3,FALSE)</f>
        <v>3694</v>
      </c>
      <c r="P47" s="20">
        <f>VLOOKUP($A47,[7]Medicaid!$A$2:$F$47,4,FALSE)</f>
        <v>0.13289999999999999</v>
      </c>
      <c r="Q47" s="12">
        <f>VLOOKUP($A47,[7]Medicaid!$A$2:$F$47,5,FALSE)</f>
        <v>5847</v>
      </c>
      <c r="R47" s="20">
        <f>VLOOKUP($A47,[7]Medicaid!$A$2:$F$47,6,FALSE)</f>
        <v>0.1113</v>
      </c>
    </row>
    <row r="48" spans="1:18" ht="15" customHeight="1">
      <c r="A48" s="11">
        <v>210063</v>
      </c>
      <c r="B48" s="13" t="s">
        <v>8</v>
      </c>
      <c r="C48" s="12">
        <f>VLOOKUP($A48,[4]Medicaid!$A$2:$F$47,3,FALSE)</f>
        <v>2482</v>
      </c>
      <c r="D48" s="20">
        <f>VLOOKUP($A48,[4]Medicaid!$A$2:$F$47,4,FALSE)</f>
        <v>0.14940000000000001</v>
      </c>
      <c r="E48" s="12">
        <f>VLOOKUP($A48,[4]Medicaid!$A$2:$F$47,5,FALSE)</f>
        <v>10604</v>
      </c>
      <c r="F48" s="20">
        <f>VLOOKUP($A48,[4]Medicaid!$A$2:$F$47,6,FALSE)</f>
        <v>0.1046</v>
      </c>
      <c r="G48" s="12">
        <f>VLOOKUP($A48,[5]Medicaid!$A$2:$F$47,3,FALSE)</f>
        <v>2531</v>
      </c>
      <c r="H48" s="20">
        <f>VLOOKUP($A48,[5]Medicaid!$A$2:$F$47,4,FALSE)</f>
        <v>0.12759999999999999</v>
      </c>
      <c r="I48" s="12">
        <f>VLOOKUP($A48,[5]Medicaid!$A$2:$F$47,5,FALSE)</f>
        <v>11022</v>
      </c>
      <c r="J48" s="20">
        <f>VLOOKUP($A48,[5]Medicaid!$A$2:$F$47,6,FALSE)</f>
        <v>0.11070000000000001</v>
      </c>
      <c r="K48" s="12">
        <f>VLOOKUP($A48,[6]Medicaid!$A$2:$F$47,3,FALSE)</f>
        <v>2524</v>
      </c>
      <c r="L48" s="20">
        <f>VLOOKUP($A48,[6]Medicaid!$A$2:$F$47,4,FALSE)</f>
        <v>0.12529999999999999</v>
      </c>
      <c r="M48" s="12">
        <f>VLOOKUP($A48,[6]Medicaid!$A$2:$F$47,5,FALSE)</f>
        <v>11407</v>
      </c>
      <c r="N48" s="20">
        <f>VLOOKUP($A48,[6]Medicaid!$A$2:$F$47,6,FALSE)</f>
        <v>0.1065</v>
      </c>
      <c r="O48" s="12">
        <f>VLOOKUP($A48,[7]Medicaid!$A$2:$F$47,3,FALSE)</f>
        <v>2601</v>
      </c>
      <c r="P48" s="20">
        <f>VLOOKUP($A48,[7]Medicaid!$A$2:$F$47,4,FALSE)</f>
        <v>0.14219999999999999</v>
      </c>
      <c r="Q48" s="12">
        <f>VLOOKUP($A48,[7]Medicaid!$A$2:$F$47,5,FALSE)</f>
        <v>11622</v>
      </c>
      <c r="R48" s="20">
        <f>VLOOKUP($A48,[7]Medicaid!$A$2:$F$47,6,FALSE)</f>
        <v>0.10539999999999999</v>
      </c>
    </row>
    <row r="49" spans="1:18" ht="15" customHeight="1">
      <c r="A49" s="11">
        <v>210064</v>
      </c>
      <c r="B49" s="13" t="s">
        <v>7</v>
      </c>
      <c r="C49" s="12">
        <f>VLOOKUP($A49,[4]Medicaid!$A$2:$F$47,3,FALSE)</f>
        <v>186</v>
      </c>
      <c r="D49" s="20">
        <f>VLOOKUP($A49,[4]Medicaid!$A$2:$F$47,4,FALSE)</f>
        <v>0.1024</v>
      </c>
      <c r="E49" s="12">
        <f>VLOOKUP($A49,[4]Medicaid!$A$2:$F$47,5,FALSE)</f>
        <v>732</v>
      </c>
      <c r="F49" s="20">
        <f>VLOOKUP($A49,[4]Medicaid!$A$2:$F$47,6,FALSE)</f>
        <v>9.8400000000000001E-2</v>
      </c>
      <c r="G49" s="12">
        <f>VLOOKUP($A49,[5]Medicaid!$A$2:$F$47,3,FALSE)</f>
        <v>205</v>
      </c>
      <c r="H49" s="20">
        <f>VLOOKUP($A49,[5]Medicaid!$A$2:$F$47,4,FALSE)</f>
        <v>0.1285</v>
      </c>
      <c r="I49" s="12">
        <f>VLOOKUP($A49,[5]Medicaid!$A$2:$F$47,5,FALSE)</f>
        <v>764</v>
      </c>
      <c r="J49" s="20">
        <f>VLOOKUP($A49,[5]Medicaid!$A$2:$F$47,6,FALSE)</f>
        <v>0.1053</v>
      </c>
      <c r="K49" s="12">
        <f>VLOOKUP($A49,[6]Medicaid!$A$2:$F$47,3,FALSE)</f>
        <v>210</v>
      </c>
      <c r="L49" s="20">
        <f>VLOOKUP($A49,[6]Medicaid!$A$2:$F$47,4,FALSE)</f>
        <v>0.1192</v>
      </c>
      <c r="M49" s="12">
        <f>VLOOKUP($A49,[6]Medicaid!$A$2:$F$47,5,FALSE)</f>
        <v>796</v>
      </c>
      <c r="N49" s="20">
        <f>VLOOKUP($A49,[6]Medicaid!$A$2:$F$47,6,FALSE)</f>
        <v>0.11269999999999999</v>
      </c>
      <c r="O49" s="12">
        <f>VLOOKUP($A49,[7]Medicaid!$A$2:$F$47,3,FALSE)</f>
        <v>248</v>
      </c>
      <c r="P49" s="20">
        <f>VLOOKUP($A49,[7]Medicaid!$A$2:$F$47,4,FALSE)</f>
        <v>0.1331</v>
      </c>
      <c r="Q49" s="12">
        <f>VLOOKUP($A49,[7]Medicaid!$A$2:$F$47,5,FALSE)</f>
        <v>846</v>
      </c>
      <c r="R49" s="20">
        <f>VLOOKUP($A49,[7]Medicaid!$A$2:$F$47,6,FALSE)</f>
        <v>9.8000000000000004E-2</v>
      </c>
    </row>
    <row r="50" spans="1:18" ht="15" customHeight="1">
      <c r="A50" s="11">
        <v>210065</v>
      </c>
      <c r="B50" s="13" t="s">
        <v>6</v>
      </c>
      <c r="C50" s="12">
        <f>VLOOKUP($A50,[4]Medicaid!$A$2:$F$47,3,FALSE)</f>
        <v>1239</v>
      </c>
      <c r="D50" s="20">
        <f>VLOOKUP($A50,[4]Medicaid!$A$2:$F$47,4,FALSE)</f>
        <v>0.1128</v>
      </c>
      <c r="E50" s="12">
        <f>VLOOKUP($A50,[4]Medicaid!$A$2:$F$47,5,FALSE)</f>
        <v>3342</v>
      </c>
      <c r="F50" s="20">
        <f>VLOOKUP($A50,[4]Medicaid!$A$2:$F$47,6,FALSE)</f>
        <v>0.1123</v>
      </c>
      <c r="G50" s="12">
        <f>VLOOKUP($A50,[5]Medicaid!$A$2:$F$47,3,FALSE)</f>
        <v>1161</v>
      </c>
      <c r="H50" s="20">
        <f>VLOOKUP($A50,[5]Medicaid!$A$2:$F$47,4,FALSE)</f>
        <v>0.12379999999999999</v>
      </c>
      <c r="I50" s="12">
        <f>VLOOKUP($A50,[5]Medicaid!$A$2:$F$47,5,FALSE)</f>
        <v>3173</v>
      </c>
      <c r="J50" s="20">
        <f>VLOOKUP($A50,[5]Medicaid!$A$2:$F$47,6,FALSE)</f>
        <v>0.11840000000000001</v>
      </c>
      <c r="K50" s="12">
        <f>VLOOKUP($A50,[6]Medicaid!$A$2:$F$47,3,FALSE)</f>
        <v>1207</v>
      </c>
      <c r="L50" s="20">
        <f>VLOOKUP($A50,[6]Medicaid!$A$2:$F$47,4,FALSE)</f>
        <v>0.12590000000000001</v>
      </c>
      <c r="M50" s="12">
        <f>VLOOKUP($A50,[6]Medicaid!$A$2:$F$47,5,FALSE)</f>
        <v>3049</v>
      </c>
      <c r="N50" s="20">
        <f>VLOOKUP($A50,[6]Medicaid!$A$2:$F$47,6,FALSE)</f>
        <v>0.12920000000000001</v>
      </c>
      <c r="O50" s="12">
        <f>VLOOKUP($A50,[7]Medicaid!$A$2:$F$47,3,FALSE)</f>
        <v>1210</v>
      </c>
      <c r="P50" s="20">
        <f>VLOOKUP($A50,[7]Medicaid!$A$2:$F$47,4,FALSE)</f>
        <v>0.1201</v>
      </c>
      <c r="Q50" s="12">
        <f>VLOOKUP($A50,[7]Medicaid!$A$2:$F$47,5,FALSE)</f>
        <v>3067</v>
      </c>
      <c r="R50" s="20">
        <f>VLOOKUP($A50,[7]Medicaid!$A$2:$F$47,6,FALSE)</f>
        <v>0.1169</v>
      </c>
    </row>
    <row r="51" spans="1:18" s="25" customFormat="1" ht="15" customHeight="1">
      <c r="A51" s="21">
        <v>219999</v>
      </c>
      <c r="B51" s="22" t="s">
        <v>69</v>
      </c>
      <c r="C51" s="23">
        <f>VLOOKUP($A51,[4]Medicaid!$A$2:$F$47,3,FALSE)</f>
        <v>143426</v>
      </c>
      <c r="D51" s="24">
        <f>VLOOKUP($A51,[4]Medicaid!$A$2:$F$47,4,FALSE)</f>
        <v>0.1285</v>
      </c>
      <c r="E51" s="23">
        <f>VLOOKUP($A51,[4]Medicaid!$A$2:$F$47,5,FALSE)</f>
        <v>301789</v>
      </c>
      <c r="F51" s="24">
        <f>VLOOKUP($A51,[4]Medicaid!$A$2:$F$47,6,FALSE)</f>
        <v>0.1066</v>
      </c>
      <c r="G51" s="23">
        <f>VLOOKUP($A51,[5]Medicaid!$A$2:$F$47,3,FALSE)</f>
        <v>148697</v>
      </c>
      <c r="H51" s="24">
        <f>VLOOKUP($A51,[5]Medicaid!$A$2:$F$47,4,FALSE)</f>
        <v>0.1343</v>
      </c>
      <c r="I51" s="23">
        <f>VLOOKUP($A51,[5]Medicaid!$A$2:$F$47,5,FALSE)</f>
        <v>310058</v>
      </c>
      <c r="J51" s="24">
        <f>VLOOKUP($A51,[5]Medicaid!$A$2:$F$47,6,FALSE)</f>
        <v>0.1086</v>
      </c>
      <c r="K51" s="23">
        <f>VLOOKUP($A51,[6]Medicaid!$A$2:$F$47,3,FALSE)</f>
        <v>155548</v>
      </c>
      <c r="L51" s="24">
        <f>VLOOKUP($A51,[6]Medicaid!$A$2:$F$47,4,FALSE)</f>
        <v>0.1401</v>
      </c>
      <c r="M51" s="23">
        <f>VLOOKUP($A51,[6]Medicaid!$A$2:$F$47,5,FALSE)</f>
        <v>318944</v>
      </c>
      <c r="N51" s="24">
        <f>VLOOKUP($A51,[6]Medicaid!$A$2:$F$47,6,FALSE)</f>
        <v>0.1111</v>
      </c>
      <c r="O51" s="23">
        <f>VLOOKUP($A51,[7]Medicaid!$A$2:$F$47,3,FALSE)</f>
        <v>153445</v>
      </c>
      <c r="P51" s="24">
        <f>VLOOKUP($A51,[7]Medicaid!$A$2:$F$47,4,FALSE)</f>
        <v>0.14080000000000001</v>
      </c>
      <c r="Q51" s="23">
        <f>VLOOKUP($A51,[7]Medicaid!$A$2:$F$47,5,FALSE)</f>
        <v>327994</v>
      </c>
      <c r="R51" s="24">
        <f>VLOOKUP($A51,[7]Medicaid!$A$2:$F$47,6,FALSE)</f>
        <v>0.1134</v>
      </c>
    </row>
    <row r="52" spans="1:18" ht="13" customHeight="1"/>
    <row r="53" spans="1:18" s="10" customFormat="1" ht="12" customHeight="1">
      <c r="A53" s="10" t="s">
        <v>68</v>
      </c>
    </row>
    <row r="54" spans="1:18" s="10" customFormat="1" ht="12" customHeight="1">
      <c r="A54" s="10" t="s">
        <v>67</v>
      </c>
    </row>
    <row r="55" spans="1:18" s="10" customFormat="1" ht="12" customHeight="1">
      <c r="A55" s="10" t="s">
        <v>66</v>
      </c>
    </row>
    <row r="56" spans="1:18" s="10" customFormat="1" ht="12" customHeight="1">
      <c r="A56" s="10" t="s">
        <v>65</v>
      </c>
    </row>
    <row r="57" spans="1:18" s="10" customFormat="1" ht="12" customHeight="1">
      <c r="A57" s="10" t="s">
        <v>64</v>
      </c>
    </row>
    <row r="58" spans="1:18" s="10" customFormat="1" ht="12" customHeight="1">
      <c r="A58" s="10" t="s">
        <v>63</v>
      </c>
    </row>
    <row r="59" spans="1:18" ht="13" customHeight="1"/>
  </sheetData>
  <autoFilter ref="A5:R5"/>
  <mergeCells count="14">
    <mergeCell ref="A1:B1"/>
    <mergeCell ref="A3:B3"/>
    <mergeCell ref="O3:R3"/>
    <mergeCell ref="O4:P4"/>
    <mergeCell ref="Q4:R4"/>
    <mergeCell ref="C3:F3"/>
    <mergeCell ref="C4:D4"/>
    <mergeCell ref="E4:F4"/>
    <mergeCell ref="G3:J3"/>
    <mergeCell ref="G4:H4"/>
    <mergeCell ref="I4:J4"/>
    <mergeCell ref="K3:N3"/>
    <mergeCell ref="K4:L4"/>
    <mergeCell ref="M4:N4"/>
  </mergeCells>
  <pageMargins left="0" right="0" top="0" bottom="0" header="0.5" footer="0.5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08984375" defaultRowHeight="14.5"/>
  <cols>
    <col min="1" max="1" width="12.81640625" style="9" bestFit="1" customWidth="1"/>
    <col min="2" max="2" width="25.7265625" style="9" bestFit="1" customWidth="1"/>
    <col min="3" max="18" width="18.36328125" style="9" customWidth="1"/>
    <col min="19" max="16384" width="9.08984375" style="9"/>
  </cols>
  <sheetData>
    <row r="1" spans="1:18" ht="26.25" customHeight="1">
      <c r="A1" s="52" t="s">
        <v>81</v>
      </c>
      <c r="B1" s="52"/>
      <c r="C1" s="18"/>
      <c r="D1" s="18"/>
      <c r="E1" s="18"/>
      <c r="F1" s="18"/>
    </row>
    <row r="2" spans="1:18" ht="13" customHeight="1">
      <c r="A2" s="9" t="s">
        <v>78</v>
      </c>
      <c r="B2" s="9" t="s">
        <v>80</v>
      </c>
    </row>
    <row r="3" spans="1:18" ht="13" customHeight="1">
      <c r="A3" s="9" t="s">
        <v>77</v>
      </c>
      <c r="B3" s="9" t="s">
        <v>79</v>
      </c>
    </row>
    <row r="4" spans="1:18" ht="21.75" customHeight="1">
      <c r="A4" s="53" t="s">
        <v>62</v>
      </c>
      <c r="B4" s="53"/>
      <c r="C4" s="57" t="s">
        <v>58</v>
      </c>
      <c r="D4" s="57"/>
      <c r="E4" s="57"/>
      <c r="F4" s="57"/>
      <c r="G4" s="60" t="s">
        <v>75</v>
      </c>
      <c r="H4" s="60"/>
      <c r="I4" s="60"/>
      <c r="J4" s="60"/>
      <c r="K4" s="63" t="s">
        <v>60</v>
      </c>
      <c r="L4" s="63"/>
      <c r="M4" s="63"/>
      <c r="N4" s="63"/>
      <c r="O4" s="54" t="s">
        <v>61</v>
      </c>
      <c r="P4" s="54"/>
      <c r="Q4" s="54"/>
      <c r="R4" s="54"/>
    </row>
    <row r="5" spans="1:18" ht="13" customHeight="1">
      <c r="A5" s="8"/>
      <c r="B5" s="8"/>
      <c r="C5" s="58" t="s">
        <v>78</v>
      </c>
      <c r="D5" s="59"/>
      <c r="E5" s="58" t="s">
        <v>77</v>
      </c>
      <c r="F5" s="59"/>
      <c r="G5" s="61" t="s">
        <v>78</v>
      </c>
      <c r="H5" s="62"/>
      <c r="I5" s="61" t="s">
        <v>77</v>
      </c>
      <c r="J5" s="62"/>
      <c r="K5" s="64" t="s">
        <v>78</v>
      </c>
      <c r="L5" s="65"/>
      <c r="M5" s="64" t="s">
        <v>77</v>
      </c>
      <c r="N5" s="65"/>
      <c r="O5" s="55" t="s">
        <v>78</v>
      </c>
      <c r="P5" s="56"/>
      <c r="Q5" s="55" t="s">
        <v>77</v>
      </c>
      <c r="R5" s="56"/>
    </row>
    <row r="6" spans="1:18" ht="26.15" customHeight="1">
      <c r="A6" s="8" t="s">
        <v>57</v>
      </c>
      <c r="B6" s="8" t="s">
        <v>56</v>
      </c>
      <c r="C6" s="17" t="s">
        <v>72</v>
      </c>
      <c r="D6" s="17" t="s">
        <v>71</v>
      </c>
      <c r="E6" s="17" t="s">
        <v>72</v>
      </c>
      <c r="F6" s="17" t="s">
        <v>71</v>
      </c>
      <c r="G6" s="16" t="s">
        <v>72</v>
      </c>
      <c r="H6" s="16" t="s">
        <v>71</v>
      </c>
      <c r="I6" s="16" t="s">
        <v>72</v>
      </c>
      <c r="J6" s="16" t="s">
        <v>71</v>
      </c>
      <c r="K6" s="15" t="s">
        <v>72</v>
      </c>
      <c r="L6" s="15" t="s">
        <v>71</v>
      </c>
      <c r="M6" s="15" t="s">
        <v>72</v>
      </c>
      <c r="N6" s="15" t="s">
        <v>71</v>
      </c>
      <c r="O6" s="14" t="s">
        <v>72</v>
      </c>
      <c r="P6" s="14" t="s">
        <v>71</v>
      </c>
      <c r="Q6" s="14" t="s">
        <v>72</v>
      </c>
      <c r="R6" s="14" t="s">
        <v>71</v>
      </c>
    </row>
    <row r="7" spans="1:18" ht="15" customHeight="1">
      <c r="A7" s="11">
        <v>210001</v>
      </c>
      <c r="B7" s="13" t="s">
        <v>50</v>
      </c>
      <c r="C7" s="12">
        <f>VLOOKUP($A7,[8]Black!$A$2:$F$47,3,FALSE)</f>
        <v>1448</v>
      </c>
      <c r="D7" s="20">
        <f>VLOOKUP($A7,[8]Black!$A$2:$F$47,4,FALSE)</f>
        <v>0.114</v>
      </c>
      <c r="E7" s="12">
        <f>VLOOKUP($A7,[8]Black!$A$2:$F$47,5,FALSE)</f>
        <v>11826</v>
      </c>
      <c r="F7" s="20">
        <f>VLOOKUP($A7,[8]Black!$A$2:$F$47,6,FALSE)</f>
        <v>0.1042</v>
      </c>
      <c r="G7" s="12">
        <f>VLOOKUP($A7,[9]Black!$A$2:$F$47,3,FALSE)</f>
        <v>1334</v>
      </c>
      <c r="H7" s="20">
        <f>VLOOKUP($A7,[9]Black!$A$2:$F$47,4,FALSE)</f>
        <v>0.129</v>
      </c>
      <c r="I7" s="12">
        <f>VLOOKUP($A7,[9]Black!$A$2:$F$47,5,FALSE)</f>
        <v>11895</v>
      </c>
      <c r="J7" s="20">
        <f>VLOOKUP($A7,[9]Black!$A$2:$F$47,6,FALSE)</f>
        <v>0.1103</v>
      </c>
      <c r="K7" s="12">
        <f>VLOOKUP($A7,[10]Black!$A$2:$F$47,3,FALSE)</f>
        <v>1312</v>
      </c>
      <c r="L7" s="20">
        <f>VLOOKUP($A7,[10]Black!$A$2:$F$47,4,FALSE)</f>
        <v>0.14080000000000001</v>
      </c>
      <c r="M7" s="12">
        <f>VLOOKUP($A7,[10]Black!$A$2:$F$47,5,FALSE)</f>
        <v>12305</v>
      </c>
      <c r="N7" s="20">
        <f>VLOOKUP($A7,[10]Black!$A$2:$F$47,6,FALSE)</f>
        <v>0.12</v>
      </c>
      <c r="O7" s="12">
        <f>VLOOKUP($A7,[11]Black!$A$2:$F$47,3,FALSE)</f>
        <v>1320</v>
      </c>
      <c r="P7" s="20">
        <f>VLOOKUP($A7,[11]Black!$A$2:$F$47,4,FALSE)</f>
        <v>0.14549999999999999</v>
      </c>
      <c r="Q7" s="12">
        <f>VLOOKUP($A7,[11]Black!$A$2:$F$47,5,FALSE)</f>
        <v>12184</v>
      </c>
      <c r="R7" s="20">
        <f>VLOOKUP($A7,[11]Black!$A$2:$F$47,6,FALSE)</f>
        <v>0.1128</v>
      </c>
    </row>
    <row r="8" spans="1:18" ht="15" customHeight="1">
      <c r="A8" s="11">
        <v>210002</v>
      </c>
      <c r="B8" s="13" t="s">
        <v>49</v>
      </c>
      <c r="C8" s="12">
        <f>VLOOKUP($A8,[8]Black!$A$2:$F$47,3,FALSE)</f>
        <v>9942</v>
      </c>
      <c r="D8" s="20">
        <f>VLOOKUP($A8,[8]Black!$A$2:$F$47,4,FALSE)</f>
        <v>0.129</v>
      </c>
      <c r="E8" s="12">
        <f>VLOOKUP($A8,[8]Black!$A$2:$F$47,5,FALSE)</f>
        <v>11482</v>
      </c>
      <c r="F8" s="20">
        <f>VLOOKUP($A8,[8]Black!$A$2:$F$47,6,FALSE)</f>
        <v>0.1239</v>
      </c>
      <c r="G8" s="12">
        <f>VLOOKUP($A8,[9]Black!$A$2:$F$47,3,FALSE)</f>
        <v>10312</v>
      </c>
      <c r="H8" s="20">
        <f>VLOOKUP($A8,[9]Black!$A$2:$F$47,4,FALSE)</f>
        <v>0.1381</v>
      </c>
      <c r="I8" s="12">
        <f>VLOOKUP($A8,[9]Black!$A$2:$F$47,5,FALSE)</f>
        <v>11640</v>
      </c>
      <c r="J8" s="20">
        <f>VLOOKUP($A8,[9]Black!$A$2:$F$47,6,FALSE)</f>
        <v>0.1242</v>
      </c>
      <c r="K8" s="12">
        <f>VLOOKUP($A8,[10]Black!$A$2:$F$47,3,FALSE)</f>
        <v>10328</v>
      </c>
      <c r="L8" s="20">
        <f>VLOOKUP($A8,[10]Black!$A$2:$F$47,4,FALSE)</f>
        <v>0.14169999999999999</v>
      </c>
      <c r="M8" s="12">
        <f>VLOOKUP($A8,[10]Black!$A$2:$F$47,5,FALSE)</f>
        <v>12149</v>
      </c>
      <c r="N8" s="20">
        <f>VLOOKUP($A8,[10]Black!$A$2:$F$47,6,FALSE)</f>
        <v>0.12770000000000001</v>
      </c>
      <c r="O8" s="12">
        <f>VLOOKUP($A8,[11]Black!$A$2:$F$47,3,FALSE)</f>
        <v>11206</v>
      </c>
      <c r="P8" s="20">
        <f>VLOOKUP($A8,[11]Black!$A$2:$F$47,4,FALSE)</f>
        <v>0.13800000000000001</v>
      </c>
      <c r="Q8" s="12">
        <f>VLOOKUP($A8,[11]Black!$A$2:$F$47,5,FALSE)</f>
        <v>10859</v>
      </c>
      <c r="R8" s="20">
        <f>VLOOKUP($A8,[11]Black!$A$2:$F$47,6,FALSE)</f>
        <v>0.12939999999999999</v>
      </c>
    </row>
    <row r="9" spans="1:18" ht="15" customHeight="1">
      <c r="A9" s="11">
        <v>210003</v>
      </c>
      <c r="B9" s="13" t="s">
        <v>48</v>
      </c>
      <c r="C9" s="12">
        <f>VLOOKUP($A9,[8]Black!$A$2:$F$47,3,FALSE)</f>
        <v>6716</v>
      </c>
      <c r="D9" s="20">
        <f>VLOOKUP($A9,[8]Black!$A$2:$F$47,4,FALSE)</f>
        <v>0.10589999999999999</v>
      </c>
      <c r="E9" s="12">
        <f>VLOOKUP($A9,[8]Black!$A$2:$F$47,5,FALSE)</f>
        <v>2461</v>
      </c>
      <c r="F9" s="20">
        <f>VLOOKUP($A9,[8]Black!$A$2:$F$47,6,FALSE)</f>
        <v>9.7699999999999995E-2</v>
      </c>
      <c r="G9" s="12">
        <f>VLOOKUP($A9,[9]Black!$A$2:$F$47,3,FALSE)</f>
        <v>7983</v>
      </c>
      <c r="H9" s="20">
        <f>VLOOKUP($A9,[9]Black!$A$2:$F$47,4,FALSE)</f>
        <v>0.1111</v>
      </c>
      <c r="I9" s="12">
        <f>VLOOKUP($A9,[9]Black!$A$2:$F$47,5,FALSE)</f>
        <v>2549</v>
      </c>
      <c r="J9" s="20">
        <f>VLOOKUP($A9,[9]Black!$A$2:$F$47,6,FALSE)</f>
        <v>0.1036</v>
      </c>
      <c r="K9" s="12">
        <f>VLOOKUP($A9,[10]Black!$A$2:$F$47,3,FALSE)</f>
        <v>7612</v>
      </c>
      <c r="L9" s="20">
        <f>VLOOKUP($A9,[10]Black!$A$2:$F$47,4,FALSE)</f>
        <v>0.1108</v>
      </c>
      <c r="M9" s="12">
        <f>VLOOKUP($A9,[10]Black!$A$2:$F$47,5,FALSE)</f>
        <v>2466</v>
      </c>
      <c r="N9" s="20">
        <f>VLOOKUP($A9,[10]Black!$A$2:$F$47,6,FALSE)</f>
        <v>9.7199999999999995E-2</v>
      </c>
      <c r="O9" s="12">
        <f>VLOOKUP($A9,[11]Black!$A$2:$F$47,3,FALSE)</f>
        <v>7898</v>
      </c>
      <c r="P9" s="20">
        <f>VLOOKUP($A9,[11]Black!$A$2:$F$47,4,FALSE)</f>
        <v>0.111</v>
      </c>
      <c r="Q9" s="12">
        <f>VLOOKUP($A9,[11]Black!$A$2:$F$47,5,FALSE)</f>
        <v>2496</v>
      </c>
      <c r="R9" s="20">
        <f>VLOOKUP($A9,[11]Black!$A$2:$F$47,6,FALSE)</f>
        <v>9.9199999999999997E-2</v>
      </c>
    </row>
    <row r="10" spans="1:18" ht="15" customHeight="1">
      <c r="A10" s="11">
        <v>210004</v>
      </c>
      <c r="B10" s="13" t="s">
        <v>47</v>
      </c>
      <c r="C10" s="12">
        <f>VLOOKUP($A10,[8]Black!$A$2:$F$47,3,FALSE)</f>
        <v>11119</v>
      </c>
      <c r="D10" s="20">
        <f>VLOOKUP($A10,[8]Black!$A$2:$F$47,4,FALSE)</f>
        <v>0.1215</v>
      </c>
      <c r="E10" s="12">
        <f>VLOOKUP($A10,[8]Black!$A$2:$F$47,5,FALSE)</f>
        <v>11842</v>
      </c>
      <c r="F10" s="20">
        <f>VLOOKUP($A10,[8]Black!$A$2:$F$47,6,FALSE)</f>
        <v>0.1106</v>
      </c>
      <c r="G10" s="12">
        <f>VLOOKUP($A10,[9]Black!$A$2:$F$47,3,FALSE)</f>
        <v>10986</v>
      </c>
      <c r="H10" s="20">
        <f>VLOOKUP($A10,[9]Black!$A$2:$F$47,4,FALSE)</f>
        <v>0.12640000000000001</v>
      </c>
      <c r="I10" s="12">
        <f>VLOOKUP($A10,[9]Black!$A$2:$F$47,5,FALSE)</f>
        <v>12068</v>
      </c>
      <c r="J10" s="20">
        <f>VLOOKUP($A10,[9]Black!$A$2:$F$47,6,FALSE)</f>
        <v>0.11020000000000001</v>
      </c>
      <c r="K10" s="12">
        <f>VLOOKUP($A10,[10]Black!$A$2:$F$47,3,FALSE)</f>
        <v>11334</v>
      </c>
      <c r="L10" s="20">
        <f>VLOOKUP($A10,[10]Black!$A$2:$F$47,4,FALSE)</f>
        <v>0.13439999999999999</v>
      </c>
      <c r="M10" s="12">
        <f>VLOOKUP($A10,[10]Black!$A$2:$F$47,5,FALSE)</f>
        <v>12613</v>
      </c>
      <c r="N10" s="20">
        <f>VLOOKUP($A10,[10]Black!$A$2:$F$47,6,FALSE)</f>
        <v>0.11020000000000001</v>
      </c>
      <c r="O10" s="12">
        <f>VLOOKUP($A10,[11]Black!$A$2:$F$47,3,FALSE)</f>
        <v>11031</v>
      </c>
      <c r="P10" s="20">
        <f>VLOOKUP($A10,[11]Black!$A$2:$F$47,4,FALSE)</f>
        <v>0.12839999999999999</v>
      </c>
      <c r="Q10" s="12">
        <f>VLOOKUP($A10,[11]Black!$A$2:$F$47,5,FALSE)</f>
        <v>12826</v>
      </c>
      <c r="R10" s="20">
        <f>VLOOKUP($A10,[11]Black!$A$2:$F$47,6,FALSE)</f>
        <v>0.1119</v>
      </c>
    </row>
    <row r="11" spans="1:18" ht="15" customHeight="1">
      <c r="A11" s="11">
        <v>210005</v>
      </c>
      <c r="B11" s="13" t="s">
        <v>46</v>
      </c>
      <c r="C11" s="12">
        <f>VLOOKUP($A11,[8]Black!$A$2:$F$47,3,FALSE)</f>
        <v>1375</v>
      </c>
      <c r="D11" s="20">
        <f>VLOOKUP($A11,[8]Black!$A$2:$F$47,4,FALSE)</f>
        <v>9.3799999999999994E-2</v>
      </c>
      <c r="E11" s="12">
        <f>VLOOKUP($A11,[8]Black!$A$2:$F$47,5,FALSE)</f>
        <v>12125</v>
      </c>
      <c r="F11" s="20">
        <f>VLOOKUP($A11,[8]Black!$A$2:$F$47,6,FALSE)</f>
        <v>0.106</v>
      </c>
      <c r="G11" s="12">
        <f>VLOOKUP($A11,[9]Black!$A$2:$F$47,3,FALSE)</f>
        <v>1425</v>
      </c>
      <c r="H11" s="20">
        <f>VLOOKUP($A11,[9]Black!$A$2:$F$47,4,FALSE)</f>
        <v>0.10970000000000001</v>
      </c>
      <c r="I11" s="12">
        <f>VLOOKUP($A11,[9]Black!$A$2:$F$47,5,FALSE)</f>
        <v>12954</v>
      </c>
      <c r="J11" s="20">
        <f>VLOOKUP($A11,[9]Black!$A$2:$F$47,6,FALSE)</f>
        <v>0.10539999999999999</v>
      </c>
      <c r="K11" s="12">
        <f>VLOOKUP($A11,[10]Black!$A$2:$F$47,3,FALSE)</f>
        <v>1547</v>
      </c>
      <c r="L11" s="20">
        <f>VLOOKUP($A11,[10]Black!$A$2:$F$47,4,FALSE)</f>
        <v>0.1231</v>
      </c>
      <c r="M11" s="12">
        <f>VLOOKUP($A11,[10]Black!$A$2:$F$47,5,FALSE)</f>
        <v>13072</v>
      </c>
      <c r="N11" s="20">
        <f>VLOOKUP($A11,[10]Black!$A$2:$F$47,6,FALSE)</f>
        <v>0.1118</v>
      </c>
      <c r="O11" s="12">
        <f>VLOOKUP($A11,[11]Black!$A$2:$F$47,3,FALSE)</f>
        <v>1367</v>
      </c>
      <c r="P11" s="20">
        <f>VLOOKUP($A11,[11]Black!$A$2:$F$47,4,FALSE)</f>
        <v>0.1105</v>
      </c>
      <c r="Q11" s="12">
        <f>VLOOKUP($A11,[11]Black!$A$2:$F$47,5,FALSE)</f>
        <v>12684</v>
      </c>
      <c r="R11" s="20">
        <f>VLOOKUP($A11,[11]Black!$A$2:$F$47,6,FALSE)</f>
        <v>0.1046</v>
      </c>
    </row>
    <row r="12" spans="1:18" ht="15" customHeight="1">
      <c r="A12" s="11">
        <v>210006</v>
      </c>
      <c r="B12" s="13" t="s">
        <v>45</v>
      </c>
      <c r="C12" s="12">
        <f>VLOOKUP($A12,[8]Black!$A$2:$F$47,3,FALSE)</f>
        <v>697</v>
      </c>
      <c r="D12" s="20">
        <f>VLOOKUP($A12,[8]Black!$A$2:$F$47,4,FALSE)</f>
        <v>0.12</v>
      </c>
      <c r="E12" s="12">
        <f>VLOOKUP($A12,[8]Black!$A$2:$F$47,5,FALSE)</f>
        <v>2823</v>
      </c>
      <c r="F12" s="20">
        <f>VLOOKUP($A12,[8]Black!$A$2:$F$47,6,FALSE)</f>
        <v>0.1104</v>
      </c>
      <c r="G12" s="12">
        <f>VLOOKUP($A12,[9]Black!$A$2:$F$47,3,FALSE)</f>
        <v>758</v>
      </c>
      <c r="H12" s="20">
        <f>VLOOKUP($A12,[9]Black!$A$2:$F$47,4,FALSE)</f>
        <v>0.1119</v>
      </c>
      <c r="I12" s="12">
        <f>VLOOKUP($A12,[9]Black!$A$2:$F$47,5,FALSE)</f>
        <v>3104</v>
      </c>
      <c r="J12" s="20">
        <f>VLOOKUP($A12,[9]Black!$A$2:$F$47,6,FALSE)</f>
        <v>0.1124</v>
      </c>
      <c r="K12" s="12">
        <f>VLOOKUP($A12,[10]Black!$A$2:$F$47,3,FALSE)</f>
        <v>767</v>
      </c>
      <c r="L12" s="20">
        <f>VLOOKUP($A12,[10]Black!$A$2:$F$47,4,FALSE)</f>
        <v>0.107</v>
      </c>
      <c r="M12" s="12">
        <f>VLOOKUP($A12,[10]Black!$A$2:$F$47,5,FALSE)</f>
        <v>3117</v>
      </c>
      <c r="N12" s="20">
        <f>VLOOKUP($A12,[10]Black!$A$2:$F$47,6,FALSE)</f>
        <v>0.1145</v>
      </c>
      <c r="O12" s="12">
        <f>VLOOKUP($A12,[11]Black!$A$2:$F$47,3,FALSE)</f>
        <v>744</v>
      </c>
      <c r="P12" s="20">
        <f>VLOOKUP($A12,[11]Black!$A$2:$F$47,4,FALSE)</f>
        <v>0.13980000000000001</v>
      </c>
      <c r="Q12" s="12">
        <f>VLOOKUP($A12,[11]Black!$A$2:$F$47,5,FALSE)</f>
        <v>3238</v>
      </c>
      <c r="R12" s="20">
        <f>VLOOKUP($A12,[11]Black!$A$2:$F$47,6,FALSE)</f>
        <v>0.1326</v>
      </c>
    </row>
    <row r="13" spans="1:18" ht="15" customHeight="1">
      <c r="A13" s="11">
        <v>210008</v>
      </c>
      <c r="B13" s="13" t="s">
        <v>44</v>
      </c>
      <c r="C13" s="12">
        <f>VLOOKUP($A13,[8]Black!$A$2:$F$47,3,FALSE)</f>
        <v>6065</v>
      </c>
      <c r="D13" s="20">
        <f>VLOOKUP($A13,[8]Black!$A$2:$F$47,4,FALSE)</f>
        <v>0.13270000000000001</v>
      </c>
      <c r="E13" s="12">
        <f>VLOOKUP($A13,[8]Black!$A$2:$F$47,5,FALSE)</f>
        <v>6273</v>
      </c>
      <c r="F13" s="20">
        <f>VLOOKUP($A13,[8]Black!$A$2:$F$47,6,FALSE)</f>
        <v>0.1145</v>
      </c>
      <c r="G13" s="12">
        <f>VLOOKUP($A13,[9]Black!$A$2:$F$47,3,FALSE)</f>
        <v>6250</v>
      </c>
      <c r="H13" s="20">
        <f>VLOOKUP($A13,[9]Black!$A$2:$F$47,4,FALSE)</f>
        <v>0.1308</v>
      </c>
      <c r="I13" s="12">
        <f>VLOOKUP($A13,[9]Black!$A$2:$F$47,5,FALSE)</f>
        <v>6406</v>
      </c>
      <c r="J13" s="20">
        <f>VLOOKUP($A13,[9]Black!$A$2:$F$47,6,FALSE)</f>
        <v>0.12570000000000001</v>
      </c>
      <c r="K13" s="12">
        <f>VLOOKUP($A13,[10]Black!$A$2:$F$47,3,FALSE)</f>
        <v>6014</v>
      </c>
      <c r="L13" s="20">
        <f>VLOOKUP($A13,[10]Black!$A$2:$F$47,4,FALSE)</f>
        <v>0.14000000000000001</v>
      </c>
      <c r="M13" s="12">
        <f>VLOOKUP($A13,[10]Black!$A$2:$F$47,5,FALSE)</f>
        <v>6330</v>
      </c>
      <c r="N13" s="20">
        <f>VLOOKUP($A13,[10]Black!$A$2:$F$47,6,FALSE)</f>
        <v>0.1273</v>
      </c>
      <c r="O13" s="12">
        <f>VLOOKUP($A13,[11]Black!$A$2:$F$47,3,FALSE)</f>
        <v>6216</v>
      </c>
      <c r="P13" s="20">
        <f>VLOOKUP($A13,[11]Black!$A$2:$F$47,4,FALSE)</f>
        <v>0.13880000000000001</v>
      </c>
      <c r="Q13" s="12">
        <f>VLOOKUP($A13,[11]Black!$A$2:$F$47,5,FALSE)</f>
        <v>6409</v>
      </c>
      <c r="R13" s="20">
        <f>VLOOKUP($A13,[11]Black!$A$2:$F$47,6,FALSE)</f>
        <v>0.1225</v>
      </c>
    </row>
    <row r="14" spans="1:18" ht="15" customHeight="1">
      <c r="A14" s="11">
        <v>210009</v>
      </c>
      <c r="B14" s="13" t="s">
        <v>43</v>
      </c>
      <c r="C14" s="12">
        <f>VLOOKUP($A14,[8]Black!$A$2:$F$47,3,FALSE)</f>
        <v>14316</v>
      </c>
      <c r="D14" s="20">
        <f>VLOOKUP($A14,[8]Black!$A$2:$F$47,4,FALSE)</f>
        <v>0.13400000000000001</v>
      </c>
      <c r="E14" s="12">
        <f>VLOOKUP($A14,[8]Black!$A$2:$F$47,5,FALSE)</f>
        <v>22319</v>
      </c>
      <c r="F14" s="20">
        <f>VLOOKUP($A14,[8]Black!$A$2:$F$47,6,FALSE)</f>
        <v>0.124</v>
      </c>
      <c r="G14" s="12">
        <f>VLOOKUP($A14,[9]Black!$A$2:$F$47,3,FALSE)</f>
        <v>14339</v>
      </c>
      <c r="H14" s="20">
        <f>VLOOKUP($A14,[9]Black!$A$2:$F$47,4,FALSE)</f>
        <v>0.13289999999999999</v>
      </c>
      <c r="I14" s="12">
        <f>VLOOKUP($A14,[9]Black!$A$2:$F$47,5,FALSE)</f>
        <v>22538</v>
      </c>
      <c r="J14" s="20">
        <f>VLOOKUP($A14,[9]Black!$A$2:$F$47,6,FALSE)</f>
        <v>0.12470000000000001</v>
      </c>
      <c r="K14" s="12">
        <f>VLOOKUP($A14,[10]Black!$A$2:$F$47,3,FALSE)</f>
        <v>15192</v>
      </c>
      <c r="L14" s="20">
        <f>VLOOKUP($A14,[10]Black!$A$2:$F$47,4,FALSE)</f>
        <v>0.13850000000000001</v>
      </c>
      <c r="M14" s="12">
        <f>VLOOKUP($A14,[10]Black!$A$2:$F$47,5,FALSE)</f>
        <v>23894</v>
      </c>
      <c r="N14" s="20">
        <f>VLOOKUP($A14,[10]Black!$A$2:$F$47,6,FALSE)</f>
        <v>0.1293</v>
      </c>
      <c r="O14" s="12">
        <f>VLOOKUP($A14,[11]Black!$A$2:$F$47,3,FALSE)</f>
        <v>15266</v>
      </c>
      <c r="P14" s="20">
        <f>VLOOKUP($A14,[11]Black!$A$2:$F$47,4,FALSE)</f>
        <v>0.13880000000000001</v>
      </c>
      <c r="Q14" s="12">
        <f>VLOOKUP($A14,[11]Black!$A$2:$F$47,5,FALSE)</f>
        <v>23775</v>
      </c>
      <c r="R14" s="20">
        <f>VLOOKUP($A14,[11]Black!$A$2:$F$47,6,FALSE)</f>
        <v>0.1278</v>
      </c>
    </row>
    <row r="15" spans="1:18" ht="15" customHeight="1">
      <c r="A15" s="11">
        <v>210010</v>
      </c>
      <c r="B15" s="13" t="s">
        <v>42</v>
      </c>
      <c r="C15" s="12">
        <f>VLOOKUP($A15,[8]Black!$A$2:$F$47,3,FALSE)</f>
        <v>305</v>
      </c>
      <c r="D15" s="20">
        <f>VLOOKUP($A15,[8]Black!$A$2:$F$47,4,FALSE)</f>
        <v>0.1045</v>
      </c>
      <c r="E15" s="12">
        <f>VLOOKUP($A15,[8]Black!$A$2:$F$47,5,FALSE)</f>
        <v>818</v>
      </c>
      <c r="F15" s="20">
        <f>VLOOKUP($A15,[8]Black!$A$2:$F$47,6,FALSE)</f>
        <v>8.3000000000000004E-2</v>
      </c>
      <c r="G15" s="12">
        <f>VLOOKUP($A15,[9]Black!$A$2:$F$47,3,FALSE)</f>
        <v>484</v>
      </c>
      <c r="H15" s="20">
        <f>VLOOKUP($A15,[9]Black!$A$2:$F$47,4,FALSE)</f>
        <v>0.1109</v>
      </c>
      <c r="I15" s="12">
        <f>VLOOKUP($A15,[9]Black!$A$2:$F$47,5,FALSE)</f>
        <v>1071</v>
      </c>
      <c r="J15" s="20">
        <f>VLOOKUP($A15,[9]Black!$A$2:$F$47,6,FALSE)</f>
        <v>8.8499999999999995E-2</v>
      </c>
      <c r="K15" s="12">
        <f>VLOOKUP($A15,[10]Black!$A$2:$F$47,3,FALSE)</f>
        <v>679</v>
      </c>
      <c r="L15" s="20">
        <f>VLOOKUP($A15,[10]Black!$A$2:$F$47,4,FALSE)</f>
        <v>0.12790000000000001</v>
      </c>
      <c r="M15" s="12">
        <f>VLOOKUP($A15,[10]Black!$A$2:$F$47,5,FALSE)</f>
        <v>1321</v>
      </c>
      <c r="N15" s="20">
        <f>VLOOKUP($A15,[10]Black!$A$2:$F$47,6,FALSE)</f>
        <v>0.1157</v>
      </c>
      <c r="O15" s="12">
        <f>VLOOKUP($A15,[11]Black!$A$2:$F$47,3,FALSE)</f>
        <v>672</v>
      </c>
      <c r="P15" s="20">
        <f>VLOOKUP($A15,[11]Black!$A$2:$F$47,4,FALSE)</f>
        <v>0.14940000000000001</v>
      </c>
      <c r="Q15" s="12">
        <f>VLOOKUP($A15,[11]Black!$A$2:$F$47,5,FALSE)</f>
        <v>1449</v>
      </c>
      <c r="R15" s="20">
        <f>VLOOKUP($A15,[11]Black!$A$2:$F$47,6,FALSE)</f>
        <v>0.1202</v>
      </c>
    </row>
    <row r="16" spans="1:18" ht="15" customHeight="1">
      <c r="A16" s="11">
        <v>210011</v>
      </c>
      <c r="B16" s="13" t="s">
        <v>41</v>
      </c>
      <c r="C16" s="12">
        <f>VLOOKUP($A16,[8]Black!$A$2:$F$47,3,FALSE)</f>
        <v>5104</v>
      </c>
      <c r="D16" s="20">
        <f>VLOOKUP($A16,[8]Black!$A$2:$F$47,4,FALSE)</f>
        <v>0.12</v>
      </c>
      <c r="E16" s="12">
        <f>VLOOKUP($A16,[8]Black!$A$2:$F$47,5,FALSE)</f>
        <v>6322</v>
      </c>
      <c r="F16" s="20">
        <f>VLOOKUP($A16,[8]Black!$A$2:$F$47,6,FALSE)</f>
        <v>0.1108</v>
      </c>
      <c r="G16" s="12">
        <f>VLOOKUP($A16,[9]Black!$A$2:$F$47,3,FALSE)</f>
        <v>5934</v>
      </c>
      <c r="H16" s="20">
        <f>VLOOKUP($A16,[9]Black!$A$2:$F$47,4,FALSE)</f>
        <v>0.12540000000000001</v>
      </c>
      <c r="I16" s="12">
        <f>VLOOKUP($A16,[9]Black!$A$2:$F$47,5,FALSE)</f>
        <v>7210</v>
      </c>
      <c r="J16" s="20">
        <f>VLOOKUP($A16,[9]Black!$A$2:$F$47,6,FALSE)</f>
        <v>0.11749999999999999</v>
      </c>
      <c r="K16" s="12">
        <f>VLOOKUP($A16,[10]Black!$A$2:$F$47,3,FALSE)</f>
        <v>6122</v>
      </c>
      <c r="L16" s="20">
        <f>VLOOKUP($A16,[10]Black!$A$2:$F$47,4,FALSE)</f>
        <v>0.1258</v>
      </c>
      <c r="M16" s="12">
        <f>VLOOKUP($A16,[10]Black!$A$2:$F$47,5,FALSE)</f>
        <v>7597</v>
      </c>
      <c r="N16" s="20">
        <f>VLOOKUP($A16,[10]Black!$A$2:$F$47,6,FALSE)</f>
        <v>0.1166</v>
      </c>
      <c r="O16" s="12">
        <f>VLOOKUP($A16,[11]Black!$A$2:$F$47,3,FALSE)</f>
        <v>6171</v>
      </c>
      <c r="P16" s="20">
        <f>VLOOKUP($A16,[11]Black!$A$2:$F$47,4,FALSE)</f>
        <v>0.12790000000000001</v>
      </c>
      <c r="Q16" s="12">
        <f>VLOOKUP($A16,[11]Black!$A$2:$F$47,5,FALSE)</f>
        <v>8268</v>
      </c>
      <c r="R16" s="20">
        <f>VLOOKUP($A16,[11]Black!$A$2:$F$47,6,FALSE)</f>
        <v>0.1242</v>
      </c>
    </row>
    <row r="17" spans="1:18" ht="15" customHeight="1">
      <c r="A17" s="11">
        <v>210012</v>
      </c>
      <c r="B17" s="13" t="s">
        <v>40</v>
      </c>
      <c r="C17" s="12">
        <f>VLOOKUP($A17,[8]Black!$A$2:$F$47,3,FALSE)</f>
        <v>7135</v>
      </c>
      <c r="D17" s="20">
        <f>VLOOKUP($A17,[8]Black!$A$2:$F$47,4,FALSE)</f>
        <v>0.1125</v>
      </c>
      <c r="E17" s="12">
        <f>VLOOKUP($A17,[8]Black!$A$2:$F$47,5,FALSE)</f>
        <v>5009</v>
      </c>
      <c r="F17" s="20">
        <f>VLOOKUP($A17,[8]Black!$A$2:$F$47,6,FALSE)</f>
        <v>0.106</v>
      </c>
      <c r="G17" s="12">
        <f>VLOOKUP($A17,[9]Black!$A$2:$F$47,3,FALSE)</f>
        <v>7936</v>
      </c>
      <c r="H17" s="20">
        <f>VLOOKUP($A17,[9]Black!$A$2:$F$47,4,FALSE)</f>
        <v>0.1164</v>
      </c>
      <c r="I17" s="12">
        <f>VLOOKUP($A17,[9]Black!$A$2:$F$47,5,FALSE)</f>
        <v>5521</v>
      </c>
      <c r="J17" s="20">
        <f>VLOOKUP($A17,[9]Black!$A$2:$F$47,6,FALSE)</f>
        <v>0.11990000000000001</v>
      </c>
      <c r="K17" s="12">
        <f>VLOOKUP($A17,[10]Black!$A$2:$F$47,3,FALSE)</f>
        <v>7903</v>
      </c>
      <c r="L17" s="20">
        <f>VLOOKUP($A17,[10]Black!$A$2:$F$47,4,FALSE)</f>
        <v>0.1137</v>
      </c>
      <c r="M17" s="12">
        <f>VLOOKUP($A17,[10]Black!$A$2:$F$47,5,FALSE)</f>
        <v>5358</v>
      </c>
      <c r="N17" s="20">
        <f>VLOOKUP($A17,[10]Black!$A$2:$F$47,6,FALSE)</f>
        <v>0.1137</v>
      </c>
      <c r="O17" s="12">
        <f>VLOOKUP($A17,[11]Black!$A$2:$F$47,3,FALSE)</f>
        <v>9215</v>
      </c>
      <c r="P17" s="20">
        <f>VLOOKUP($A17,[11]Black!$A$2:$F$47,4,FALSE)</f>
        <v>0.13220000000000001</v>
      </c>
      <c r="Q17" s="12">
        <f>VLOOKUP($A17,[11]Black!$A$2:$F$47,5,FALSE)</f>
        <v>6054</v>
      </c>
      <c r="R17" s="20">
        <f>VLOOKUP($A17,[11]Black!$A$2:$F$47,6,FALSE)</f>
        <v>0.1278</v>
      </c>
    </row>
    <row r="18" spans="1:18" ht="15" customHeight="1">
      <c r="A18" s="11">
        <v>210015</v>
      </c>
      <c r="B18" s="13" t="s">
        <v>39</v>
      </c>
      <c r="C18" s="12">
        <f>VLOOKUP($A18,[8]Black!$A$2:$F$47,3,FALSE)</f>
        <v>4092</v>
      </c>
      <c r="D18" s="20">
        <f>VLOOKUP($A18,[8]Black!$A$2:$F$47,4,FALSE)</f>
        <v>0.12909999999999999</v>
      </c>
      <c r="E18" s="12">
        <f>VLOOKUP($A18,[8]Black!$A$2:$F$47,5,FALSE)</f>
        <v>13031</v>
      </c>
      <c r="F18" s="20">
        <f>VLOOKUP($A18,[8]Black!$A$2:$F$47,6,FALSE)</f>
        <v>0.1244</v>
      </c>
      <c r="G18" s="12">
        <f>VLOOKUP($A18,[9]Black!$A$2:$F$47,3,FALSE)</f>
        <v>4463</v>
      </c>
      <c r="H18" s="20">
        <f>VLOOKUP($A18,[9]Black!$A$2:$F$47,4,FALSE)</f>
        <v>0.1258</v>
      </c>
      <c r="I18" s="12">
        <f>VLOOKUP($A18,[9]Black!$A$2:$F$47,5,FALSE)</f>
        <v>14507</v>
      </c>
      <c r="J18" s="20">
        <f>VLOOKUP($A18,[9]Black!$A$2:$F$47,6,FALSE)</f>
        <v>0.13439999999999999</v>
      </c>
      <c r="K18" s="12">
        <f>VLOOKUP($A18,[10]Black!$A$2:$F$47,3,FALSE)</f>
        <v>4325</v>
      </c>
      <c r="L18" s="20">
        <f>VLOOKUP($A18,[10]Black!$A$2:$F$47,4,FALSE)</f>
        <v>0.1356</v>
      </c>
      <c r="M18" s="12">
        <f>VLOOKUP($A18,[10]Black!$A$2:$F$47,5,FALSE)</f>
        <v>15151</v>
      </c>
      <c r="N18" s="20">
        <f>VLOOKUP($A18,[10]Black!$A$2:$F$47,6,FALSE)</f>
        <v>0.14050000000000001</v>
      </c>
      <c r="O18" s="12">
        <f>VLOOKUP($A18,[11]Black!$A$2:$F$47,3,FALSE)</f>
        <v>4011</v>
      </c>
      <c r="P18" s="20">
        <f>VLOOKUP($A18,[11]Black!$A$2:$F$47,4,FALSE)</f>
        <v>0.1278</v>
      </c>
      <c r="Q18" s="12">
        <f>VLOOKUP($A18,[11]Black!$A$2:$F$47,5,FALSE)</f>
        <v>14685</v>
      </c>
      <c r="R18" s="20">
        <f>VLOOKUP($A18,[11]Black!$A$2:$F$47,6,FALSE)</f>
        <v>0.13730000000000001</v>
      </c>
    </row>
    <row r="19" spans="1:18" ht="15" customHeight="1">
      <c r="A19" s="11">
        <v>210016</v>
      </c>
      <c r="B19" s="13" t="s">
        <v>38</v>
      </c>
      <c r="C19" s="12">
        <f>VLOOKUP($A19,[8]Black!$A$2:$F$47,3,FALSE)</f>
        <v>2999</v>
      </c>
      <c r="D19" s="20">
        <f>VLOOKUP($A19,[8]Black!$A$2:$F$47,4,FALSE)</f>
        <v>0.1043</v>
      </c>
      <c r="E19" s="12">
        <f>VLOOKUP($A19,[8]Black!$A$2:$F$47,5,FALSE)</f>
        <v>5379</v>
      </c>
      <c r="F19" s="20">
        <f>VLOOKUP($A19,[8]Black!$A$2:$F$47,6,FALSE)</f>
        <v>9.8900000000000002E-2</v>
      </c>
      <c r="G19" s="12">
        <f>VLOOKUP($A19,[9]Black!$A$2:$F$47,3,FALSE)</f>
        <v>3277</v>
      </c>
      <c r="H19" s="20">
        <f>VLOOKUP($A19,[9]Black!$A$2:$F$47,4,FALSE)</f>
        <v>0.1128</v>
      </c>
      <c r="I19" s="12">
        <f>VLOOKUP($A19,[9]Black!$A$2:$F$47,5,FALSE)</f>
        <v>5380</v>
      </c>
      <c r="J19" s="20">
        <f>VLOOKUP($A19,[9]Black!$A$2:$F$47,6,FALSE)</f>
        <v>9.6799999999999997E-2</v>
      </c>
      <c r="K19" s="12">
        <f>VLOOKUP($A19,[10]Black!$A$2:$F$47,3,FALSE)</f>
        <v>3604</v>
      </c>
      <c r="L19" s="20">
        <f>VLOOKUP($A19,[10]Black!$A$2:$F$47,4,FALSE)</f>
        <v>0.1119</v>
      </c>
      <c r="M19" s="12">
        <f>VLOOKUP($A19,[10]Black!$A$2:$F$47,5,FALSE)</f>
        <v>5429</v>
      </c>
      <c r="N19" s="20">
        <f>VLOOKUP($A19,[10]Black!$A$2:$F$47,6,FALSE)</f>
        <v>9.7699999999999995E-2</v>
      </c>
      <c r="O19" s="12">
        <f>VLOOKUP($A19,[11]Black!$A$2:$F$47,3,FALSE)</f>
        <v>3778</v>
      </c>
      <c r="P19" s="20">
        <f>VLOOKUP($A19,[11]Black!$A$2:$F$47,4,FALSE)</f>
        <v>0.11890000000000001</v>
      </c>
      <c r="Q19" s="12">
        <f>VLOOKUP($A19,[11]Black!$A$2:$F$47,5,FALSE)</f>
        <v>5151</v>
      </c>
      <c r="R19" s="20">
        <f>VLOOKUP($A19,[11]Black!$A$2:$F$47,6,FALSE)</f>
        <v>0.1082</v>
      </c>
    </row>
    <row r="20" spans="1:18" ht="15" customHeight="1">
      <c r="A20" s="11">
        <v>210017</v>
      </c>
      <c r="B20" s="13" t="s">
        <v>37</v>
      </c>
      <c r="C20" s="12">
        <f>VLOOKUP($A20,[8]Black!$A$2:$F$47,3,FALSE)</f>
        <v>11</v>
      </c>
      <c r="D20" s="20">
        <f>VLOOKUP($A20,[8]Black!$A$2:$F$47,4,FALSE)</f>
        <v>0</v>
      </c>
      <c r="E20" s="12">
        <f>VLOOKUP($A20,[8]Black!$A$2:$F$47,5,FALSE)</f>
        <v>1430</v>
      </c>
      <c r="F20" s="20">
        <f>VLOOKUP($A20,[8]Black!$A$2:$F$47,6,FALSE)</f>
        <v>4.7699999999999999E-2</v>
      </c>
      <c r="G20" s="12">
        <f>VLOOKUP($A20,[9]Black!$A$2:$F$47,3,FALSE)</f>
        <v>15</v>
      </c>
      <c r="H20" s="20">
        <f>VLOOKUP($A20,[9]Black!$A$2:$F$47,4,FALSE)</f>
        <v>0.06</v>
      </c>
      <c r="I20" s="12">
        <f>VLOOKUP($A20,[9]Black!$A$2:$F$47,5,FALSE)</f>
        <v>1856</v>
      </c>
      <c r="J20" s="20">
        <f>VLOOKUP($A20,[9]Black!$A$2:$F$47,6,FALSE)</f>
        <v>7.0400000000000004E-2</v>
      </c>
      <c r="K20" s="12">
        <f>VLOOKUP($A20,[10]Black!$A$2:$F$47,3,FALSE)</f>
        <v>12</v>
      </c>
      <c r="L20" s="20">
        <f>VLOOKUP($A20,[10]Black!$A$2:$F$47,4,FALSE)</f>
        <v>9.0399999999999994E-2</v>
      </c>
      <c r="M20" s="12">
        <f>VLOOKUP($A20,[10]Black!$A$2:$F$47,5,FALSE)</f>
        <v>1928</v>
      </c>
      <c r="N20" s="20">
        <f>VLOOKUP($A20,[10]Black!$A$2:$F$47,6,FALSE)</f>
        <v>6.7299999999999999E-2</v>
      </c>
      <c r="O20" s="12">
        <f>VLOOKUP($A20,[11]Black!$A$2:$F$47,3,FALSE)</f>
        <v>6</v>
      </c>
      <c r="P20" s="20">
        <f>VLOOKUP($A20,[11]Black!$A$2:$F$47,4,FALSE)</f>
        <v>0</v>
      </c>
      <c r="Q20" s="12">
        <f>VLOOKUP($A20,[11]Black!$A$2:$F$47,5,FALSE)</f>
        <v>1914</v>
      </c>
      <c r="R20" s="20">
        <f>VLOOKUP($A20,[11]Black!$A$2:$F$47,6,FALSE)</f>
        <v>5.8999999999999997E-2</v>
      </c>
    </row>
    <row r="21" spans="1:18" ht="15" customHeight="1">
      <c r="A21" s="11">
        <v>210018</v>
      </c>
      <c r="B21" s="13" t="s">
        <v>36</v>
      </c>
      <c r="C21" s="12">
        <f>VLOOKUP($A21,[8]Black!$A$2:$F$47,3,FALSE)</f>
        <v>1259</v>
      </c>
      <c r="D21" s="20">
        <f>VLOOKUP($A21,[8]Black!$A$2:$F$47,4,FALSE)</f>
        <v>0.1135</v>
      </c>
      <c r="E21" s="12">
        <f>VLOOKUP($A21,[8]Black!$A$2:$F$47,5,FALSE)</f>
        <v>3916</v>
      </c>
      <c r="F21" s="20">
        <f>VLOOKUP($A21,[8]Black!$A$2:$F$47,6,FALSE)</f>
        <v>9.8199999999999996E-2</v>
      </c>
      <c r="G21" s="12">
        <f>VLOOKUP($A21,[9]Black!$A$2:$F$47,3,FALSE)</f>
        <v>1344</v>
      </c>
      <c r="H21" s="20">
        <f>VLOOKUP($A21,[9]Black!$A$2:$F$47,4,FALSE)</f>
        <v>0.1321</v>
      </c>
      <c r="I21" s="12">
        <f>VLOOKUP($A21,[9]Black!$A$2:$F$47,5,FALSE)</f>
        <v>4574</v>
      </c>
      <c r="J21" s="20">
        <f>VLOOKUP($A21,[9]Black!$A$2:$F$47,6,FALSE)</f>
        <v>0.1134</v>
      </c>
      <c r="K21" s="12">
        <f>VLOOKUP($A21,[10]Black!$A$2:$F$47,3,FALSE)</f>
        <v>1459</v>
      </c>
      <c r="L21" s="20">
        <f>VLOOKUP($A21,[10]Black!$A$2:$F$47,4,FALSE)</f>
        <v>0.1318</v>
      </c>
      <c r="M21" s="12">
        <f>VLOOKUP($A21,[10]Black!$A$2:$F$47,5,FALSE)</f>
        <v>4957</v>
      </c>
      <c r="N21" s="20">
        <f>VLOOKUP($A21,[10]Black!$A$2:$F$47,6,FALSE)</f>
        <v>0.123</v>
      </c>
      <c r="O21" s="12">
        <f>VLOOKUP($A21,[11]Black!$A$2:$F$47,3,FALSE)</f>
        <v>1409</v>
      </c>
      <c r="P21" s="20">
        <f>VLOOKUP($A21,[11]Black!$A$2:$F$47,4,FALSE)</f>
        <v>0.1318</v>
      </c>
      <c r="Q21" s="12">
        <f>VLOOKUP($A21,[11]Black!$A$2:$F$47,5,FALSE)</f>
        <v>4855</v>
      </c>
      <c r="R21" s="20">
        <f>VLOOKUP($A21,[11]Black!$A$2:$F$47,6,FALSE)</f>
        <v>0.10829999999999999</v>
      </c>
    </row>
    <row r="22" spans="1:18" ht="15" customHeight="1">
      <c r="A22" s="11">
        <v>210019</v>
      </c>
      <c r="B22" s="13" t="s">
        <v>35</v>
      </c>
      <c r="C22" s="12">
        <f>VLOOKUP($A22,[8]Black!$A$2:$F$47,3,FALSE)</f>
        <v>3544</v>
      </c>
      <c r="D22" s="20">
        <f>VLOOKUP($A22,[8]Black!$A$2:$F$47,4,FALSE)</f>
        <v>0.1038</v>
      </c>
      <c r="E22" s="12">
        <f>VLOOKUP($A22,[8]Black!$A$2:$F$47,5,FALSE)</f>
        <v>9805</v>
      </c>
      <c r="F22" s="20">
        <f>VLOOKUP($A22,[8]Black!$A$2:$F$47,6,FALSE)</f>
        <v>9.4200000000000006E-2</v>
      </c>
      <c r="G22" s="12">
        <f>VLOOKUP($A22,[9]Black!$A$2:$F$47,3,FALSE)</f>
        <v>3842</v>
      </c>
      <c r="H22" s="20">
        <f>VLOOKUP($A22,[9]Black!$A$2:$F$47,4,FALSE)</f>
        <v>0.1118</v>
      </c>
      <c r="I22" s="12">
        <f>VLOOKUP($A22,[9]Black!$A$2:$F$47,5,FALSE)</f>
        <v>10603</v>
      </c>
      <c r="J22" s="20">
        <f>VLOOKUP($A22,[9]Black!$A$2:$F$47,6,FALSE)</f>
        <v>0.1066</v>
      </c>
      <c r="K22" s="12">
        <f>VLOOKUP($A22,[10]Black!$A$2:$F$47,3,FALSE)</f>
        <v>3923</v>
      </c>
      <c r="L22" s="20">
        <f>VLOOKUP($A22,[10]Black!$A$2:$F$47,4,FALSE)</f>
        <v>0.1198</v>
      </c>
      <c r="M22" s="12">
        <f>VLOOKUP($A22,[10]Black!$A$2:$F$47,5,FALSE)</f>
        <v>11017</v>
      </c>
      <c r="N22" s="20">
        <f>VLOOKUP($A22,[10]Black!$A$2:$F$47,6,FALSE)</f>
        <v>0.10489999999999999</v>
      </c>
      <c r="O22" s="12">
        <f>VLOOKUP($A22,[11]Black!$A$2:$F$47,3,FALSE)</f>
        <v>3852</v>
      </c>
      <c r="P22" s="20">
        <f>VLOOKUP($A22,[11]Black!$A$2:$F$47,4,FALSE)</f>
        <v>0.1244</v>
      </c>
      <c r="Q22" s="12">
        <f>VLOOKUP($A22,[11]Black!$A$2:$F$47,5,FALSE)</f>
        <v>11081</v>
      </c>
      <c r="R22" s="20">
        <f>VLOOKUP($A22,[11]Black!$A$2:$F$47,6,FALSE)</f>
        <v>0.1061</v>
      </c>
    </row>
    <row r="23" spans="1:18" ht="15" customHeight="1">
      <c r="A23" s="11">
        <v>210022</v>
      </c>
      <c r="B23" s="13" t="s">
        <v>34</v>
      </c>
      <c r="C23" s="12">
        <f>VLOOKUP($A23,[8]Black!$A$2:$F$47,3,FALSE)</f>
        <v>2284</v>
      </c>
      <c r="D23" s="20">
        <f>VLOOKUP($A23,[8]Black!$A$2:$F$47,4,FALSE)</f>
        <v>0.106</v>
      </c>
      <c r="E23" s="12">
        <f>VLOOKUP($A23,[8]Black!$A$2:$F$47,5,FALSE)</f>
        <v>9513</v>
      </c>
      <c r="F23" s="20">
        <f>VLOOKUP($A23,[8]Black!$A$2:$F$47,6,FALSE)</f>
        <v>0.1009</v>
      </c>
      <c r="G23" s="12">
        <f>VLOOKUP($A23,[9]Black!$A$2:$F$47,3,FALSE)</f>
        <v>2128</v>
      </c>
      <c r="H23" s="20">
        <f>VLOOKUP($A23,[9]Black!$A$2:$F$47,4,FALSE)</f>
        <v>0.1197</v>
      </c>
      <c r="I23" s="12">
        <f>VLOOKUP($A23,[9]Black!$A$2:$F$47,5,FALSE)</f>
        <v>10359</v>
      </c>
      <c r="J23" s="20">
        <f>VLOOKUP($A23,[9]Black!$A$2:$F$47,6,FALSE)</f>
        <v>0.1114</v>
      </c>
      <c r="K23" s="12">
        <f>VLOOKUP($A23,[10]Black!$A$2:$F$47,3,FALSE)</f>
        <v>2317</v>
      </c>
      <c r="L23" s="20">
        <f>VLOOKUP($A23,[10]Black!$A$2:$F$47,4,FALSE)</f>
        <v>0.1318</v>
      </c>
      <c r="M23" s="12">
        <f>VLOOKUP($A23,[10]Black!$A$2:$F$47,5,FALSE)</f>
        <v>10100</v>
      </c>
      <c r="N23" s="20">
        <f>VLOOKUP($A23,[10]Black!$A$2:$F$47,6,FALSE)</f>
        <v>0.1149</v>
      </c>
      <c r="O23" s="12">
        <f>VLOOKUP($A23,[11]Black!$A$2:$F$47,3,FALSE)</f>
        <v>2224</v>
      </c>
      <c r="P23" s="20">
        <f>VLOOKUP($A23,[11]Black!$A$2:$F$47,4,FALSE)</f>
        <v>0.13139999999999999</v>
      </c>
      <c r="Q23" s="12">
        <f>VLOOKUP($A23,[11]Black!$A$2:$F$47,5,FALSE)</f>
        <v>9681</v>
      </c>
      <c r="R23" s="20">
        <f>VLOOKUP($A23,[11]Black!$A$2:$F$47,6,FALSE)</f>
        <v>0.1149</v>
      </c>
    </row>
    <row r="24" spans="1:18" ht="15" customHeight="1">
      <c r="A24" s="11">
        <v>210023</v>
      </c>
      <c r="B24" s="13" t="s">
        <v>33</v>
      </c>
      <c r="C24" s="12">
        <f>VLOOKUP($A24,[8]Black!$A$2:$F$47,3,FALSE)</f>
        <v>5020</v>
      </c>
      <c r="D24" s="20">
        <f>VLOOKUP($A24,[8]Black!$A$2:$F$47,4,FALSE)</f>
        <v>0.1231</v>
      </c>
      <c r="E24" s="12">
        <f>VLOOKUP($A24,[8]Black!$A$2:$F$47,5,FALSE)</f>
        <v>16735</v>
      </c>
      <c r="F24" s="20">
        <f>VLOOKUP($A24,[8]Black!$A$2:$F$47,6,FALSE)</f>
        <v>0.1147</v>
      </c>
      <c r="G24" s="12">
        <f>VLOOKUP($A24,[9]Black!$A$2:$F$47,3,FALSE)</f>
        <v>4720</v>
      </c>
      <c r="H24" s="20">
        <f>VLOOKUP($A24,[9]Black!$A$2:$F$47,4,FALSE)</f>
        <v>0.123</v>
      </c>
      <c r="I24" s="12">
        <f>VLOOKUP($A24,[9]Black!$A$2:$F$47,5,FALSE)</f>
        <v>16666</v>
      </c>
      <c r="J24" s="20">
        <f>VLOOKUP($A24,[9]Black!$A$2:$F$47,6,FALSE)</f>
        <v>0.1105</v>
      </c>
      <c r="K24" s="12">
        <f>VLOOKUP($A24,[10]Black!$A$2:$F$47,3,FALSE)</f>
        <v>5349</v>
      </c>
      <c r="L24" s="20">
        <f>VLOOKUP($A24,[10]Black!$A$2:$F$47,4,FALSE)</f>
        <v>0.127</v>
      </c>
      <c r="M24" s="12">
        <f>VLOOKUP($A24,[10]Black!$A$2:$F$47,5,FALSE)</f>
        <v>18743</v>
      </c>
      <c r="N24" s="20">
        <f>VLOOKUP($A24,[10]Black!$A$2:$F$47,6,FALSE)</f>
        <v>0.1061</v>
      </c>
      <c r="O24" s="12">
        <f>VLOOKUP($A24,[11]Black!$A$2:$F$47,3,FALSE)</f>
        <v>5376</v>
      </c>
      <c r="P24" s="20">
        <f>VLOOKUP($A24,[11]Black!$A$2:$F$47,4,FALSE)</f>
        <v>0.12909999999999999</v>
      </c>
      <c r="Q24" s="12">
        <f>VLOOKUP($A24,[11]Black!$A$2:$F$47,5,FALSE)</f>
        <v>19029</v>
      </c>
      <c r="R24" s="20">
        <f>VLOOKUP($A24,[11]Black!$A$2:$F$47,6,FALSE)</f>
        <v>0.1119</v>
      </c>
    </row>
    <row r="25" spans="1:18" ht="15" customHeight="1">
      <c r="A25" s="11">
        <v>210024</v>
      </c>
      <c r="B25" s="13" t="s">
        <v>32</v>
      </c>
      <c r="C25" s="12">
        <f>VLOOKUP($A25,[8]Black!$A$2:$F$47,3,FALSE)</f>
        <v>4823</v>
      </c>
      <c r="D25" s="20">
        <f>VLOOKUP($A25,[8]Black!$A$2:$F$47,4,FALSE)</f>
        <v>0.12089999999999999</v>
      </c>
      <c r="E25" s="12">
        <f>VLOOKUP($A25,[8]Black!$A$2:$F$47,5,FALSE)</f>
        <v>4433</v>
      </c>
      <c r="F25" s="20">
        <f>VLOOKUP($A25,[8]Black!$A$2:$F$47,6,FALSE)</f>
        <v>0.11409999999999999</v>
      </c>
      <c r="G25" s="12">
        <f>VLOOKUP($A25,[9]Black!$A$2:$F$47,3,FALSE)</f>
        <v>5078</v>
      </c>
      <c r="H25" s="20">
        <f>VLOOKUP($A25,[9]Black!$A$2:$F$47,4,FALSE)</f>
        <v>0.1333</v>
      </c>
      <c r="I25" s="12">
        <f>VLOOKUP($A25,[9]Black!$A$2:$F$47,5,FALSE)</f>
        <v>4468</v>
      </c>
      <c r="J25" s="20">
        <f>VLOOKUP($A25,[9]Black!$A$2:$F$47,6,FALSE)</f>
        <v>0.105</v>
      </c>
      <c r="K25" s="12">
        <f>VLOOKUP($A25,[10]Black!$A$2:$F$47,3,FALSE)</f>
        <v>5106</v>
      </c>
      <c r="L25" s="20">
        <f>VLOOKUP($A25,[10]Black!$A$2:$F$47,4,FALSE)</f>
        <v>0.13950000000000001</v>
      </c>
      <c r="M25" s="12">
        <f>VLOOKUP($A25,[10]Black!$A$2:$F$47,5,FALSE)</f>
        <v>4758</v>
      </c>
      <c r="N25" s="20">
        <f>VLOOKUP($A25,[10]Black!$A$2:$F$47,6,FALSE)</f>
        <v>0.1177</v>
      </c>
      <c r="O25" s="12">
        <f>VLOOKUP($A25,[11]Black!$A$2:$F$47,3,FALSE)</f>
        <v>5149</v>
      </c>
      <c r="P25" s="20">
        <f>VLOOKUP($A25,[11]Black!$A$2:$F$47,4,FALSE)</f>
        <v>0.1336</v>
      </c>
      <c r="Q25" s="12">
        <f>VLOOKUP($A25,[11]Black!$A$2:$F$47,5,FALSE)</f>
        <v>4887</v>
      </c>
      <c r="R25" s="20">
        <f>VLOOKUP($A25,[11]Black!$A$2:$F$47,6,FALSE)</f>
        <v>0.13569999999999999</v>
      </c>
    </row>
    <row r="26" spans="1:18" ht="15" customHeight="1">
      <c r="A26" s="11">
        <v>210027</v>
      </c>
      <c r="B26" s="13" t="s">
        <v>31</v>
      </c>
      <c r="C26" s="12">
        <f>VLOOKUP($A26,[8]Black!$A$2:$F$47,3,FALSE)</f>
        <v>370</v>
      </c>
      <c r="D26" s="20">
        <f>VLOOKUP($A26,[8]Black!$A$2:$F$47,4,FALSE)</f>
        <v>0.1</v>
      </c>
      <c r="E26" s="12">
        <f>VLOOKUP($A26,[8]Black!$A$2:$F$47,5,FALSE)</f>
        <v>8880</v>
      </c>
      <c r="F26" s="20">
        <f>VLOOKUP($A26,[8]Black!$A$2:$F$47,6,FALSE)</f>
        <v>0.1111</v>
      </c>
      <c r="G26" s="12">
        <f>VLOOKUP($A26,[9]Black!$A$2:$F$47,3,FALSE)</f>
        <v>399</v>
      </c>
      <c r="H26" s="20">
        <f>VLOOKUP($A26,[9]Black!$A$2:$F$47,4,FALSE)</f>
        <v>0.1198</v>
      </c>
      <c r="I26" s="12">
        <f>VLOOKUP($A26,[9]Black!$A$2:$F$47,5,FALSE)</f>
        <v>9327</v>
      </c>
      <c r="J26" s="20">
        <f>VLOOKUP($A26,[9]Black!$A$2:$F$47,6,FALSE)</f>
        <v>0.1072</v>
      </c>
      <c r="K26" s="12">
        <f>VLOOKUP($A26,[10]Black!$A$2:$F$47,3,FALSE)</f>
        <v>376</v>
      </c>
      <c r="L26" s="20">
        <f>VLOOKUP($A26,[10]Black!$A$2:$F$47,4,FALSE)</f>
        <v>9.1499999999999998E-2</v>
      </c>
      <c r="M26" s="12">
        <f>VLOOKUP($A26,[10]Black!$A$2:$F$47,5,FALSE)</f>
        <v>9331</v>
      </c>
      <c r="N26" s="20">
        <f>VLOOKUP($A26,[10]Black!$A$2:$F$47,6,FALSE)</f>
        <v>0.1115</v>
      </c>
      <c r="O26" s="12">
        <f>VLOOKUP($A26,[11]Black!$A$2:$F$47,3,FALSE)</f>
        <v>367</v>
      </c>
      <c r="P26" s="20">
        <f>VLOOKUP($A26,[11]Black!$A$2:$F$47,4,FALSE)</f>
        <v>0.14249999999999999</v>
      </c>
      <c r="Q26" s="12">
        <f>VLOOKUP($A26,[11]Black!$A$2:$F$47,5,FALSE)</f>
        <v>9881</v>
      </c>
      <c r="R26" s="20">
        <f>VLOOKUP($A26,[11]Black!$A$2:$F$47,6,FALSE)</f>
        <v>0.1159</v>
      </c>
    </row>
    <row r="27" spans="1:18" ht="15" customHeight="1">
      <c r="A27" s="11">
        <v>210028</v>
      </c>
      <c r="B27" s="13" t="s">
        <v>30</v>
      </c>
      <c r="C27" s="12">
        <f>VLOOKUP($A27,[8]Black!$A$2:$F$47,3,FALSE)</f>
        <v>1264</v>
      </c>
      <c r="D27" s="20">
        <f>VLOOKUP($A27,[8]Black!$A$2:$F$47,4,FALSE)</f>
        <v>9.7500000000000003E-2</v>
      </c>
      <c r="E27" s="12">
        <f>VLOOKUP($A27,[8]Black!$A$2:$F$47,5,FALSE)</f>
        <v>5054</v>
      </c>
      <c r="F27" s="20">
        <f>VLOOKUP($A27,[8]Black!$A$2:$F$47,6,FALSE)</f>
        <v>0.10879999999999999</v>
      </c>
      <c r="G27" s="12">
        <f>VLOOKUP($A27,[9]Black!$A$2:$F$47,3,FALSE)</f>
        <v>1187</v>
      </c>
      <c r="H27" s="20">
        <f>VLOOKUP($A27,[9]Black!$A$2:$F$47,4,FALSE)</f>
        <v>0.1205</v>
      </c>
      <c r="I27" s="12">
        <f>VLOOKUP($A27,[9]Black!$A$2:$F$47,5,FALSE)</f>
        <v>4767</v>
      </c>
      <c r="J27" s="20">
        <f>VLOOKUP($A27,[9]Black!$A$2:$F$47,6,FALSE)</f>
        <v>0.1105</v>
      </c>
      <c r="K27" s="12">
        <f>VLOOKUP($A27,[10]Black!$A$2:$F$47,3,FALSE)</f>
        <v>1376</v>
      </c>
      <c r="L27" s="20">
        <f>VLOOKUP($A27,[10]Black!$A$2:$F$47,4,FALSE)</f>
        <v>0.13220000000000001</v>
      </c>
      <c r="M27" s="12">
        <f>VLOOKUP($A27,[10]Black!$A$2:$F$47,5,FALSE)</f>
        <v>5200</v>
      </c>
      <c r="N27" s="20">
        <f>VLOOKUP($A27,[10]Black!$A$2:$F$47,6,FALSE)</f>
        <v>0.1103</v>
      </c>
      <c r="O27" s="12">
        <f>VLOOKUP($A27,[11]Black!$A$2:$F$47,3,FALSE)</f>
        <v>1487</v>
      </c>
      <c r="P27" s="20">
        <f>VLOOKUP($A27,[11]Black!$A$2:$F$47,4,FALSE)</f>
        <v>0.1283</v>
      </c>
      <c r="Q27" s="12">
        <f>VLOOKUP($A27,[11]Black!$A$2:$F$47,5,FALSE)</f>
        <v>5725</v>
      </c>
      <c r="R27" s="20">
        <f>VLOOKUP($A27,[11]Black!$A$2:$F$47,6,FALSE)</f>
        <v>0.10489999999999999</v>
      </c>
    </row>
    <row r="28" spans="1:18" ht="15" customHeight="1">
      <c r="A28" s="11">
        <v>210029</v>
      </c>
      <c r="B28" s="13" t="s">
        <v>29</v>
      </c>
      <c r="C28" s="12">
        <f>VLOOKUP($A28,[8]Black!$A$2:$F$47,3,FALSE)</f>
        <v>4577</v>
      </c>
      <c r="D28" s="20">
        <f>VLOOKUP($A28,[8]Black!$A$2:$F$47,4,FALSE)</f>
        <v>0.13300000000000001</v>
      </c>
      <c r="E28" s="12">
        <f>VLOOKUP($A28,[8]Black!$A$2:$F$47,5,FALSE)</f>
        <v>11569</v>
      </c>
      <c r="F28" s="20">
        <f>VLOOKUP($A28,[8]Black!$A$2:$F$47,6,FALSE)</f>
        <v>0.13569999999999999</v>
      </c>
      <c r="G28" s="12">
        <f>VLOOKUP($A28,[9]Black!$A$2:$F$47,3,FALSE)</f>
        <v>4717</v>
      </c>
      <c r="H28" s="20">
        <f>VLOOKUP($A28,[9]Black!$A$2:$F$47,4,FALSE)</f>
        <v>0.1384</v>
      </c>
      <c r="I28" s="12">
        <f>VLOOKUP($A28,[9]Black!$A$2:$F$47,5,FALSE)</f>
        <v>11507</v>
      </c>
      <c r="J28" s="20">
        <f>VLOOKUP($A28,[9]Black!$A$2:$F$47,6,FALSE)</f>
        <v>0.14080000000000001</v>
      </c>
      <c r="K28" s="12">
        <f>VLOOKUP($A28,[10]Black!$A$2:$F$47,3,FALSE)</f>
        <v>4730</v>
      </c>
      <c r="L28" s="20">
        <f>VLOOKUP($A28,[10]Black!$A$2:$F$47,4,FALSE)</f>
        <v>0.1535</v>
      </c>
      <c r="M28" s="12">
        <f>VLOOKUP($A28,[10]Black!$A$2:$F$47,5,FALSE)</f>
        <v>12270</v>
      </c>
      <c r="N28" s="20">
        <f>VLOOKUP($A28,[10]Black!$A$2:$F$47,6,FALSE)</f>
        <v>0.15240000000000001</v>
      </c>
      <c r="O28" s="12">
        <f>VLOOKUP($A28,[11]Black!$A$2:$F$47,3,FALSE)</f>
        <v>4371</v>
      </c>
      <c r="P28" s="20">
        <f>VLOOKUP($A28,[11]Black!$A$2:$F$47,4,FALSE)</f>
        <v>0.1484</v>
      </c>
      <c r="Q28" s="12">
        <f>VLOOKUP($A28,[11]Black!$A$2:$F$47,5,FALSE)</f>
        <v>12462</v>
      </c>
      <c r="R28" s="20">
        <f>VLOOKUP($A28,[11]Black!$A$2:$F$47,6,FALSE)</f>
        <v>0.1525</v>
      </c>
    </row>
    <row r="29" spans="1:18" ht="15" customHeight="1">
      <c r="A29" s="11">
        <v>210030</v>
      </c>
      <c r="B29" s="13" t="s">
        <v>28</v>
      </c>
      <c r="C29" s="12">
        <f>VLOOKUP($A29,[8]Black!$A$2:$F$47,3,FALSE)</f>
        <v>111</v>
      </c>
      <c r="D29" s="20">
        <f>VLOOKUP($A29,[8]Black!$A$2:$F$47,4,FALSE)</f>
        <v>0.1188</v>
      </c>
      <c r="E29" s="12">
        <f>VLOOKUP($A29,[8]Black!$A$2:$F$47,5,FALSE)</f>
        <v>466</v>
      </c>
      <c r="F29" s="20">
        <f>VLOOKUP($A29,[8]Black!$A$2:$F$47,6,FALSE)</f>
        <v>5.4100000000000002E-2</v>
      </c>
      <c r="G29" s="12">
        <f>VLOOKUP($A29,[9]Black!$A$2:$F$47,3,FALSE)</f>
        <v>174</v>
      </c>
      <c r="H29" s="20">
        <f>VLOOKUP($A29,[9]Black!$A$2:$F$47,4,FALSE)</f>
        <v>9.5299999999999996E-2</v>
      </c>
      <c r="I29" s="12">
        <f>VLOOKUP($A29,[9]Black!$A$2:$F$47,5,FALSE)</f>
        <v>660</v>
      </c>
      <c r="J29" s="20">
        <f>VLOOKUP($A29,[9]Black!$A$2:$F$47,6,FALSE)</f>
        <v>6.5000000000000002E-2</v>
      </c>
      <c r="K29" s="12">
        <f>VLOOKUP($A29,[10]Black!$A$2:$F$47,3,FALSE)</f>
        <v>246</v>
      </c>
      <c r="L29" s="20">
        <f>VLOOKUP($A29,[10]Black!$A$2:$F$47,4,FALSE)</f>
        <v>0.1225</v>
      </c>
      <c r="M29" s="12">
        <f>VLOOKUP($A29,[10]Black!$A$2:$F$47,5,FALSE)</f>
        <v>1129</v>
      </c>
      <c r="N29" s="20">
        <f>VLOOKUP($A29,[10]Black!$A$2:$F$47,6,FALSE)</f>
        <v>0.11169999999999999</v>
      </c>
      <c r="O29" s="12">
        <f>VLOOKUP($A29,[11]Black!$A$2:$F$47,3,FALSE)</f>
        <v>270</v>
      </c>
      <c r="P29" s="20">
        <f>VLOOKUP($A29,[11]Black!$A$2:$F$47,4,FALSE)</f>
        <v>0.13669999999999999</v>
      </c>
      <c r="Q29" s="12">
        <f>VLOOKUP($A29,[11]Black!$A$2:$F$47,5,FALSE)</f>
        <v>1141</v>
      </c>
      <c r="R29" s="20">
        <f>VLOOKUP($A29,[11]Black!$A$2:$F$47,6,FALSE)</f>
        <v>0.14510000000000001</v>
      </c>
    </row>
    <row r="30" spans="1:18" ht="15" customHeight="1">
      <c r="A30" s="11">
        <v>210032</v>
      </c>
      <c r="B30" s="13" t="s">
        <v>70</v>
      </c>
      <c r="C30" s="12">
        <f>VLOOKUP($A30,[8]Black!$A$2:$F$47,3,FALSE)</f>
        <v>382</v>
      </c>
      <c r="D30" s="20">
        <f>VLOOKUP($A30,[8]Black!$A$2:$F$47,4,FALSE)</f>
        <v>0.12870000000000001</v>
      </c>
      <c r="E30" s="12">
        <f>VLOOKUP($A30,[8]Black!$A$2:$F$47,5,FALSE)</f>
        <v>3905</v>
      </c>
      <c r="F30" s="20">
        <f>VLOOKUP($A30,[8]Black!$A$2:$F$47,6,FALSE)</f>
        <v>0.10680000000000001</v>
      </c>
      <c r="G30" s="12">
        <f>VLOOKUP($A30,[9]Black!$A$2:$F$47,3,FALSE)</f>
        <v>386</v>
      </c>
      <c r="H30" s="20">
        <f>VLOOKUP($A30,[9]Black!$A$2:$F$47,4,FALSE)</f>
        <v>0.09</v>
      </c>
      <c r="I30" s="12">
        <f>VLOOKUP($A30,[9]Black!$A$2:$F$47,5,FALSE)</f>
        <v>4195</v>
      </c>
      <c r="J30" s="20">
        <f>VLOOKUP($A30,[9]Black!$A$2:$F$47,6,FALSE)</f>
        <v>0.1062</v>
      </c>
      <c r="K30" s="12">
        <f>VLOOKUP($A30,[10]Black!$A$2:$F$47,3,FALSE)</f>
        <v>436</v>
      </c>
      <c r="L30" s="20">
        <f>VLOOKUP($A30,[10]Black!$A$2:$F$47,4,FALSE)</f>
        <v>9.5899999999999999E-2</v>
      </c>
      <c r="M30" s="12">
        <f>VLOOKUP($A30,[10]Black!$A$2:$F$47,5,FALSE)</f>
        <v>4392</v>
      </c>
      <c r="N30" s="20">
        <f>VLOOKUP($A30,[10]Black!$A$2:$F$47,6,FALSE)</f>
        <v>0.1124</v>
      </c>
      <c r="O30" s="12">
        <f>VLOOKUP($A30,[11]Black!$A$2:$F$47,3,FALSE)</f>
        <v>456</v>
      </c>
      <c r="P30" s="20">
        <f>VLOOKUP($A30,[11]Black!$A$2:$F$47,4,FALSE)</f>
        <v>0.10920000000000001</v>
      </c>
      <c r="Q30" s="12">
        <f>VLOOKUP($A30,[11]Black!$A$2:$F$47,5,FALSE)</f>
        <v>4717</v>
      </c>
      <c r="R30" s="20">
        <f>VLOOKUP($A30,[11]Black!$A$2:$F$47,6,FALSE)</f>
        <v>0.1091</v>
      </c>
    </row>
    <row r="31" spans="1:18" ht="15" customHeight="1">
      <c r="A31" s="11">
        <v>210033</v>
      </c>
      <c r="B31" s="13" t="s">
        <v>26</v>
      </c>
      <c r="C31" s="12">
        <f>VLOOKUP($A31,[8]Black!$A$2:$F$47,3,FALSE)</f>
        <v>553</v>
      </c>
      <c r="D31" s="20">
        <f>VLOOKUP($A31,[8]Black!$A$2:$F$47,4,FALSE)</f>
        <v>0.1633</v>
      </c>
      <c r="E31" s="12">
        <f>VLOOKUP($A31,[8]Black!$A$2:$F$47,5,FALSE)</f>
        <v>8658</v>
      </c>
      <c r="F31" s="20">
        <f>VLOOKUP($A31,[8]Black!$A$2:$F$47,6,FALSE)</f>
        <v>0.1187</v>
      </c>
      <c r="G31" s="12">
        <f>VLOOKUP($A31,[9]Black!$A$2:$F$47,3,FALSE)</f>
        <v>476</v>
      </c>
      <c r="H31" s="20">
        <f>VLOOKUP($A31,[9]Black!$A$2:$F$47,4,FALSE)</f>
        <v>0.1404</v>
      </c>
      <c r="I31" s="12">
        <f>VLOOKUP($A31,[9]Black!$A$2:$F$47,5,FALSE)</f>
        <v>8898</v>
      </c>
      <c r="J31" s="20">
        <f>VLOOKUP($A31,[9]Black!$A$2:$F$47,6,FALSE)</f>
        <v>0.1166</v>
      </c>
      <c r="K31" s="12">
        <f>VLOOKUP($A31,[10]Black!$A$2:$F$47,3,FALSE)</f>
        <v>472</v>
      </c>
      <c r="L31" s="20">
        <f>VLOOKUP($A31,[10]Black!$A$2:$F$47,4,FALSE)</f>
        <v>0.14449999999999999</v>
      </c>
      <c r="M31" s="12">
        <f>VLOOKUP($A31,[10]Black!$A$2:$F$47,5,FALSE)</f>
        <v>8459</v>
      </c>
      <c r="N31" s="20">
        <f>VLOOKUP($A31,[10]Black!$A$2:$F$47,6,FALSE)</f>
        <v>0.11550000000000001</v>
      </c>
      <c r="O31" s="12">
        <f>VLOOKUP($A31,[11]Black!$A$2:$F$47,3,FALSE)</f>
        <v>454</v>
      </c>
      <c r="P31" s="20">
        <f>VLOOKUP($A31,[11]Black!$A$2:$F$47,4,FALSE)</f>
        <v>0.16020000000000001</v>
      </c>
      <c r="Q31" s="12">
        <f>VLOOKUP($A31,[11]Black!$A$2:$F$47,5,FALSE)</f>
        <v>8533</v>
      </c>
      <c r="R31" s="20">
        <f>VLOOKUP($A31,[11]Black!$A$2:$F$47,6,FALSE)</f>
        <v>0.1172</v>
      </c>
    </row>
    <row r="32" spans="1:18" ht="15" customHeight="1">
      <c r="A32" s="11">
        <v>210034</v>
      </c>
      <c r="B32" s="13" t="s">
        <v>25</v>
      </c>
      <c r="C32" s="12">
        <f>VLOOKUP($A32,[8]Black!$A$2:$F$47,3,FALSE)</f>
        <v>2364</v>
      </c>
      <c r="D32" s="20">
        <f>VLOOKUP($A32,[8]Black!$A$2:$F$47,4,FALSE)</f>
        <v>0.12759999999999999</v>
      </c>
      <c r="E32" s="12">
        <f>VLOOKUP($A32,[8]Black!$A$2:$F$47,5,FALSE)</f>
        <v>3675</v>
      </c>
      <c r="F32" s="20">
        <f>VLOOKUP($A32,[8]Black!$A$2:$F$47,6,FALSE)</f>
        <v>0.13819999999999999</v>
      </c>
      <c r="G32" s="12">
        <f>VLOOKUP($A32,[9]Black!$A$2:$F$47,3,FALSE)</f>
        <v>2348</v>
      </c>
      <c r="H32" s="20">
        <f>VLOOKUP($A32,[9]Black!$A$2:$F$47,4,FALSE)</f>
        <v>0.14530000000000001</v>
      </c>
      <c r="I32" s="12">
        <f>VLOOKUP($A32,[9]Black!$A$2:$F$47,5,FALSE)</f>
        <v>4119</v>
      </c>
      <c r="J32" s="20">
        <f>VLOOKUP($A32,[9]Black!$A$2:$F$47,6,FALSE)</f>
        <v>0.14330000000000001</v>
      </c>
      <c r="K32" s="12">
        <f>VLOOKUP($A32,[10]Black!$A$2:$F$47,3,FALSE)</f>
        <v>2343</v>
      </c>
      <c r="L32" s="20">
        <f>VLOOKUP($A32,[10]Black!$A$2:$F$47,4,FALSE)</f>
        <v>0.14610000000000001</v>
      </c>
      <c r="M32" s="12">
        <f>VLOOKUP($A32,[10]Black!$A$2:$F$47,5,FALSE)</f>
        <v>4150</v>
      </c>
      <c r="N32" s="20">
        <f>VLOOKUP($A32,[10]Black!$A$2:$F$47,6,FALSE)</f>
        <v>0.13739999999999999</v>
      </c>
      <c r="O32" s="12">
        <f>VLOOKUP($A32,[11]Black!$A$2:$F$47,3,FALSE)</f>
        <v>1938</v>
      </c>
      <c r="P32" s="20">
        <f>VLOOKUP($A32,[11]Black!$A$2:$F$47,4,FALSE)</f>
        <v>0.13650000000000001</v>
      </c>
      <c r="Q32" s="12">
        <f>VLOOKUP($A32,[11]Black!$A$2:$F$47,5,FALSE)</f>
        <v>4004</v>
      </c>
      <c r="R32" s="20">
        <f>VLOOKUP($A32,[11]Black!$A$2:$F$47,6,FALSE)</f>
        <v>0.1221</v>
      </c>
    </row>
    <row r="33" spans="1:18" ht="15" customHeight="1">
      <c r="A33" s="11">
        <v>210035</v>
      </c>
      <c r="B33" s="13" t="s">
        <v>24</v>
      </c>
      <c r="C33" s="12">
        <f>VLOOKUP($A33,[8]Black!$A$2:$F$47,3,FALSE)</f>
        <v>2359</v>
      </c>
      <c r="D33" s="20">
        <f>VLOOKUP($A33,[8]Black!$A$2:$F$47,4,FALSE)</f>
        <v>0.1051</v>
      </c>
      <c r="E33" s="12">
        <f>VLOOKUP($A33,[8]Black!$A$2:$F$47,5,FALSE)</f>
        <v>3259</v>
      </c>
      <c r="F33" s="20">
        <f>VLOOKUP($A33,[8]Black!$A$2:$F$47,6,FALSE)</f>
        <v>0.10009999999999999</v>
      </c>
      <c r="G33" s="12">
        <f>VLOOKUP($A33,[9]Black!$A$2:$F$47,3,FALSE)</f>
        <v>2331</v>
      </c>
      <c r="H33" s="20">
        <f>VLOOKUP($A33,[9]Black!$A$2:$F$47,4,FALSE)</f>
        <v>0.1071</v>
      </c>
      <c r="I33" s="12">
        <f>VLOOKUP($A33,[9]Black!$A$2:$F$47,5,FALSE)</f>
        <v>3400</v>
      </c>
      <c r="J33" s="20">
        <f>VLOOKUP($A33,[9]Black!$A$2:$F$47,6,FALSE)</f>
        <v>0.10199999999999999</v>
      </c>
      <c r="K33" s="12">
        <f>VLOOKUP($A33,[10]Black!$A$2:$F$47,3,FALSE)</f>
        <v>2486</v>
      </c>
      <c r="L33" s="20">
        <f>VLOOKUP($A33,[10]Black!$A$2:$F$47,4,FALSE)</f>
        <v>0.1067</v>
      </c>
      <c r="M33" s="12">
        <f>VLOOKUP($A33,[10]Black!$A$2:$F$47,5,FALSE)</f>
        <v>3692</v>
      </c>
      <c r="N33" s="20">
        <f>VLOOKUP($A33,[10]Black!$A$2:$F$47,6,FALSE)</f>
        <v>0.1012</v>
      </c>
      <c r="O33" s="12">
        <f>VLOOKUP($A33,[11]Black!$A$2:$F$47,3,FALSE)</f>
        <v>2370</v>
      </c>
      <c r="P33" s="20">
        <f>VLOOKUP($A33,[11]Black!$A$2:$F$47,4,FALSE)</f>
        <v>0.1085</v>
      </c>
      <c r="Q33" s="12">
        <f>VLOOKUP($A33,[11]Black!$A$2:$F$47,5,FALSE)</f>
        <v>3460</v>
      </c>
      <c r="R33" s="20">
        <f>VLOOKUP($A33,[11]Black!$A$2:$F$47,6,FALSE)</f>
        <v>9.8400000000000001E-2</v>
      </c>
    </row>
    <row r="34" spans="1:18" ht="15" customHeight="1">
      <c r="A34" s="11">
        <v>210037</v>
      </c>
      <c r="B34" s="13" t="s">
        <v>23</v>
      </c>
      <c r="C34" s="12">
        <f>VLOOKUP($A34,[8]Black!$A$2:$F$47,3,FALSE)</f>
        <v>937</v>
      </c>
      <c r="D34" s="20">
        <f>VLOOKUP($A34,[8]Black!$A$2:$F$47,4,FALSE)</f>
        <v>0.1017</v>
      </c>
      <c r="E34" s="12">
        <f>VLOOKUP($A34,[8]Black!$A$2:$F$47,5,FALSE)</f>
        <v>3965</v>
      </c>
      <c r="F34" s="20">
        <f>VLOOKUP($A34,[8]Black!$A$2:$F$47,6,FALSE)</f>
        <v>8.4500000000000006E-2</v>
      </c>
      <c r="G34" s="12">
        <f>VLOOKUP($A34,[9]Black!$A$2:$F$47,3,FALSE)</f>
        <v>1132</v>
      </c>
      <c r="H34" s="20">
        <f>VLOOKUP($A34,[9]Black!$A$2:$F$47,4,FALSE)</f>
        <v>9.5100000000000004E-2</v>
      </c>
      <c r="I34" s="12">
        <f>VLOOKUP($A34,[9]Black!$A$2:$F$47,5,FALSE)</f>
        <v>4445</v>
      </c>
      <c r="J34" s="20">
        <f>VLOOKUP($A34,[9]Black!$A$2:$F$47,6,FALSE)</f>
        <v>9.2499999999999999E-2</v>
      </c>
      <c r="K34" s="12">
        <f>VLOOKUP($A34,[10]Black!$A$2:$F$47,3,FALSE)</f>
        <v>1210</v>
      </c>
      <c r="L34" s="20">
        <f>VLOOKUP($A34,[10]Black!$A$2:$F$47,4,FALSE)</f>
        <v>0.15029999999999999</v>
      </c>
      <c r="M34" s="12">
        <f>VLOOKUP($A34,[10]Black!$A$2:$F$47,5,FALSE)</f>
        <v>5000</v>
      </c>
      <c r="N34" s="20">
        <f>VLOOKUP($A34,[10]Black!$A$2:$F$47,6,FALSE)</f>
        <v>0.1004</v>
      </c>
      <c r="O34" s="12">
        <f>VLOOKUP($A34,[11]Black!$A$2:$F$47,3,FALSE)</f>
        <v>1326</v>
      </c>
      <c r="P34" s="20">
        <f>VLOOKUP($A34,[11]Black!$A$2:$F$47,4,FALSE)</f>
        <v>0.11849999999999999</v>
      </c>
      <c r="Q34" s="12">
        <f>VLOOKUP($A34,[11]Black!$A$2:$F$47,5,FALSE)</f>
        <v>5161</v>
      </c>
      <c r="R34" s="20">
        <f>VLOOKUP($A34,[11]Black!$A$2:$F$47,6,FALSE)</f>
        <v>0.1101</v>
      </c>
    </row>
    <row r="35" spans="1:18" ht="15" customHeight="1">
      <c r="A35" s="11">
        <v>210038</v>
      </c>
      <c r="B35" s="13" t="s">
        <v>22</v>
      </c>
      <c r="C35" s="12">
        <f>VLOOKUP($A35,[8]Black!$A$2:$F$47,3,FALSE)</f>
        <v>2998</v>
      </c>
      <c r="D35" s="20">
        <f>VLOOKUP($A35,[8]Black!$A$2:$F$47,4,FALSE)</f>
        <v>0.14349999999999999</v>
      </c>
      <c r="E35" s="12">
        <f>VLOOKUP($A35,[8]Black!$A$2:$F$47,5,FALSE)</f>
        <v>1036</v>
      </c>
      <c r="F35" s="20">
        <f>VLOOKUP($A35,[8]Black!$A$2:$F$47,6,FALSE)</f>
        <v>0.14430000000000001</v>
      </c>
      <c r="G35" s="12">
        <f>VLOOKUP($A35,[9]Black!$A$2:$F$47,3,FALSE)</f>
        <v>2773</v>
      </c>
      <c r="H35" s="20">
        <f>VLOOKUP($A35,[9]Black!$A$2:$F$47,4,FALSE)</f>
        <v>0.1464</v>
      </c>
      <c r="I35" s="12">
        <f>VLOOKUP($A35,[9]Black!$A$2:$F$47,5,FALSE)</f>
        <v>830</v>
      </c>
      <c r="J35" s="20">
        <f>VLOOKUP($A35,[9]Black!$A$2:$F$47,6,FALSE)</f>
        <v>0.15290000000000001</v>
      </c>
      <c r="K35" s="12">
        <f>VLOOKUP($A35,[10]Black!$A$2:$F$47,3,FALSE)</f>
        <v>2982</v>
      </c>
      <c r="L35" s="20">
        <f>VLOOKUP($A35,[10]Black!$A$2:$F$47,4,FALSE)</f>
        <v>0.1595</v>
      </c>
      <c r="M35" s="12">
        <f>VLOOKUP($A35,[10]Black!$A$2:$F$47,5,FALSE)</f>
        <v>1056</v>
      </c>
      <c r="N35" s="20">
        <f>VLOOKUP($A35,[10]Black!$A$2:$F$47,6,FALSE)</f>
        <v>0.1404</v>
      </c>
      <c r="O35" s="12">
        <f>VLOOKUP($A35,[11]Black!$A$2:$F$47,3,FALSE)</f>
        <v>2806</v>
      </c>
      <c r="P35" s="20">
        <f>VLOOKUP($A35,[11]Black!$A$2:$F$47,4,FALSE)</f>
        <v>0.1537</v>
      </c>
      <c r="Q35" s="12">
        <f>VLOOKUP($A35,[11]Black!$A$2:$F$47,5,FALSE)</f>
        <v>922</v>
      </c>
      <c r="R35" s="20">
        <f>VLOOKUP($A35,[11]Black!$A$2:$F$47,6,FALSE)</f>
        <v>0.16889999999999999</v>
      </c>
    </row>
    <row r="36" spans="1:18" ht="15" customHeight="1">
      <c r="A36" s="11">
        <v>210039</v>
      </c>
      <c r="B36" s="13" t="s">
        <v>21</v>
      </c>
      <c r="C36" s="12">
        <f>VLOOKUP($A36,[8]Black!$A$2:$F$47,3,FALSE)</f>
        <v>978</v>
      </c>
      <c r="D36" s="20">
        <f>VLOOKUP($A36,[8]Black!$A$2:$F$47,4,FALSE)</f>
        <v>0.1085</v>
      </c>
      <c r="E36" s="12">
        <f>VLOOKUP($A36,[8]Black!$A$2:$F$47,5,FALSE)</f>
        <v>4233</v>
      </c>
      <c r="F36" s="20">
        <f>VLOOKUP($A36,[8]Black!$A$2:$F$47,6,FALSE)</f>
        <v>0.111</v>
      </c>
      <c r="G36" s="12">
        <f>VLOOKUP($A36,[9]Black!$A$2:$F$47,3,FALSE)</f>
        <v>924</v>
      </c>
      <c r="H36" s="20">
        <f>VLOOKUP($A36,[9]Black!$A$2:$F$47,4,FALSE)</f>
        <v>0.11210000000000001</v>
      </c>
      <c r="I36" s="12">
        <f>VLOOKUP($A36,[9]Black!$A$2:$F$47,5,FALSE)</f>
        <v>4101</v>
      </c>
      <c r="J36" s="20">
        <f>VLOOKUP($A36,[9]Black!$A$2:$F$47,6,FALSE)</f>
        <v>9.9900000000000003E-2</v>
      </c>
      <c r="K36" s="12">
        <f>VLOOKUP($A36,[10]Black!$A$2:$F$47,3,FALSE)</f>
        <v>884</v>
      </c>
      <c r="L36" s="20">
        <f>VLOOKUP($A36,[10]Black!$A$2:$F$47,4,FALSE)</f>
        <v>9.4299999999999995E-2</v>
      </c>
      <c r="M36" s="12">
        <f>VLOOKUP($A36,[10]Black!$A$2:$F$47,5,FALSE)</f>
        <v>4111</v>
      </c>
      <c r="N36" s="20">
        <f>VLOOKUP($A36,[10]Black!$A$2:$F$47,6,FALSE)</f>
        <v>9.4700000000000006E-2</v>
      </c>
      <c r="O36" s="12">
        <f>VLOOKUP($A36,[11]Black!$A$2:$F$47,3,FALSE)</f>
        <v>913</v>
      </c>
      <c r="P36" s="20">
        <f>VLOOKUP($A36,[11]Black!$A$2:$F$47,4,FALSE)</f>
        <v>0.1115</v>
      </c>
      <c r="Q36" s="12">
        <f>VLOOKUP($A36,[11]Black!$A$2:$F$47,5,FALSE)</f>
        <v>3948</v>
      </c>
      <c r="R36" s="20">
        <f>VLOOKUP($A36,[11]Black!$A$2:$F$47,6,FALSE)</f>
        <v>9.1800000000000007E-2</v>
      </c>
    </row>
    <row r="37" spans="1:18" ht="15" customHeight="1">
      <c r="A37" s="11">
        <v>210040</v>
      </c>
      <c r="B37" s="13" t="s">
        <v>20</v>
      </c>
      <c r="C37" s="12">
        <f>VLOOKUP($A37,[8]Black!$A$2:$F$47,3,FALSE)</f>
        <v>4834</v>
      </c>
      <c r="D37" s="20">
        <f>VLOOKUP($A37,[8]Black!$A$2:$F$47,4,FALSE)</f>
        <v>0.1037</v>
      </c>
      <c r="E37" s="12">
        <f>VLOOKUP($A37,[8]Black!$A$2:$F$47,5,FALSE)</f>
        <v>2794</v>
      </c>
      <c r="F37" s="20">
        <f>VLOOKUP($A37,[8]Black!$A$2:$F$47,6,FALSE)</f>
        <v>0.1045</v>
      </c>
      <c r="G37" s="12">
        <f>VLOOKUP($A37,[9]Black!$A$2:$F$47,3,FALSE)</f>
        <v>5529</v>
      </c>
      <c r="H37" s="20">
        <f>VLOOKUP($A37,[9]Black!$A$2:$F$47,4,FALSE)</f>
        <v>0.1148</v>
      </c>
      <c r="I37" s="12">
        <f>VLOOKUP($A37,[9]Black!$A$2:$F$47,5,FALSE)</f>
        <v>3301</v>
      </c>
      <c r="J37" s="20">
        <f>VLOOKUP($A37,[9]Black!$A$2:$F$47,6,FALSE)</f>
        <v>0.1173</v>
      </c>
      <c r="K37" s="12">
        <f>VLOOKUP($A37,[10]Black!$A$2:$F$47,3,FALSE)</f>
        <v>5876</v>
      </c>
      <c r="L37" s="20">
        <f>VLOOKUP($A37,[10]Black!$A$2:$F$47,4,FALSE)</f>
        <v>0.1241</v>
      </c>
      <c r="M37" s="12">
        <f>VLOOKUP($A37,[10]Black!$A$2:$F$47,5,FALSE)</f>
        <v>3278</v>
      </c>
      <c r="N37" s="20">
        <f>VLOOKUP($A37,[10]Black!$A$2:$F$47,6,FALSE)</f>
        <v>0.12959999999999999</v>
      </c>
      <c r="O37" s="12">
        <f>VLOOKUP($A37,[11]Black!$A$2:$F$47,3,FALSE)</f>
        <v>6291</v>
      </c>
      <c r="P37" s="20">
        <f>VLOOKUP($A37,[11]Black!$A$2:$F$47,4,FALSE)</f>
        <v>0.13819999999999999</v>
      </c>
      <c r="Q37" s="12">
        <f>VLOOKUP($A37,[11]Black!$A$2:$F$47,5,FALSE)</f>
        <v>3434</v>
      </c>
      <c r="R37" s="20">
        <f>VLOOKUP($A37,[11]Black!$A$2:$F$47,6,FALSE)</f>
        <v>0.1268</v>
      </c>
    </row>
    <row r="38" spans="1:18" ht="15" customHeight="1">
      <c r="A38" s="11">
        <v>210043</v>
      </c>
      <c r="B38" s="13" t="s">
        <v>19</v>
      </c>
      <c r="C38" s="12">
        <f>VLOOKUP($A38,[8]Black!$A$2:$F$47,3,FALSE)</f>
        <v>3861</v>
      </c>
      <c r="D38" s="20">
        <f>VLOOKUP($A38,[8]Black!$A$2:$F$47,4,FALSE)</f>
        <v>0.11550000000000001</v>
      </c>
      <c r="E38" s="12">
        <f>VLOOKUP($A38,[8]Black!$A$2:$F$47,5,FALSE)</f>
        <v>12210</v>
      </c>
      <c r="F38" s="20">
        <f>VLOOKUP($A38,[8]Black!$A$2:$F$47,6,FALSE)</f>
        <v>0.1164</v>
      </c>
      <c r="G38" s="12">
        <f>VLOOKUP($A38,[9]Black!$A$2:$F$47,3,FALSE)</f>
        <v>3095</v>
      </c>
      <c r="H38" s="20">
        <f>VLOOKUP($A38,[9]Black!$A$2:$F$47,4,FALSE)</f>
        <v>0.1187</v>
      </c>
      <c r="I38" s="12">
        <f>VLOOKUP($A38,[9]Black!$A$2:$F$47,5,FALSE)</f>
        <v>11250</v>
      </c>
      <c r="J38" s="20">
        <f>VLOOKUP($A38,[9]Black!$A$2:$F$47,6,FALSE)</f>
        <v>0.1169</v>
      </c>
      <c r="K38" s="12">
        <f>VLOOKUP($A38,[10]Black!$A$2:$F$47,3,FALSE)</f>
        <v>2749</v>
      </c>
      <c r="L38" s="20">
        <f>VLOOKUP($A38,[10]Black!$A$2:$F$47,4,FALSE)</f>
        <v>0.1241</v>
      </c>
      <c r="M38" s="12">
        <f>VLOOKUP($A38,[10]Black!$A$2:$F$47,5,FALSE)</f>
        <v>11758</v>
      </c>
      <c r="N38" s="20">
        <f>VLOOKUP($A38,[10]Black!$A$2:$F$47,6,FALSE)</f>
        <v>0.12740000000000001</v>
      </c>
      <c r="O38" s="12">
        <f>VLOOKUP($A38,[11]Black!$A$2:$F$47,3,FALSE)</f>
        <v>2755</v>
      </c>
      <c r="P38" s="20">
        <f>VLOOKUP($A38,[11]Black!$A$2:$F$47,4,FALSE)</f>
        <v>0.12280000000000001</v>
      </c>
      <c r="Q38" s="12">
        <f>VLOOKUP($A38,[11]Black!$A$2:$F$47,5,FALSE)</f>
        <v>12540</v>
      </c>
      <c r="R38" s="20">
        <f>VLOOKUP($A38,[11]Black!$A$2:$F$47,6,FALSE)</f>
        <v>0.13669999999999999</v>
      </c>
    </row>
    <row r="39" spans="1:18" ht="15" customHeight="1">
      <c r="A39" s="11">
        <v>210044</v>
      </c>
      <c r="B39" s="13" t="s">
        <v>18</v>
      </c>
      <c r="C39" s="12">
        <f>VLOOKUP($A39,[8]Black!$A$2:$F$47,3,FALSE)</f>
        <v>5060</v>
      </c>
      <c r="D39" s="20">
        <f>VLOOKUP($A39,[8]Black!$A$2:$F$47,4,FALSE)</f>
        <v>0.11409999999999999</v>
      </c>
      <c r="E39" s="12">
        <f>VLOOKUP($A39,[8]Black!$A$2:$F$47,5,FALSE)</f>
        <v>11013</v>
      </c>
      <c r="F39" s="20">
        <f>VLOOKUP($A39,[8]Black!$A$2:$F$47,6,FALSE)</f>
        <v>0.1052</v>
      </c>
      <c r="G39" s="12">
        <f>VLOOKUP($A39,[9]Black!$A$2:$F$47,3,FALSE)</f>
        <v>4809</v>
      </c>
      <c r="H39" s="20">
        <f>VLOOKUP($A39,[9]Black!$A$2:$F$47,4,FALSE)</f>
        <v>0.1195</v>
      </c>
      <c r="I39" s="12">
        <f>VLOOKUP($A39,[9]Black!$A$2:$F$47,5,FALSE)</f>
        <v>11432</v>
      </c>
      <c r="J39" s="20">
        <f>VLOOKUP($A39,[9]Black!$A$2:$F$47,6,FALSE)</f>
        <v>0.1016</v>
      </c>
      <c r="K39" s="12">
        <f>VLOOKUP($A39,[10]Black!$A$2:$F$47,3,FALSE)</f>
        <v>4600</v>
      </c>
      <c r="L39" s="20">
        <f>VLOOKUP($A39,[10]Black!$A$2:$F$47,4,FALSE)</f>
        <v>0.1164</v>
      </c>
      <c r="M39" s="12">
        <f>VLOOKUP($A39,[10]Black!$A$2:$F$47,5,FALSE)</f>
        <v>11093</v>
      </c>
      <c r="N39" s="20">
        <f>VLOOKUP($A39,[10]Black!$A$2:$F$47,6,FALSE)</f>
        <v>0.1043</v>
      </c>
      <c r="O39" s="12">
        <f>VLOOKUP($A39,[11]Black!$A$2:$F$47,3,FALSE)</f>
        <v>3963</v>
      </c>
      <c r="P39" s="20">
        <f>VLOOKUP($A39,[11]Black!$A$2:$F$47,4,FALSE)</f>
        <v>0.1086</v>
      </c>
      <c r="Q39" s="12">
        <f>VLOOKUP($A39,[11]Black!$A$2:$F$47,5,FALSE)</f>
        <v>11108</v>
      </c>
      <c r="R39" s="20">
        <f>VLOOKUP($A39,[11]Black!$A$2:$F$47,6,FALSE)</f>
        <v>0.1104</v>
      </c>
    </row>
    <row r="40" spans="1:18" ht="15" customHeight="1">
      <c r="A40" s="11">
        <v>210048</v>
      </c>
      <c r="B40" s="13" t="s">
        <v>17</v>
      </c>
      <c r="C40" s="12">
        <f>VLOOKUP($A40,[8]Black!$A$2:$F$47,3,FALSE)</f>
        <v>3569</v>
      </c>
      <c r="D40" s="20">
        <f>VLOOKUP($A40,[8]Black!$A$2:$F$47,4,FALSE)</f>
        <v>0.1188</v>
      </c>
      <c r="E40" s="12">
        <f>VLOOKUP($A40,[8]Black!$A$2:$F$47,5,FALSE)</f>
        <v>9976</v>
      </c>
      <c r="F40" s="20">
        <f>VLOOKUP($A40,[8]Black!$A$2:$F$47,6,FALSE)</f>
        <v>0.11260000000000001</v>
      </c>
      <c r="G40" s="12">
        <f>VLOOKUP($A40,[9]Black!$A$2:$F$47,3,FALSE)</f>
        <v>3384</v>
      </c>
      <c r="H40" s="20">
        <f>VLOOKUP($A40,[9]Black!$A$2:$F$47,4,FALSE)</f>
        <v>0.12720000000000001</v>
      </c>
      <c r="I40" s="12">
        <f>VLOOKUP($A40,[9]Black!$A$2:$F$47,5,FALSE)</f>
        <v>9781</v>
      </c>
      <c r="J40" s="20">
        <f>VLOOKUP($A40,[9]Black!$A$2:$F$47,6,FALSE)</f>
        <v>0.1053</v>
      </c>
      <c r="K40" s="12">
        <f>VLOOKUP($A40,[10]Black!$A$2:$F$47,3,FALSE)</f>
        <v>3774</v>
      </c>
      <c r="L40" s="20">
        <f>VLOOKUP($A40,[10]Black!$A$2:$F$47,4,FALSE)</f>
        <v>0.1138</v>
      </c>
      <c r="M40" s="12">
        <f>VLOOKUP($A40,[10]Black!$A$2:$F$47,5,FALSE)</f>
        <v>11286</v>
      </c>
      <c r="N40" s="20">
        <f>VLOOKUP($A40,[10]Black!$A$2:$F$47,6,FALSE)</f>
        <v>0.1113</v>
      </c>
      <c r="O40" s="12">
        <f>VLOOKUP($A40,[11]Black!$A$2:$F$47,3,FALSE)</f>
        <v>3918</v>
      </c>
      <c r="P40" s="20">
        <f>VLOOKUP($A40,[11]Black!$A$2:$F$47,4,FALSE)</f>
        <v>0.1133</v>
      </c>
      <c r="Q40" s="12">
        <f>VLOOKUP($A40,[11]Black!$A$2:$F$47,5,FALSE)</f>
        <v>11884</v>
      </c>
      <c r="R40" s="20">
        <f>VLOOKUP($A40,[11]Black!$A$2:$F$47,6,FALSE)</f>
        <v>0.1168</v>
      </c>
    </row>
    <row r="41" spans="1:18" ht="15" customHeight="1">
      <c r="A41" s="11">
        <v>210049</v>
      </c>
      <c r="B41" s="13" t="s">
        <v>16</v>
      </c>
      <c r="C41" s="12">
        <f>VLOOKUP($A41,[8]Black!$A$2:$F$47,3,FALSE)</f>
        <v>1198</v>
      </c>
      <c r="D41" s="20">
        <f>VLOOKUP($A41,[8]Black!$A$2:$F$47,4,FALSE)</f>
        <v>0.1145</v>
      </c>
      <c r="E41" s="12">
        <f>VLOOKUP($A41,[8]Black!$A$2:$F$47,5,FALSE)</f>
        <v>8559</v>
      </c>
      <c r="F41" s="20">
        <f>VLOOKUP($A41,[8]Black!$A$2:$F$47,6,FALSE)</f>
        <v>0.11559999999999999</v>
      </c>
      <c r="G41" s="12">
        <f>VLOOKUP($A41,[9]Black!$A$2:$F$47,3,FALSE)</f>
        <v>1177</v>
      </c>
      <c r="H41" s="20">
        <f>VLOOKUP($A41,[9]Black!$A$2:$F$47,4,FALSE)</f>
        <v>0.13239999999999999</v>
      </c>
      <c r="I41" s="12">
        <f>VLOOKUP($A41,[9]Black!$A$2:$F$47,5,FALSE)</f>
        <v>8353</v>
      </c>
      <c r="J41" s="20">
        <f>VLOOKUP($A41,[9]Black!$A$2:$F$47,6,FALSE)</f>
        <v>0.1133</v>
      </c>
      <c r="K41" s="12">
        <f>VLOOKUP($A41,[10]Black!$A$2:$F$47,3,FALSE)</f>
        <v>1085</v>
      </c>
      <c r="L41" s="20">
        <f>VLOOKUP($A41,[10]Black!$A$2:$F$47,4,FALSE)</f>
        <v>0.10879999999999999</v>
      </c>
      <c r="M41" s="12">
        <f>VLOOKUP($A41,[10]Black!$A$2:$F$47,5,FALSE)</f>
        <v>8356</v>
      </c>
      <c r="N41" s="20">
        <f>VLOOKUP($A41,[10]Black!$A$2:$F$47,6,FALSE)</f>
        <v>9.7900000000000001E-2</v>
      </c>
      <c r="O41" s="12">
        <f>VLOOKUP($A41,[11]Black!$A$2:$F$47,3,FALSE)</f>
        <v>1183</v>
      </c>
      <c r="P41" s="20">
        <f>VLOOKUP($A41,[11]Black!$A$2:$F$47,4,FALSE)</f>
        <v>0.1227</v>
      </c>
      <c r="Q41" s="12">
        <f>VLOOKUP($A41,[11]Black!$A$2:$F$47,5,FALSE)</f>
        <v>9389</v>
      </c>
      <c r="R41" s="20">
        <f>VLOOKUP($A41,[11]Black!$A$2:$F$47,6,FALSE)</f>
        <v>0.1162</v>
      </c>
    </row>
    <row r="42" spans="1:18" ht="15" customHeight="1">
      <c r="A42" s="11">
        <v>210051</v>
      </c>
      <c r="B42" s="13" t="s">
        <v>15</v>
      </c>
      <c r="C42" s="12">
        <f>VLOOKUP($A42,[8]Black!$A$2:$F$47,3,FALSE)</f>
        <v>7320</v>
      </c>
      <c r="D42" s="20">
        <f>VLOOKUP($A42,[8]Black!$A$2:$F$47,4,FALSE)</f>
        <v>9.3100000000000002E-2</v>
      </c>
      <c r="E42" s="12">
        <f>VLOOKUP($A42,[8]Black!$A$2:$F$47,5,FALSE)</f>
        <v>2367</v>
      </c>
      <c r="F42" s="20">
        <f>VLOOKUP($A42,[8]Black!$A$2:$F$47,6,FALSE)</f>
        <v>8.5500000000000007E-2</v>
      </c>
      <c r="G42" s="12">
        <f>VLOOKUP($A42,[9]Black!$A$2:$F$47,3,FALSE)</f>
        <v>6757</v>
      </c>
      <c r="H42" s="20">
        <f>VLOOKUP($A42,[9]Black!$A$2:$F$47,4,FALSE)</f>
        <v>9.8699999999999996E-2</v>
      </c>
      <c r="I42" s="12">
        <f>VLOOKUP($A42,[9]Black!$A$2:$F$47,5,FALSE)</f>
        <v>2196</v>
      </c>
      <c r="J42" s="20">
        <f>VLOOKUP($A42,[9]Black!$A$2:$F$47,6,FALSE)</f>
        <v>0.1067</v>
      </c>
      <c r="K42" s="12">
        <f>VLOOKUP($A42,[10]Black!$A$2:$F$47,3,FALSE)</f>
        <v>6167</v>
      </c>
      <c r="L42" s="20">
        <f>VLOOKUP($A42,[10]Black!$A$2:$F$47,4,FALSE)</f>
        <v>0.1193</v>
      </c>
      <c r="M42" s="12">
        <f>VLOOKUP($A42,[10]Black!$A$2:$F$47,5,FALSE)</f>
        <v>2225</v>
      </c>
      <c r="N42" s="20">
        <f>VLOOKUP($A42,[10]Black!$A$2:$F$47,6,FALSE)</f>
        <v>0.1024</v>
      </c>
      <c r="O42" s="12">
        <f>VLOOKUP($A42,[11]Black!$A$2:$F$47,3,FALSE)</f>
        <v>6681</v>
      </c>
      <c r="P42" s="20">
        <f>VLOOKUP($A42,[11]Black!$A$2:$F$47,4,FALSE)</f>
        <v>0.1242</v>
      </c>
      <c r="Q42" s="12">
        <f>VLOOKUP($A42,[11]Black!$A$2:$F$47,5,FALSE)</f>
        <v>2475</v>
      </c>
      <c r="R42" s="20">
        <f>VLOOKUP($A42,[11]Black!$A$2:$F$47,6,FALSE)</f>
        <v>0.1074</v>
      </c>
    </row>
    <row r="43" spans="1:18" ht="15" customHeight="1">
      <c r="A43" s="11">
        <v>210056</v>
      </c>
      <c r="B43" s="13" t="s">
        <v>14</v>
      </c>
      <c r="C43" s="12">
        <f>VLOOKUP($A43,[8]Black!$A$2:$F$47,3,FALSE)</f>
        <v>4455</v>
      </c>
      <c r="D43" s="20">
        <f>VLOOKUP($A43,[8]Black!$A$2:$F$47,4,FALSE)</f>
        <v>0.1258</v>
      </c>
      <c r="E43" s="12">
        <f>VLOOKUP($A43,[8]Black!$A$2:$F$47,5,FALSE)</f>
        <v>1690</v>
      </c>
      <c r="F43" s="20">
        <f>VLOOKUP($A43,[8]Black!$A$2:$F$47,6,FALSE)</f>
        <v>0.1391</v>
      </c>
      <c r="G43" s="12">
        <f>VLOOKUP($A43,[9]Black!$A$2:$F$47,3,FALSE)</f>
        <v>4693</v>
      </c>
      <c r="H43" s="20">
        <f>VLOOKUP($A43,[9]Black!$A$2:$F$47,4,FALSE)</f>
        <v>0.13639999999999999</v>
      </c>
      <c r="I43" s="12">
        <f>VLOOKUP($A43,[9]Black!$A$2:$F$47,5,FALSE)</f>
        <v>1639</v>
      </c>
      <c r="J43" s="20">
        <f>VLOOKUP($A43,[9]Black!$A$2:$F$47,6,FALSE)</f>
        <v>0.14449999999999999</v>
      </c>
      <c r="K43" s="12">
        <f>VLOOKUP($A43,[10]Black!$A$2:$F$47,3,FALSE)</f>
        <v>4752</v>
      </c>
      <c r="L43" s="20">
        <f>VLOOKUP($A43,[10]Black!$A$2:$F$47,4,FALSE)</f>
        <v>0.1205</v>
      </c>
      <c r="M43" s="12">
        <f>VLOOKUP($A43,[10]Black!$A$2:$F$47,5,FALSE)</f>
        <v>1953</v>
      </c>
      <c r="N43" s="20">
        <f>VLOOKUP($A43,[10]Black!$A$2:$F$47,6,FALSE)</f>
        <v>0.14180000000000001</v>
      </c>
      <c r="O43" s="12">
        <f>VLOOKUP($A43,[11]Black!$A$2:$F$47,3,FALSE)</f>
        <v>4821</v>
      </c>
      <c r="P43" s="20">
        <f>VLOOKUP($A43,[11]Black!$A$2:$F$47,4,FALSE)</f>
        <v>0.123</v>
      </c>
      <c r="Q43" s="12">
        <f>VLOOKUP($A43,[11]Black!$A$2:$F$47,5,FALSE)</f>
        <v>2439</v>
      </c>
      <c r="R43" s="20">
        <f>VLOOKUP($A43,[11]Black!$A$2:$F$47,6,FALSE)</f>
        <v>0.1318</v>
      </c>
    </row>
    <row r="44" spans="1:18" ht="15" customHeight="1">
      <c r="A44" s="11">
        <v>210057</v>
      </c>
      <c r="B44" s="13" t="s">
        <v>13</v>
      </c>
      <c r="C44" s="12">
        <f>VLOOKUP($A44,[8]Black!$A$2:$F$47,3,FALSE)</f>
        <v>3604</v>
      </c>
      <c r="D44" s="20">
        <f>VLOOKUP($A44,[8]Black!$A$2:$F$47,4,FALSE)</f>
        <v>0.104</v>
      </c>
      <c r="E44" s="12">
        <f>VLOOKUP($A44,[8]Black!$A$2:$F$47,5,FALSE)</f>
        <v>12715</v>
      </c>
      <c r="F44" s="20">
        <f>VLOOKUP($A44,[8]Black!$A$2:$F$47,6,FALSE)</f>
        <v>9.5000000000000001E-2</v>
      </c>
      <c r="G44" s="12">
        <f>VLOOKUP($A44,[9]Black!$A$2:$F$47,3,FALSE)</f>
        <v>3734</v>
      </c>
      <c r="H44" s="20">
        <f>VLOOKUP($A44,[9]Black!$A$2:$F$47,4,FALSE)</f>
        <v>0.11</v>
      </c>
      <c r="I44" s="12">
        <f>VLOOKUP($A44,[9]Black!$A$2:$F$47,5,FALSE)</f>
        <v>13649</v>
      </c>
      <c r="J44" s="20">
        <f>VLOOKUP($A44,[9]Black!$A$2:$F$47,6,FALSE)</f>
        <v>0.104</v>
      </c>
      <c r="K44" s="12">
        <f>VLOOKUP($A44,[10]Black!$A$2:$F$47,3,FALSE)</f>
        <v>3951</v>
      </c>
      <c r="L44" s="20">
        <f>VLOOKUP($A44,[10]Black!$A$2:$F$47,4,FALSE)</f>
        <v>0.1138</v>
      </c>
      <c r="M44" s="12">
        <f>VLOOKUP($A44,[10]Black!$A$2:$F$47,5,FALSE)</f>
        <v>14317</v>
      </c>
      <c r="N44" s="20">
        <f>VLOOKUP($A44,[10]Black!$A$2:$F$47,6,FALSE)</f>
        <v>0.1082</v>
      </c>
      <c r="O44" s="12">
        <f>VLOOKUP($A44,[11]Black!$A$2:$F$47,3,FALSE)</f>
        <v>4025</v>
      </c>
      <c r="P44" s="20">
        <f>VLOOKUP($A44,[11]Black!$A$2:$F$47,4,FALSE)</f>
        <v>0.1095</v>
      </c>
      <c r="Q44" s="12">
        <f>VLOOKUP($A44,[11]Black!$A$2:$F$47,5,FALSE)</f>
        <v>14628</v>
      </c>
      <c r="R44" s="20">
        <f>VLOOKUP($A44,[11]Black!$A$2:$F$47,6,FALSE)</f>
        <v>0.1067</v>
      </c>
    </row>
    <row r="45" spans="1:18" ht="15" customHeight="1">
      <c r="A45" s="11">
        <v>210058</v>
      </c>
      <c r="B45" s="13" t="s">
        <v>12</v>
      </c>
      <c r="C45" s="12">
        <f>VLOOKUP($A45,[8]Black!$A$2:$F$47,3,FALSE)</f>
        <v>147</v>
      </c>
      <c r="D45" s="20">
        <f>VLOOKUP($A45,[8]Black!$A$2:$F$47,4,FALSE)</f>
        <v>0.12709999999999999</v>
      </c>
      <c r="E45" s="12">
        <f>VLOOKUP($A45,[8]Black!$A$2:$F$47,5,FALSE)</f>
        <v>253</v>
      </c>
      <c r="F45" s="20">
        <f>VLOOKUP($A45,[8]Black!$A$2:$F$47,6,FALSE)</f>
        <v>0.1045</v>
      </c>
      <c r="G45" s="12">
        <f>VLOOKUP($A45,[9]Black!$A$2:$F$47,3,FALSE)</f>
        <v>164</v>
      </c>
      <c r="H45" s="20">
        <f>VLOOKUP($A45,[9]Black!$A$2:$F$47,4,FALSE)</f>
        <v>9.6100000000000005E-2</v>
      </c>
      <c r="I45" s="12">
        <f>VLOOKUP($A45,[9]Black!$A$2:$F$47,5,FALSE)</f>
        <v>310</v>
      </c>
      <c r="J45" s="20">
        <f>VLOOKUP($A45,[9]Black!$A$2:$F$47,6,FALSE)</f>
        <v>8.0600000000000005E-2</v>
      </c>
      <c r="K45" s="12">
        <f>VLOOKUP($A45,[10]Black!$A$2:$F$47,3,FALSE)</f>
        <v>179</v>
      </c>
      <c r="L45" s="20">
        <f>VLOOKUP($A45,[10]Black!$A$2:$F$47,4,FALSE)</f>
        <v>9.7100000000000006E-2</v>
      </c>
      <c r="M45" s="12">
        <f>VLOOKUP($A45,[10]Black!$A$2:$F$47,5,FALSE)</f>
        <v>408</v>
      </c>
      <c r="N45" s="20">
        <f>VLOOKUP($A45,[10]Black!$A$2:$F$47,6,FALSE)</f>
        <v>0.104</v>
      </c>
      <c r="O45" s="12">
        <f>VLOOKUP($A45,[11]Black!$A$2:$F$47,3,FALSE)</f>
        <v>191</v>
      </c>
      <c r="P45" s="20">
        <f>VLOOKUP($A45,[11]Black!$A$2:$F$47,4,FALSE)</f>
        <v>0.1072</v>
      </c>
      <c r="Q45" s="12">
        <f>VLOOKUP($A45,[11]Black!$A$2:$F$47,5,FALSE)</f>
        <v>370</v>
      </c>
      <c r="R45" s="20">
        <f>VLOOKUP($A45,[11]Black!$A$2:$F$47,6,FALSE)</f>
        <v>0.1201</v>
      </c>
    </row>
    <row r="46" spans="1:18" ht="15" customHeight="1">
      <c r="A46" s="11">
        <v>210060</v>
      </c>
      <c r="B46" s="13" t="s">
        <v>11</v>
      </c>
      <c r="C46" s="12">
        <f>VLOOKUP($A46,[8]Black!$A$2:$F$47,3,FALSE)</f>
        <v>1356</v>
      </c>
      <c r="D46" s="20">
        <f>VLOOKUP($A46,[8]Black!$A$2:$F$47,4,FALSE)</f>
        <v>0.1016</v>
      </c>
      <c r="E46" s="12">
        <f>VLOOKUP($A46,[8]Black!$A$2:$F$47,5,FALSE)</f>
        <v>305</v>
      </c>
      <c r="F46" s="20">
        <f>VLOOKUP($A46,[8]Black!$A$2:$F$47,6,FALSE)</f>
        <v>8.9499999999999996E-2</v>
      </c>
      <c r="G46" s="12">
        <f>VLOOKUP($A46,[9]Black!$A$2:$F$47,3,FALSE)</f>
        <v>1511</v>
      </c>
      <c r="H46" s="20">
        <f>VLOOKUP($A46,[9]Black!$A$2:$F$47,4,FALSE)</f>
        <v>8.9300000000000004E-2</v>
      </c>
      <c r="I46" s="12">
        <f>VLOOKUP($A46,[9]Black!$A$2:$F$47,5,FALSE)</f>
        <v>423</v>
      </c>
      <c r="J46" s="20">
        <f>VLOOKUP($A46,[9]Black!$A$2:$F$47,6,FALSE)</f>
        <v>8.9800000000000005E-2</v>
      </c>
      <c r="K46" s="12">
        <f>VLOOKUP($A46,[10]Black!$A$2:$F$47,3,FALSE)</f>
        <v>1483</v>
      </c>
      <c r="L46" s="20">
        <f>VLOOKUP($A46,[10]Black!$A$2:$F$47,4,FALSE)</f>
        <v>8.5099999999999995E-2</v>
      </c>
      <c r="M46" s="12">
        <f>VLOOKUP($A46,[10]Black!$A$2:$F$47,5,FALSE)</f>
        <v>462</v>
      </c>
      <c r="N46" s="20">
        <f>VLOOKUP($A46,[10]Black!$A$2:$F$47,6,FALSE)</f>
        <v>0.10589999999999999</v>
      </c>
      <c r="O46" s="12">
        <f>VLOOKUP($A46,[11]Black!$A$2:$F$47,3,FALSE)</f>
        <v>1625</v>
      </c>
      <c r="P46" s="20">
        <f>VLOOKUP($A46,[11]Black!$A$2:$F$47,4,FALSE)</f>
        <v>0.10059999999999999</v>
      </c>
      <c r="Q46" s="12">
        <f>VLOOKUP($A46,[11]Black!$A$2:$F$47,5,FALSE)</f>
        <v>476</v>
      </c>
      <c r="R46" s="20">
        <f>VLOOKUP($A46,[11]Black!$A$2:$F$47,6,FALSE)</f>
        <v>0.1111</v>
      </c>
    </row>
    <row r="47" spans="1:18" ht="15" customHeight="1">
      <c r="A47" s="11">
        <v>210061</v>
      </c>
      <c r="B47" s="13" t="s">
        <v>10</v>
      </c>
      <c r="C47" s="12">
        <f>VLOOKUP($A47,[8]Black!$A$2:$F$47,3,FALSE)</f>
        <v>258</v>
      </c>
      <c r="D47" s="20">
        <f>VLOOKUP($A47,[8]Black!$A$2:$F$47,4,FALSE)</f>
        <v>0.12280000000000001</v>
      </c>
      <c r="E47" s="12">
        <f>VLOOKUP($A47,[8]Black!$A$2:$F$47,5,FALSE)</f>
        <v>2261</v>
      </c>
      <c r="F47" s="20">
        <f>VLOOKUP($A47,[8]Black!$A$2:$F$47,6,FALSE)</f>
        <v>8.7499999999999994E-2</v>
      </c>
      <c r="G47" s="12">
        <f>VLOOKUP($A47,[9]Black!$A$2:$F$47,3,FALSE)</f>
        <v>277</v>
      </c>
      <c r="H47" s="20">
        <f>VLOOKUP($A47,[9]Black!$A$2:$F$47,4,FALSE)</f>
        <v>8.4400000000000003E-2</v>
      </c>
      <c r="I47" s="12">
        <f>VLOOKUP($A47,[9]Black!$A$2:$F$47,5,FALSE)</f>
        <v>2473</v>
      </c>
      <c r="J47" s="20">
        <f>VLOOKUP($A47,[9]Black!$A$2:$F$47,6,FALSE)</f>
        <v>9.7500000000000003E-2</v>
      </c>
      <c r="K47" s="12">
        <f>VLOOKUP($A47,[10]Black!$A$2:$F$47,3,FALSE)</f>
        <v>289</v>
      </c>
      <c r="L47" s="20">
        <f>VLOOKUP($A47,[10]Black!$A$2:$F$47,4,FALSE)</f>
        <v>8.77E-2</v>
      </c>
      <c r="M47" s="12">
        <f>VLOOKUP($A47,[10]Black!$A$2:$F$47,5,FALSE)</f>
        <v>2451</v>
      </c>
      <c r="N47" s="20">
        <f>VLOOKUP($A47,[10]Black!$A$2:$F$47,6,FALSE)</f>
        <v>9.9900000000000003E-2</v>
      </c>
      <c r="O47" s="12">
        <f>VLOOKUP($A47,[11]Black!$A$2:$F$47,3,FALSE)</f>
        <v>269</v>
      </c>
      <c r="P47" s="20">
        <f>VLOOKUP($A47,[11]Black!$A$2:$F$47,4,FALSE)</f>
        <v>0.1108</v>
      </c>
      <c r="Q47" s="12">
        <f>VLOOKUP($A47,[11]Black!$A$2:$F$47,5,FALSE)</f>
        <v>2691</v>
      </c>
      <c r="R47" s="20">
        <f>VLOOKUP($A47,[11]Black!$A$2:$F$47,6,FALSE)</f>
        <v>8.9800000000000005E-2</v>
      </c>
    </row>
    <row r="48" spans="1:18" ht="15" customHeight="1">
      <c r="A48" s="11">
        <v>210062</v>
      </c>
      <c r="B48" s="13" t="s">
        <v>9</v>
      </c>
      <c r="C48" s="12">
        <f>VLOOKUP($A48,[8]Black!$A$2:$F$47,3,FALSE)</f>
        <v>7102</v>
      </c>
      <c r="D48" s="20">
        <f>VLOOKUP($A48,[8]Black!$A$2:$F$47,4,FALSE)</f>
        <v>0.10100000000000001</v>
      </c>
      <c r="E48" s="12">
        <f>VLOOKUP($A48,[8]Black!$A$2:$F$47,5,FALSE)</f>
        <v>2334</v>
      </c>
      <c r="F48" s="20">
        <f>VLOOKUP($A48,[8]Black!$A$2:$F$47,6,FALSE)</f>
        <v>0.1041</v>
      </c>
      <c r="G48" s="12">
        <f>VLOOKUP($A48,[9]Black!$A$2:$F$47,3,FALSE)</f>
        <v>6795</v>
      </c>
      <c r="H48" s="20">
        <f>VLOOKUP($A48,[9]Black!$A$2:$F$47,4,FALSE)</f>
        <v>9.4200000000000006E-2</v>
      </c>
      <c r="I48" s="12">
        <f>VLOOKUP($A48,[9]Black!$A$2:$F$47,5,FALSE)</f>
        <v>2094</v>
      </c>
      <c r="J48" s="20">
        <f>VLOOKUP($A48,[9]Black!$A$2:$F$47,6,FALSE)</f>
        <v>0.1089</v>
      </c>
      <c r="K48" s="12">
        <f>VLOOKUP($A48,[10]Black!$A$2:$F$47,3,FALSE)</f>
        <v>7152</v>
      </c>
      <c r="L48" s="20">
        <f>VLOOKUP($A48,[10]Black!$A$2:$F$47,4,FALSE)</f>
        <v>0.1069</v>
      </c>
      <c r="M48" s="12">
        <f>VLOOKUP($A48,[10]Black!$A$2:$F$47,5,FALSE)</f>
        <v>2114</v>
      </c>
      <c r="N48" s="20">
        <f>VLOOKUP($A48,[10]Black!$A$2:$F$47,6,FALSE)</f>
        <v>0.124</v>
      </c>
      <c r="O48" s="12">
        <f>VLOOKUP($A48,[11]Black!$A$2:$F$47,3,FALSE)</f>
        <v>7207</v>
      </c>
      <c r="P48" s="20">
        <f>VLOOKUP($A48,[11]Black!$A$2:$F$47,4,FALSE)</f>
        <v>0.1179</v>
      </c>
      <c r="Q48" s="12">
        <f>VLOOKUP($A48,[11]Black!$A$2:$F$47,5,FALSE)</f>
        <v>2334</v>
      </c>
      <c r="R48" s="20">
        <f>VLOOKUP($A48,[11]Black!$A$2:$F$47,6,FALSE)</f>
        <v>0.125</v>
      </c>
    </row>
    <row r="49" spans="1:18" ht="15" customHeight="1">
      <c r="A49" s="11">
        <v>210063</v>
      </c>
      <c r="B49" s="13" t="s">
        <v>8</v>
      </c>
      <c r="C49" s="12">
        <f>VLOOKUP($A49,[8]Black!$A$2:$F$47,3,FALSE)</f>
        <v>2585</v>
      </c>
      <c r="D49" s="20">
        <f>VLOOKUP($A49,[8]Black!$A$2:$F$47,4,FALSE)</f>
        <v>0.1331</v>
      </c>
      <c r="E49" s="12">
        <f>VLOOKUP($A49,[8]Black!$A$2:$F$47,5,FALSE)</f>
        <v>10501</v>
      </c>
      <c r="F49" s="20">
        <f>VLOOKUP($A49,[8]Black!$A$2:$F$47,6,FALSE)</f>
        <v>0.1076</v>
      </c>
      <c r="G49" s="12">
        <f>VLOOKUP($A49,[9]Black!$A$2:$F$47,3,FALSE)</f>
        <v>2554</v>
      </c>
      <c r="H49" s="20">
        <f>VLOOKUP($A49,[9]Black!$A$2:$F$47,4,FALSE)</f>
        <v>0.12909999999999999</v>
      </c>
      <c r="I49" s="12">
        <f>VLOOKUP($A49,[9]Black!$A$2:$F$47,5,FALSE)</f>
        <v>10999</v>
      </c>
      <c r="J49" s="20">
        <f>VLOOKUP($A49,[9]Black!$A$2:$F$47,6,FALSE)</f>
        <v>0.11</v>
      </c>
      <c r="K49" s="12">
        <f>VLOOKUP($A49,[10]Black!$A$2:$F$47,3,FALSE)</f>
        <v>2594</v>
      </c>
      <c r="L49" s="20">
        <f>VLOOKUP($A49,[10]Black!$A$2:$F$47,4,FALSE)</f>
        <v>0.1148</v>
      </c>
      <c r="M49" s="12">
        <f>VLOOKUP($A49,[10]Black!$A$2:$F$47,5,FALSE)</f>
        <v>11337</v>
      </c>
      <c r="N49" s="20">
        <f>VLOOKUP($A49,[10]Black!$A$2:$F$47,6,FALSE)</f>
        <v>0.10879999999999999</v>
      </c>
      <c r="O49" s="12">
        <f>VLOOKUP($A49,[11]Black!$A$2:$F$47,3,FALSE)</f>
        <v>2579</v>
      </c>
      <c r="P49" s="20">
        <f>VLOOKUP($A49,[11]Black!$A$2:$F$47,4,FALSE)</f>
        <v>0.12870000000000001</v>
      </c>
      <c r="Q49" s="12">
        <f>VLOOKUP($A49,[11]Black!$A$2:$F$47,5,FALSE)</f>
        <v>11644</v>
      </c>
      <c r="R49" s="20">
        <f>VLOOKUP($A49,[11]Black!$A$2:$F$47,6,FALSE)</f>
        <v>0.1085</v>
      </c>
    </row>
    <row r="50" spans="1:18" ht="15" customHeight="1">
      <c r="A50" s="11">
        <v>210064</v>
      </c>
      <c r="B50" s="13" t="s">
        <v>7</v>
      </c>
      <c r="C50" s="12">
        <f>VLOOKUP($A50,[8]Black!$A$2:$F$47,3,FALSE)</f>
        <v>327</v>
      </c>
      <c r="D50" s="20">
        <f>VLOOKUP($A50,[8]Black!$A$2:$F$47,4,FALSE)</f>
        <v>9.7699999999999995E-2</v>
      </c>
      <c r="E50" s="12">
        <f>VLOOKUP($A50,[8]Black!$A$2:$F$47,5,FALSE)</f>
        <v>591</v>
      </c>
      <c r="F50" s="20">
        <f>VLOOKUP($A50,[8]Black!$A$2:$F$47,6,FALSE)</f>
        <v>0.1003</v>
      </c>
      <c r="G50" s="12">
        <f>VLOOKUP($A50,[9]Black!$A$2:$F$47,3,FALSE)</f>
        <v>349</v>
      </c>
      <c r="H50" s="20">
        <f>VLOOKUP($A50,[9]Black!$A$2:$F$47,4,FALSE)</f>
        <v>0.1497</v>
      </c>
      <c r="I50" s="12">
        <f>VLOOKUP($A50,[9]Black!$A$2:$F$47,5,FALSE)</f>
        <v>620</v>
      </c>
      <c r="J50" s="20">
        <f>VLOOKUP($A50,[9]Black!$A$2:$F$47,6,FALSE)</f>
        <v>8.7599999999999997E-2</v>
      </c>
      <c r="K50" s="12">
        <f>VLOOKUP($A50,[10]Black!$A$2:$F$47,3,FALSE)</f>
        <v>324</v>
      </c>
      <c r="L50" s="20">
        <f>VLOOKUP($A50,[10]Black!$A$2:$F$47,4,FALSE)</f>
        <v>0.13</v>
      </c>
      <c r="M50" s="12">
        <f>VLOOKUP($A50,[10]Black!$A$2:$F$47,5,FALSE)</f>
        <v>682</v>
      </c>
      <c r="N50" s="20">
        <f>VLOOKUP($A50,[10]Black!$A$2:$F$47,6,FALSE)</f>
        <v>0.1061</v>
      </c>
      <c r="O50" s="12">
        <f>VLOOKUP($A50,[11]Black!$A$2:$F$47,3,FALSE)</f>
        <v>350</v>
      </c>
      <c r="P50" s="20">
        <f>VLOOKUP($A50,[11]Black!$A$2:$F$47,4,FALSE)</f>
        <v>0.1431</v>
      </c>
      <c r="Q50" s="12">
        <f>VLOOKUP($A50,[11]Black!$A$2:$F$47,5,FALSE)</f>
        <v>744</v>
      </c>
      <c r="R50" s="20">
        <f>VLOOKUP($A50,[11]Black!$A$2:$F$47,6,FALSE)</f>
        <v>8.7999999999999995E-2</v>
      </c>
    </row>
    <row r="51" spans="1:18" ht="15" customHeight="1">
      <c r="A51" s="11">
        <v>210065</v>
      </c>
      <c r="B51" s="13" t="s">
        <v>6</v>
      </c>
      <c r="C51" s="12">
        <f>VLOOKUP($A51,[8]Black!$A$2:$F$47,3,FALSE)</f>
        <v>1170</v>
      </c>
      <c r="D51" s="20">
        <f>VLOOKUP($A51,[8]Black!$A$2:$F$47,4,FALSE)</f>
        <v>0.12139999999999999</v>
      </c>
      <c r="E51" s="12">
        <f>VLOOKUP($A51,[8]Black!$A$2:$F$47,5,FALSE)</f>
        <v>3411</v>
      </c>
      <c r="F51" s="20">
        <f>VLOOKUP($A51,[8]Black!$A$2:$F$47,6,FALSE)</f>
        <v>0.1089</v>
      </c>
      <c r="G51" s="12">
        <f>VLOOKUP($A51,[9]Black!$A$2:$F$47,3,FALSE)</f>
        <v>1189</v>
      </c>
      <c r="H51" s="20">
        <f>VLOOKUP($A51,[9]Black!$A$2:$F$47,4,FALSE)</f>
        <v>0.13009999999999999</v>
      </c>
      <c r="I51" s="12">
        <f>VLOOKUP($A51,[9]Black!$A$2:$F$47,5,FALSE)</f>
        <v>3145</v>
      </c>
      <c r="J51" s="20">
        <f>VLOOKUP($A51,[9]Black!$A$2:$F$47,6,FALSE)</f>
        <v>0.1149</v>
      </c>
      <c r="K51" s="12">
        <f>VLOOKUP($A51,[10]Black!$A$2:$F$47,3,FALSE)</f>
        <v>1255</v>
      </c>
      <c r="L51" s="20">
        <f>VLOOKUP($A51,[10]Black!$A$2:$F$47,4,FALSE)</f>
        <v>0.12230000000000001</v>
      </c>
      <c r="M51" s="12">
        <f>VLOOKUP($A51,[10]Black!$A$2:$F$47,5,FALSE)</f>
        <v>3001</v>
      </c>
      <c r="N51" s="20">
        <f>VLOOKUP($A51,[10]Black!$A$2:$F$47,6,FALSE)</f>
        <v>0.13150000000000001</v>
      </c>
      <c r="O51" s="12">
        <f>VLOOKUP($A51,[11]Black!$A$2:$F$47,3,FALSE)</f>
        <v>1149</v>
      </c>
      <c r="P51" s="20">
        <f>VLOOKUP($A51,[11]Black!$A$2:$F$47,4,FALSE)</f>
        <v>0.11849999999999999</v>
      </c>
      <c r="Q51" s="12">
        <f>VLOOKUP($A51,[11]Black!$A$2:$F$47,5,FALSE)</f>
        <v>3128</v>
      </c>
      <c r="R51" s="20">
        <f>VLOOKUP($A51,[11]Black!$A$2:$F$47,6,FALSE)</f>
        <v>0.1172</v>
      </c>
    </row>
    <row r="52" spans="1:18" ht="15" customHeight="1">
      <c r="A52" s="21">
        <v>219999</v>
      </c>
      <c r="B52" s="22" t="s">
        <v>69</v>
      </c>
      <c r="C52" s="23">
        <f>VLOOKUP($A52,[8]Black!$A$2:$F$47,3,FALSE)</f>
        <v>151993</v>
      </c>
      <c r="D52" s="24">
        <f>VLOOKUP($A52,[8]Black!$A$2:$F$47,4,FALSE)</f>
        <v>0.1176</v>
      </c>
      <c r="E52" s="23">
        <f>VLOOKUP($A52,[8]Black!$A$2:$F$47,5,FALSE)</f>
        <v>293222</v>
      </c>
      <c r="F52" s="24">
        <f>VLOOKUP($A52,[8]Black!$A$2:$F$47,6,FALSE)</f>
        <v>0.1113</v>
      </c>
      <c r="G52" s="23">
        <f>VLOOKUP($A52,[9]Black!$A$2:$F$47,3,FALSE)</f>
        <v>155472</v>
      </c>
      <c r="H52" s="24">
        <f>VLOOKUP($A52,[9]Black!$A$2:$F$47,4,FALSE)</f>
        <v>0.1222</v>
      </c>
      <c r="I52" s="23">
        <f>VLOOKUP($A52,[9]Black!$A$2:$F$47,5,FALSE)</f>
        <v>303283</v>
      </c>
      <c r="J52" s="24">
        <f>VLOOKUP($A52,[9]Black!$A$2:$F$47,6,FALSE)</f>
        <v>0.11409999999999999</v>
      </c>
      <c r="K52" s="23">
        <f>VLOOKUP($A52,[10]Black!$A$2:$F$47,3,FALSE)</f>
        <v>158676</v>
      </c>
      <c r="L52" s="24">
        <f>VLOOKUP($A52,[10]Black!$A$2:$F$47,4,FALSE)</f>
        <v>0.12670000000000001</v>
      </c>
      <c r="M52" s="23">
        <f>VLOOKUP($A52,[10]Black!$A$2:$F$47,5,FALSE)</f>
        <v>315816</v>
      </c>
      <c r="N52" s="24">
        <f>VLOOKUP($A52,[10]Black!$A$2:$F$47,6,FALSE)</f>
        <v>0.11749999999999999</v>
      </c>
      <c r="O52" s="23">
        <f>VLOOKUP($A52,[11]Black!$A$2:$F$47,3,FALSE)</f>
        <v>160676</v>
      </c>
      <c r="P52" s="24">
        <f>VLOOKUP($A52,[11]Black!$A$2:$F$47,4,FALSE)</f>
        <v>0.12859999999999999</v>
      </c>
      <c r="Q52" s="23">
        <f>VLOOKUP($A52,[11]Black!$A$2:$F$47,5,FALSE)</f>
        <v>320763</v>
      </c>
      <c r="R52" s="24">
        <f>VLOOKUP($A52,[11]Black!$A$2:$F$47,6,FALSE)</f>
        <v>0.1188</v>
      </c>
    </row>
    <row r="53" spans="1:18" ht="13" customHeight="1"/>
    <row r="54" spans="1:18" s="10" customFormat="1" ht="12" customHeight="1">
      <c r="A54" s="10" t="s">
        <v>68</v>
      </c>
    </row>
    <row r="55" spans="1:18" s="10" customFormat="1" ht="12" customHeight="1">
      <c r="A55" s="10" t="s">
        <v>67</v>
      </c>
    </row>
    <row r="56" spans="1:18" s="10" customFormat="1" ht="12" customHeight="1">
      <c r="A56" s="10" t="s">
        <v>66</v>
      </c>
    </row>
    <row r="57" spans="1:18" s="10" customFormat="1" ht="12" customHeight="1">
      <c r="A57" s="10" t="s">
        <v>65</v>
      </c>
    </row>
    <row r="58" spans="1:18" s="10" customFormat="1" ht="12" customHeight="1">
      <c r="A58" s="10" t="s">
        <v>64</v>
      </c>
    </row>
    <row r="59" spans="1:18" s="10" customFormat="1" ht="12" customHeight="1">
      <c r="A59" s="10" t="s">
        <v>63</v>
      </c>
    </row>
    <row r="60" spans="1:18" ht="13" customHeight="1"/>
  </sheetData>
  <autoFilter ref="A6:U6"/>
  <mergeCells count="14">
    <mergeCell ref="Q5:R5"/>
    <mergeCell ref="O4:R4"/>
    <mergeCell ref="C5:D5"/>
    <mergeCell ref="O5:P5"/>
    <mergeCell ref="A1:B1"/>
    <mergeCell ref="A4:B4"/>
    <mergeCell ref="C4:F4"/>
    <mergeCell ref="G4:J4"/>
    <mergeCell ref="K4:N4"/>
    <mergeCell ref="E5:F5"/>
    <mergeCell ref="G5:H5"/>
    <mergeCell ref="I5:J5"/>
    <mergeCell ref="K5:L5"/>
    <mergeCell ref="M5:N5"/>
  </mergeCells>
  <pageMargins left="0" right="0" top="0" bottom="0" header="0.5" footer="0.5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.08984375" defaultRowHeight="14.5"/>
  <cols>
    <col min="1" max="1" width="12.81640625" style="9" bestFit="1" customWidth="1"/>
    <col min="2" max="2" width="25.7265625" style="9" bestFit="1" customWidth="1"/>
    <col min="3" max="22" width="18.36328125" style="9" customWidth="1"/>
    <col min="23" max="16384" width="9.08984375" style="9"/>
  </cols>
  <sheetData>
    <row r="1" spans="1:22" ht="26.25" customHeight="1">
      <c r="A1" s="52" t="s">
        <v>87</v>
      </c>
      <c r="B1" s="52"/>
    </row>
    <row r="2" spans="1:22" ht="32.15" customHeight="1">
      <c r="A2" s="19" t="s">
        <v>83</v>
      </c>
      <c r="B2" s="19" t="s">
        <v>86</v>
      </c>
    </row>
    <row r="3" spans="1:22" ht="32.15" customHeight="1">
      <c r="A3" s="19" t="s">
        <v>82</v>
      </c>
      <c r="B3" s="19" t="s">
        <v>85</v>
      </c>
    </row>
    <row r="4" spans="1:22" ht="9" customHeight="1">
      <c r="A4" s="19"/>
      <c r="B4" s="19"/>
    </row>
    <row r="5" spans="1:22" ht="21.75" customHeight="1">
      <c r="A5" s="53" t="s">
        <v>62</v>
      </c>
      <c r="B5" s="53"/>
      <c r="C5" s="68" t="s">
        <v>58</v>
      </c>
      <c r="D5" s="69"/>
      <c r="E5" s="69"/>
      <c r="F5" s="69"/>
      <c r="G5" s="70"/>
      <c r="H5" s="60" t="s">
        <v>75</v>
      </c>
      <c r="I5" s="60"/>
      <c r="J5" s="60"/>
      <c r="K5" s="60"/>
      <c r="L5" s="60"/>
      <c r="M5" s="63" t="s">
        <v>60</v>
      </c>
      <c r="N5" s="63"/>
      <c r="O5" s="63"/>
      <c r="P5" s="63"/>
      <c r="Q5" s="63"/>
      <c r="R5" s="54" t="s">
        <v>61</v>
      </c>
      <c r="S5" s="54"/>
      <c r="T5" s="54"/>
      <c r="U5" s="54"/>
      <c r="V5" s="54"/>
    </row>
    <row r="6" spans="1:22" ht="13" customHeight="1">
      <c r="A6" s="8"/>
      <c r="B6" s="8"/>
      <c r="C6" s="78" t="s">
        <v>84</v>
      </c>
      <c r="D6" s="58" t="s">
        <v>83</v>
      </c>
      <c r="E6" s="59"/>
      <c r="F6" s="58" t="s">
        <v>82</v>
      </c>
      <c r="G6" s="59"/>
      <c r="H6" s="66" t="s">
        <v>84</v>
      </c>
      <c r="I6" s="77" t="s">
        <v>83</v>
      </c>
      <c r="J6" s="77"/>
      <c r="K6" s="61" t="s">
        <v>82</v>
      </c>
      <c r="L6" s="62"/>
      <c r="M6" s="74" t="s">
        <v>84</v>
      </c>
      <c r="N6" s="76" t="s">
        <v>83</v>
      </c>
      <c r="O6" s="76"/>
      <c r="P6" s="64" t="s">
        <v>82</v>
      </c>
      <c r="Q6" s="65"/>
      <c r="R6" s="71" t="s">
        <v>84</v>
      </c>
      <c r="S6" s="73" t="s">
        <v>83</v>
      </c>
      <c r="T6" s="73"/>
      <c r="U6" s="55" t="s">
        <v>82</v>
      </c>
      <c r="V6" s="56"/>
    </row>
    <row r="7" spans="1:22" ht="26.15" customHeight="1">
      <c r="A7" s="8" t="s">
        <v>57</v>
      </c>
      <c r="B7" s="8" t="s">
        <v>56</v>
      </c>
      <c r="C7" s="79"/>
      <c r="D7" s="17" t="s">
        <v>72</v>
      </c>
      <c r="E7" s="17" t="s">
        <v>71</v>
      </c>
      <c r="F7" s="17" t="s">
        <v>72</v>
      </c>
      <c r="G7" s="17" t="s">
        <v>71</v>
      </c>
      <c r="H7" s="67"/>
      <c r="I7" s="16" t="s">
        <v>72</v>
      </c>
      <c r="J7" s="16" t="s">
        <v>71</v>
      </c>
      <c r="K7" s="16" t="s">
        <v>72</v>
      </c>
      <c r="L7" s="16" t="s">
        <v>71</v>
      </c>
      <c r="M7" s="75"/>
      <c r="N7" s="15" t="s">
        <v>72</v>
      </c>
      <c r="O7" s="15" t="s">
        <v>71</v>
      </c>
      <c r="P7" s="15" t="s">
        <v>72</v>
      </c>
      <c r="Q7" s="15" t="s">
        <v>71</v>
      </c>
      <c r="R7" s="72"/>
      <c r="S7" s="14" t="s">
        <v>72</v>
      </c>
      <c r="T7" s="14" t="s">
        <v>71</v>
      </c>
      <c r="U7" s="14" t="s">
        <v>72</v>
      </c>
      <c r="V7" s="14" t="s">
        <v>71</v>
      </c>
    </row>
    <row r="8" spans="1:22" ht="15" customHeight="1">
      <c r="A8" s="11">
        <v>210001</v>
      </c>
      <c r="B8" s="13" t="s">
        <v>50</v>
      </c>
      <c r="C8" s="26">
        <f>VLOOKUP($A8,[12]ADI!$A$2:$G$47,3,FALSE)</f>
        <v>46.450893397940817</v>
      </c>
      <c r="D8" s="12">
        <f>VLOOKUP($A8,[12]ADI!$A$2:$G$47,4,FALSE)</f>
        <v>654</v>
      </c>
      <c r="E8" s="20">
        <f>VLOOKUP($A8,[12]ADI!$A$2:$G$47,5,FALSE)</f>
        <v>0.1125</v>
      </c>
      <c r="F8" s="12">
        <f>VLOOKUP($A8,[12]ADI!$A$2:$G$47,6,FALSE)</f>
        <v>12620</v>
      </c>
      <c r="G8" s="20">
        <f>VLOOKUP($A8,[12]ADI!$A$2:$G$47,7,FALSE)</f>
        <v>0.10489999999999999</v>
      </c>
      <c r="H8" s="26">
        <f>VLOOKUP($A8,[13]ADI!$A$2:$G$47,3,FALSE)</f>
        <v>46.462036096155366</v>
      </c>
      <c r="I8" s="12">
        <f>VLOOKUP($A8,[13]ADI!$A$2:$G$47,4,FALSE)</f>
        <v>694</v>
      </c>
      <c r="J8" s="20">
        <f>VLOOKUP($A8,[13]ADI!$A$2:$G$47,5,FALSE)</f>
        <v>0.12959999999999999</v>
      </c>
      <c r="K8" s="12">
        <f>VLOOKUP($A8,[13]ADI!$A$2:$G$47,6,FALSE)</f>
        <v>12535</v>
      </c>
      <c r="L8" s="20">
        <f>VLOOKUP($A8,[13]ADI!$A$2:$G$47,7,FALSE)</f>
        <v>0.11119999999999999</v>
      </c>
      <c r="M8" s="26">
        <f>VLOOKUP($A8,[14]ADI!$A$2:$G$47,3,FALSE)</f>
        <v>46.720276161720335</v>
      </c>
      <c r="N8" s="12">
        <f>VLOOKUP($A8,[14]ADI!$A$2:$G$47,4,FALSE)</f>
        <v>664</v>
      </c>
      <c r="O8" s="20">
        <f>VLOOKUP($A8,[14]ADI!$A$2:$G$47,5,FALSE)</f>
        <v>0.1237</v>
      </c>
      <c r="P8" s="12">
        <f>VLOOKUP($A8,[14]ADI!$A$2:$G$47,6,FALSE)</f>
        <v>12953</v>
      </c>
      <c r="Q8" s="20">
        <f>VLOOKUP($A8,[14]ADI!$A$2:$G$47,7,FALSE)</f>
        <v>0.12180000000000001</v>
      </c>
      <c r="R8" s="26">
        <f>VLOOKUP($A8,[15]ADI!$A$2:$G$47,3,FALSE)</f>
        <v>46.826751819396975</v>
      </c>
      <c r="S8" s="12">
        <f>VLOOKUP($A8,[15]ADI!$A$2:$G$47,4,FALSE)</f>
        <v>767</v>
      </c>
      <c r="T8" s="20">
        <f>VLOOKUP($A8,[15]ADI!$A$2:$G$47,5,FALSE)</f>
        <v>0.1246</v>
      </c>
      <c r="U8" s="12">
        <f>VLOOKUP($A8,[15]ADI!$A$2:$G$47,6,FALSE)</f>
        <v>12737</v>
      </c>
      <c r="V8" s="20">
        <f>VLOOKUP($A8,[15]ADI!$A$2:$G$47,7,FALSE)</f>
        <v>0.1154</v>
      </c>
    </row>
    <row r="9" spans="1:22" ht="15" customHeight="1">
      <c r="A9" s="11">
        <v>210002</v>
      </c>
      <c r="B9" s="13" t="s">
        <v>49</v>
      </c>
      <c r="C9" s="26">
        <f>VLOOKUP($A9,[12]ADI!$A$2:$G$47,3,FALSE)</f>
        <v>44.093129993420099</v>
      </c>
      <c r="D9" s="12">
        <f>VLOOKUP($A9,[12]ADI!$A$2:$G$47,4,FALSE)</f>
        <v>2679</v>
      </c>
      <c r="E9" s="20">
        <f>VLOOKUP($A9,[12]ADI!$A$2:$G$47,5,FALSE)</f>
        <v>0.14660000000000001</v>
      </c>
      <c r="F9" s="12">
        <f>VLOOKUP($A9,[12]ADI!$A$2:$G$47,6,FALSE)</f>
        <v>18745</v>
      </c>
      <c r="G9" s="20">
        <f>VLOOKUP($A9,[12]ADI!$A$2:$G$47,7,FALSE)</f>
        <v>0.12330000000000001</v>
      </c>
      <c r="H9" s="26">
        <f>VLOOKUP($A9,[13]ADI!$A$2:$G$47,3,FALSE)</f>
        <v>45.272038260390588</v>
      </c>
      <c r="I9" s="12">
        <f>VLOOKUP($A9,[13]ADI!$A$2:$G$47,4,FALSE)</f>
        <v>2917</v>
      </c>
      <c r="J9" s="20">
        <f>VLOOKUP($A9,[13]ADI!$A$2:$G$47,5,FALSE)</f>
        <v>0.1389</v>
      </c>
      <c r="K9" s="12">
        <f>VLOOKUP($A9,[13]ADI!$A$2:$G$47,6,FALSE)</f>
        <v>19035</v>
      </c>
      <c r="L9" s="20">
        <f>VLOOKUP($A9,[13]ADI!$A$2:$G$47,7,FALSE)</f>
        <v>0.12970000000000001</v>
      </c>
      <c r="M9" s="26">
        <f>VLOOKUP($A9,[14]ADI!$A$2:$G$47,3,FALSE)</f>
        <v>44.706910769506315</v>
      </c>
      <c r="N9" s="12">
        <f>VLOOKUP($A9,[14]ADI!$A$2:$G$47,4,FALSE)</f>
        <v>2939</v>
      </c>
      <c r="O9" s="20">
        <f>VLOOKUP($A9,[14]ADI!$A$2:$G$47,5,FALSE)</f>
        <v>0.1462</v>
      </c>
      <c r="P9" s="12">
        <f>VLOOKUP($A9,[14]ADI!$A$2:$G$47,6,FALSE)</f>
        <v>19538</v>
      </c>
      <c r="Q9" s="20">
        <f>VLOOKUP($A9,[14]ADI!$A$2:$G$47,7,FALSE)</f>
        <v>0.13250000000000001</v>
      </c>
      <c r="R9" s="26">
        <f>VLOOKUP($A9,[15]ADI!$A$2:$G$47,3,FALSE)</f>
        <v>45.094272789581616</v>
      </c>
      <c r="S9" s="12">
        <f>VLOOKUP($A9,[15]ADI!$A$2:$G$47,4,FALSE)</f>
        <v>2957</v>
      </c>
      <c r="T9" s="20">
        <f>VLOOKUP($A9,[15]ADI!$A$2:$G$47,5,FALSE)</f>
        <v>0.1421</v>
      </c>
      <c r="U9" s="12">
        <f>VLOOKUP($A9,[15]ADI!$A$2:$G$47,6,FALSE)</f>
        <v>19108</v>
      </c>
      <c r="V9" s="20">
        <f>VLOOKUP($A9,[15]ADI!$A$2:$G$47,7,FALSE)</f>
        <v>0.1326</v>
      </c>
    </row>
    <row r="10" spans="1:22" ht="15" customHeight="1">
      <c r="A10" s="11">
        <v>210003</v>
      </c>
      <c r="B10" s="13" t="s">
        <v>48</v>
      </c>
      <c r="C10" s="26">
        <f>VLOOKUP($A10,[12]ADI!$A$2:$G$47,3,FALSE)</f>
        <v>35.632853385930289</v>
      </c>
      <c r="D10" s="12">
        <f>VLOOKUP($A10,[12]ADI!$A$2:$G$47,4,FALSE)</f>
        <v>483</v>
      </c>
      <c r="E10" s="20">
        <f>VLOOKUP($A10,[12]ADI!$A$2:$G$47,5,FALSE)</f>
        <v>0.12</v>
      </c>
      <c r="F10" s="12">
        <f>VLOOKUP($A10,[12]ADI!$A$2:$G$47,6,FALSE)</f>
        <v>8694</v>
      </c>
      <c r="G10" s="20">
        <f>VLOOKUP($A10,[12]ADI!$A$2:$G$47,7,FALSE)</f>
        <v>0.1033</v>
      </c>
      <c r="H10" s="26">
        <f>VLOOKUP($A10,[13]ADI!$A$2:$G$47,3,FALSE)</f>
        <v>36.270962658771701</v>
      </c>
      <c r="I10" s="12">
        <f>VLOOKUP($A10,[13]ADI!$A$2:$G$47,4,FALSE)</f>
        <v>546</v>
      </c>
      <c r="J10" s="20">
        <f>VLOOKUP($A10,[13]ADI!$A$2:$G$47,5,FALSE)</f>
        <v>0.1166</v>
      </c>
      <c r="K10" s="12">
        <f>VLOOKUP($A10,[13]ADI!$A$2:$G$47,6,FALSE)</f>
        <v>9986</v>
      </c>
      <c r="L10" s="20">
        <f>VLOOKUP($A10,[13]ADI!$A$2:$G$47,7,FALSE)</f>
        <v>0.10920000000000001</v>
      </c>
      <c r="M10" s="26">
        <f>VLOOKUP($A10,[14]ADI!$A$2:$G$47,3,FALSE)</f>
        <v>36.993161412609595</v>
      </c>
      <c r="N10" s="12">
        <f>VLOOKUP($A10,[14]ADI!$A$2:$G$47,4,FALSE)</f>
        <v>543</v>
      </c>
      <c r="O10" s="20">
        <f>VLOOKUP($A10,[14]ADI!$A$2:$G$47,5,FALSE)</f>
        <v>0.1062</v>
      </c>
      <c r="P10" s="12">
        <f>VLOOKUP($A10,[14]ADI!$A$2:$G$47,6,FALSE)</f>
        <v>9535</v>
      </c>
      <c r="Q10" s="20">
        <f>VLOOKUP($A10,[14]ADI!$A$2:$G$47,7,FALSE)</f>
        <v>0.108</v>
      </c>
      <c r="R10" s="26">
        <f>VLOOKUP($A10,[15]ADI!$A$2:$G$47,3,FALSE)</f>
        <v>36.711514741420807</v>
      </c>
      <c r="S10" s="12">
        <f>VLOOKUP($A10,[15]ADI!$A$2:$G$47,4,FALSE)</f>
        <v>554</v>
      </c>
      <c r="T10" s="20">
        <f>VLOOKUP($A10,[15]ADI!$A$2:$G$47,5,FALSE)</f>
        <v>0.1168</v>
      </c>
      <c r="U10" s="12">
        <f>VLOOKUP($A10,[15]ADI!$A$2:$G$47,6,FALSE)</f>
        <v>9840</v>
      </c>
      <c r="V10" s="20">
        <f>VLOOKUP($A10,[15]ADI!$A$2:$G$47,7,FALSE)</f>
        <v>0.108</v>
      </c>
    </row>
    <row r="11" spans="1:22" ht="15" customHeight="1">
      <c r="A11" s="11">
        <v>210004</v>
      </c>
      <c r="B11" s="13" t="s">
        <v>47</v>
      </c>
      <c r="C11" s="26">
        <f>VLOOKUP($A11,[12]ADI!$A$2:$G$47,3,FALSE)</f>
        <v>27.832953741317784</v>
      </c>
      <c r="D11" s="12">
        <f>VLOOKUP($A11,[12]ADI!$A$2:$G$47,4,FALSE)</f>
        <v>1338</v>
      </c>
      <c r="E11" s="20">
        <f>VLOOKUP($A11,[12]ADI!$A$2:$G$47,5,FALSE)</f>
        <v>0.1084</v>
      </c>
      <c r="F11" s="12">
        <f>VLOOKUP($A11,[12]ADI!$A$2:$G$47,6,FALSE)</f>
        <v>21623</v>
      </c>
      <c r="G11" s="20">
        <f>VLOOKUP($A11,[12]ADI!$A$2:$G$47,7,FALSE)</f>
        <v>0.11650000000000001</v>
      </c>
      <c r="H11" s="26">
        <f>VLOOKUP($A11,[13]ADI!$A$2:$G$47,3,FALSE)</f>
        <v>27.813169458342163</v>
      </c>
      <c r="I11" s="12">
        <f>VLOOKUP($A11,[13]ADI!$A$2:$G$47,4,FALSE)</f>
        <v>1500</v>
      </c>
      <c r="J11" s="20">
        <f>VLOOKUP($A11,[13]ADI!$A$2:$G$47,5,FALSE)</f>
        <v>0.1045</v>
      </c>
      <c r="K11" s="12">
        <f>VLOOKUP($A11,[13]ADI!$A$2:$G$47,6,FALSE)</f>
        <v>21554</v>
      </c>
      <c r="L11" s="20">
        <f>VLOOKUP($A11,[13]ADI!$A$2:$G$47,7,FALSE)</f>
        <v>0.1191</v>
      </c>
      <c r="M11" s="26">
        <f>VLOOKUP($A11,[14]ADI!$A$2:$G$47,3,FALSE)</f>
        <v>27.690136992040049</v>
      </c>
      <c r="N11" s="12">
        <f>VLOOKUP($A11,[14]ADI!$A$2:$G$47,4,FALSE)</f>
        <v>1598</v>
      </c>
      <c r="O11" s="20">
        <f>VLOOKUP($A11,[14]ADI!$A$2:$G$47,5,FALSE)</f>
        <v>0.10780000000000001</v>
      </c>
      <c r="P11" s="12">
        <f>VLOOKUP($A11,[14]ADI!$A$2:$G$47,6,FALSE)</f>
        <v>22349</v>
      </c>
      <c r="Q11" s="20">
        <f>VLOOKUP($A11,[14]ADI!$A$2:$G$47,7,FALSE)</f>
        <v>0.1231</v>
      </c>
      <c r="R11" s="26">
        <f>VLOOKUP($A11,[15]ADI!$A$2:$G$47,3,FALSE)</f>
        <v>27.069032991078821</v>
      </c>
      <c r="S11" s="12">
        <f>VLOOKUP($A11,[15]ADI!$A$2:$G$47,4,FALSE)</f>
        <v>1512</v>
      </c>
      <c r="T11" s="20">
        <f>VLOOKUP($A11,[15]ADI!$A$2:$G$47,5,FALSE)</f>
        <v>0.1215</v>
      </c>
      <c r="U11" s="12">
        <f>VLOOKUP($A11,[15]ADI!$A$2:$G$47,6,FALSE)</f>
        <v>22345</v>
      </c>
      <c r="V11" s="20">
        <f>VLOOKUP($A11,[15]ADI!$A$2:$G$47,7,FALSE)</f>
        <v>0.1201</v>
      </c>
    </row>
    <row r="12" spans="1:22" ht="15" customHeight="1">
      <c r="A12" s="11">
        <v>210005</v>
      </c>
      <c r="B12" s="13" t="s">
        <v>46</v>
      </c>
      <c r="C12" s="26">
        <f>VLOOKUP($A12,[12]ADI!$A$2:$G$47,3,FALSE)</f>
        <v>25.794844992937541</v>
      </c>
      <c r="D12" s="12">
        <f>VLOOKUP($A12,[12]ADI!$A$2:$G$47,4,FALSE)</f>
        <v>183</v>
      </c>
      <c r="E12" s="20">
        <f>VLOOKUP($A12,[12]ADI!$A$2:$G$47,5,FALSE)</f>
        <v>6.0499999999999998E-2</v>
      </c>
      <c r="F12" s="12">
        <f>VLOOKUP($A12,[12]ADI!$A$2:$G$47,6,FALSE)</f>
        <v>13317</v>
      </c>
      <c r="G12" s="20">
        <f>VLOOKUP($A12,[12]ADI!$A$2:$G$47,7,FALSE)</f>
        <v>0.1052</v>
      </c>
      <c r="H12" s="26">
        <f>VLOOKUP($A12,[13]ADI!$A$2:$G$47,3,FALSE)</f>
        <v>26.319186225202692</v>
      </c>
      <c r="I12" s="12">
        <f>VLOOKUP($A12,[13]ADI!$A$2:$G$47,4,FALSE)</f>
        <v>218</v>
      </c>
      <c r="J12" s="20">
        <f>VLOOKUP($A12,[13]ADI!$A$2:$G$47,5,FALSE)</f>
        <v>5.2299999999999999E-2</v>
      </c>
      <c r="K12" s="12">
        <f>VLOOKUP($A12,[13]ADI!$A$2:$G$47,6,FALSE)</f>
        <v>14161</v>
      </c>
      <c r="L12" s="20">
        <f>VLOOKUP($A12,[13]ADI!$A$2:$G$47,7,FALSE)</f>
        <v>0.1065</v>
      </c>
      <c r="M12" s="26">
        <f>VLOOKUP($A12,[14]ADI!$A$2:$G$47,3,FALSE)</f>
        <v>26.232487281727114</v>
      </c>
      <c r="N12" s="12">
        <f>VLOOKUP($A12,[14]ADI!$A$2:$G$47,4,FALSE)</f>
        <v>233</v>
      </c>
      <c r="O12" s="20">
        <f>VLOOKUP($A12,[14]ADI!$A$2:$G$47,5,FALSE)</f>
        <v>9.2299999999999993E-2</v>
      </c>
      <c r="P12" s="12">
        <f>VLOOKUP($A12,[14]ADI!$A$2:$G$47,6,FALSE)</f>
        <v>14386</v>
      </c>
      <c r="Q12" s="20">
        <f>VLOOKUP($A12,[14]ADI!$A$2:$G$47,7,FALSE)</f>
        <v>0.1133</v>
      </c>
      <c r="R12" s="26">
        <f>VLOOKUP($A12,[15]ADI!$A$2:$G$47,3,FALSE)</f>
        <v>26.104632594710687</v>
      </c>
      <c r="S12" s="12">
        <f>VLOOKUP($A12,[15]ADI!$A$2:$G$47,4,FALSE)</f>
        <v>212</v>
      </c>
      <c r="T12" s="20">
        <f>VLOOKUP($A12,[15]ADI!$A$2:$G$47,5,FALSE)</f>
        <v>6.6699999999999995E-2</v>
      </c>
      <c r="U12" s="12">
        <f>VLOOKUP($A12,[15]ADI!$A$2:$G$47,6,FALSE)</f>
        <v>13839</v>
      </c>
      <c r="V12" s="20">
        <f>VLOOKUP($A12,[15]ADI!$A$2:$G$47,7,FALSE)</f>
        <v>0.1057</v>
      </c>
    </row>
    <row r="13" spans="1:22" ht="15" customHeight="1">
      <c r="A13" s="11">
        <v>210006</v>
      </c>
      <c r="B13" s="13" t="s">
        <v>45</v>
      </c>
      <c r="C13" s="26">
        <f>VLOOKUP($A13,[12]ADI!$A$2:$G$47,3,FALSE)</f>
        <v>35.688621281464492</v>
      </c>
      <c r="D13" s="12">
        <f>VLOOKUP($A13,[12]ADI!$A$2:$G$47,4,FALSE)</f>
        <v>127</v>
      </c>
      <c r="E13" s="20">
        <f>VLOOKUP($A13,[12]ADI!$A$2:$G$47,5,FALSE)</f>
        <v>0.1981</v>
      </c>
      <c r="F13" s="12">
        <f>VLOOKUP($A13,[12]ADI!$A$2:$G$47,6,FALSE)</f>
        <v>3393</v>
      </c>
      <c r="G13" s="20">
        <f>VLOOKUP($A13,[12]ADI!$A$2:$G$47,7,FALSE)</f>
        <v>0.109</v>
      </c>
      <c r="H13" s="26">
        <f>VLOOKUP($A13,[13]ADI!$A$2:$G$47,3,FALSE)</f>
        <v>35.795795365790141</v>
      </c>
      <c r="I13" s="12">
        <f>VLOOKUP($A13,[13]ADI!$A$2:$G$47,4,FALSE)</f>
        <v>142</v>
      </c>
      <c r="J13" s="20">
        <f>VLOOKUP($A13,[13]ADI!$A$2:$G$47,5,FALSE)</f>
        <v>0.1237</v>
      </c>
      <c r="K13" s="12">
        <f>VLOOKUP($A13,[13]ADI!$A$2:$G$47,6,FALSE)</f>
        <v>3720</v>
      </c>
      <c r="L13" s="20">
        <f>VLOOKUP($A13,[13]ADI!$A$2:$G$47,7,FALSE)</f>
        <v>0.1118</v>
      </c>
      <c r="M13" s="26">
        <f>VLOOKUP($A13,[14]ADI!$A$2:$G$47,3,FALSE)</f>
        <v>35.956725297465063</v>
      </c>
      <c r="N13" s="12">
        <f>VLOOKUP($A13,[14]ADI!$A$2:$G$47,4,FALSE)</f>
        <v>145</v>
      </c>
      <c r="O13" s="20">
        <f>VLOOKUP($A13,[14]ADI!$A$2:$G$47,5,FALSE)</f>
        <v>0.14030000000000001</v>
      </c>
      <c r="P13" s="12">
        <f>VLOOKUP($A13,[14]ADI!$A$2:$G$47,6,FALSE)</f>
        <v>3739</v>
      </c>
      <c r="Q13" s="20">
        <f>VLOOKUP($A13,[14]ADI!$A$2:$G$47,7,FALSE)</f>
        <v>0.112</v>
      </c>
      <c r="R13" s="26">
        <f>VLOOKUP($A13,[15]ADI!$A$2:$G$47,3,FALSE)</f>
        <v>35.87451425687609</v>
      </c>
      <c r="S13" s="12">
        <f>VLOOKUP($A13,[15]ADI!$A$2:$G$47,4,FALSE)</f>
        <v>128</v>
      </c>
      <c r="T13" s="20">
        <f>VLOOKUP($A13,[15]ADI!$A$2:$G$47,5,FALSE)</f>
        <v>9.74E-2</v>
      </c>
      <c r="U13" s="12">
        <f>VLOOKUP($A13,[15]ADI!$A$2:$G$47,6,FALSE)</f>
        <v>3854</v>
      </c>
      <c r="V13" s="20">
        <f>VLOOKUP($A13,[15]ADI!$A$2:$G$47,7,FALSE)</f>
        <v>0.13539999999999999</v>
      </c>
    </row>
    <row r="14" spans="1:22" ht="15" customHeight="1">
      <c r="A14" s="11">
        <v>210008</v>
      </c>
      <c r="B14" s="13" t="s">
        <v>44</v>
      </c>
      <c r="C14" s="26">
        <f>VLOOKUP($A14,[12]ADI!$A$2:$G$47,3,FALSE)</f>
        <v>46.56426618939129</v>
      </c>
      <c r="D14" s="12">
        <f>VLOOKUP($A14,[12]ADI!$A$2:$G$47,4,FALSE)</f>
        <v>1727</v>
      </c>
      <c r="E14" s="20">
        <f>VLOOKUP($A14,[12]ADI!$A$2:$G$47,5,FALSE)</f>
        <v>0.1323</v>
      </c>
      <c r="F14" s="12">
        <f>VLOOKUP($A14,[12]ADI!$A$2:$G$47,6,FALSE)</f>
        <v>10611</v>
      </c>
      <c r="G14" s="20">
        <f>VLOOKUP($A14,[12]ADI!$A$2:$G$47,7,FALSE)</f>
        <v>0.1226</v>
      </c>
      <c r="H14" s="26">
        <f>VLOOKUP($A14,[13]ADI!$A$2:$G$47,3,FALSE)</f>
        <v>47.05818232351276</v>
      </c>
      <c r="I14" s="12">
        <f>VLOOKUP($A14,[13]ADI!$A$2:$G$47,4,FALSE)</f>
        <v>1899</v>
      </c>
      <c r="J14" s="20">
        <f>VLOOKUP($A14,[13]ADI!$A$2:$G$47,5,FALSE)</f>
        <v>0.1328</v>
      </c>
      <c r="K14" s="12">
        <f>VLOOKUP($A14,[13]ADI!$A$2:$G$47,6,FALSE)</f>
        <v>10757</v>
      </c>
      <c r="L14" s="20">
        <f>VLOOKUP($A14,[13]ADI!$A$2:$G$47,7,FALSE)</f>
        <v>0.1275</v>
      </c>
      <c r="M14" s="26">
        <f>VLOOKUP($A14,[14]ADI!$A$2:$G$47,3,FALSE)</f>
        <v>46.916245933636617</v>
      </c>
      <c r="N14" s="12">
        <f>VLOOKUP($A14,[14]ADI!$A$2:$G$47,4,FALSE)</f>
        <v>1871</v>
      </c>
      <c r="O14" s="20">
        <f>VLOOKUP($A14,[14]ADI!$A$2:$G$47,5,FALSE)</f>
        <v>0.15160000000000001</v>
      </c>
      <c r="P14" s="12">
        <f>VLOOKUP($A14,[14]ADI!$A$2:$G$47,6,FALSE)</f>
        <v>10473</v>
      </c>
      <c r="Q14" s="20">
        <f>VLOOKUP($A14,[14]ADI!$A$2:$G$47,7,FALSE)</f>
        <v>0.13009999999999999</v>
      </c>
      <c r="R14" s="26">
        <f>VLOOKUP($A14,[15]ADI!$A$2:$G$47,3,FALSE)</f>
        <v>47.487826571200976</v>
      </c>
      <c r="S14" s="12">
        <f>VLOOKUP($A14,[15]ADI!$A$2:$G$47,4,FALSE)</f>
        <v>1968</v>
      </c>
      <c r="T14" s="20">
        <f>VLOOKUP($A14,[15]ADI!$A$2:$G$47,5,FALSE)</f>
        <v>0.14360000000000001</v>
      </c>
      <c r="U14" s="12">
        <f>VLOOKUP($A14,[15]ADI!$A$2:$G$47,6,FALSE)</f>
        <v>10657</v>
      </c>
      <c r="V14" s="20">
        <f>VLOOKUP($A14,[15]ADI!$A$2:$G$47,7,FALSE)</f>
        <v>0.12790000000000001</v>
      </c>
    </row>
    <row r="15" spans="1:22" ht="15" customHeight="1">
      <c r="A15" s="11">
        <v>210009</v>
      </c>
      <c r="B15" s="13" t="s">
        <v>43</v>
      </c>
      <c r="C15" s="26">
        <f>VLOOKUP($A15,[12]ADI!$A$2:$G$47,3,FALSE)</f>
        <v>40.633615597794567</v>
      </c>
      <c r="D15" s="12">
        <f>VLOOKUP($A15,[12]ADI!$A$2:$G$47,4,FALSE)</f>
        <v>4167</v>
      </c>
      <c r="E15" s="20">
        <f>VLOOKUP($A15,[12]ADI!$A$2:$G$47,5,FALSE)</f>
        <v>0.13800000000000001</v>
      </c>
      <c r="F15" s="12">
        <f>VLOOKUP($A15,[12]ADI!$A$2:$G$47,6,FALSE)</f>
        <v>32468</v>
      </c>
      <c r="G15" s="20">
        <f>VLOOKUP($A15,[12]ADI!$A$2:$G$47,7,FALSE)</f>
        <v>0.12690000000000001</v>
      </c>
      <c r="H15" s="26">
        <f>VLOOKUP($A15,[13]ADI!$A$2:$G$47,3,FALSE)</f>
        <v>40.782830807730228</v>
      </c>
      <c r="I15" s="12">
        <f>VLOOKUP($A15,[13]ADI!$A$2:$G$47,4,FALSE)</f>
        <v>4400</v>
      </c>
      <c r="J15" s="20">
        <f>VLOOKUP($A15,[13]ADI!$A$2:$G$47,5,FALSE)</f>
        <v>0.1434</v>
      </c>
      <c r="K15" s="12">
        <f>VLOOKUP($A15,[13]ADI!$A$2:$G$47,6,FALSE)</f>
        <v>32477</v>
      </c>
      <c r="L15" s="20">
        <f>VLOOKUP($A15,[13]ADI!$A$2:$G$47,7,FALSE)</f>
        <v>0.12590000000000001</v>
      </c>
      <c r="M15" s="26">
        <f>VLOOKUP($A15,[14]ADI!$A$2:$G$47,3,FALSE)</f>
        <v>41.083244708855631</v>
      </c>
      <c r="N15" s="12">
        <f>VLOOKUP($A15,[14]ADI!$A$2:$G$47,4,FALSE)</f>
        <v>4653</v>
      </c>
      <c r="O15" s="20">
        <f>VLOOKUP($A15,[14]ADI!$A$2:$G$47,5,FALSE)</f>
        <v>0.13750000000000001</v>
      </c>
      <c r="P15" s="12">
        <f>VLOOKUP($A15,[14]ADI!$A$2:$G$47,6,FALSE)</f>
        <v>34433</v>
      </c>
      <c r="Q15" s="20">
        <f>VLOOKUP($A15,[14]ADI!$A$2:$G$47,7,FALSE)</f>
        <v>0.1326</v>
      </c>
      <c r="R15" s="26">
        <f>VLOOKUP($A15,[15]ADI!$A$2:$G$47,3,FALSE)</f>
        <v>41.615342364662212</v>
      </c>
      <c r="S15" s="12">
        <f>VLOOKUP($A15,[15]ADI!$A$2:$G$47,4,FALSE)</f>
        <v>4892</v>
      </c>
      <c r="T15" s="20">
        <f>VLOOKUP($A15,[15]ADI!$A$2:$G$47,5,FALSE)</f>
        <v>0.1396</v>
      </c>
      <c r="U15" s="12">
        <f>VLOOKUP($A15,[15]ADI!$A$2:$G$47,6,FALSE)</f>
        <v>34149</v>
      </c>
      <c r="V15" s="20">
        <f>VLOOKUP($A15,[15]ADI!$A$2:$G$47,7,FALSE)</f>
        <v>0.1313</v>
      </c>
    </row>
    <row r="16" spans="1:22" ht="15" customHeight="1">
      <c r="A16" s="11">
        <v>210010</v>
      </c>
      <c r="B16" s="13" t="s">
        <v>42</v>
      </c>
      <c r="C16" s="26">
        <f>VLOOKUP($A16,[12]ADI!$A$2:$G$47,3,FALSE)</f>
        <v>48.117045658012522</v>
      </c>
      <c r="D16" s="12">
        <f>VLOOKUP($A16,[12]ADI!$A$2:$G$47,4,FALSE)</f>
        <v>119</v>
      </c>
      <c r="E16" s="20">
        <f>VLOOKUP($A16,[12]ADI!$A$2:$G$47,5,FALSE)</f>
        <v>8.8300000000000003E-2</v>
      </c>
      <c r="F16" s="12">
        <f>VLOOKUP($A16,[12]ADI!$A$2:$G$47,6,FALSE)</f>
        <v>1004</v>
      </c>
      <c r="G16" s="20">
        <f>VLOOKUP($A16,[12]ADI!$A$2:$G$47,7,FALSE)</f>
        <v>8.9499999999999996E-2</v>
      </c>
      <c r="H16" s="26">
        <f>VLOOKUP($A16,[13]ADI!$A$2:$G$47,3,FALSE)</f>
        <v>48.765608020698529</v>
      </c>
      <c r="I16" s="12">
        <f>VLOOKUP($A16,[13]ADI!$A$2:$G$47,4,FALSE)</f>
        <v>145</v>
      </c>
      <c r="J16" s="20">
        <f>VLOOKUP($A16,[13]ADI!$A$2:$G$47,5,FALSE)</f>
        <v>9.3799999999999994E-2</v>
      </c>
      <c r="K16" s="12">
        <f>VLOOKUP($A16,[13]ADI!$A$2:$G$47,6,FALSE)</f>
        <v>1410</v>
      </c>
      <c r="L16" s="20">
        <f>VLOOKUP($A16,[13]ADI!$A$2:$G$47,7,FALSE)</f>
        <v>9.6100000000000005E-2</v>
      </c>
      <c r="M16" s="26">
        <f>VLOOKUP($A16,[14]ADI!$A$2:$G$47,3,FALSE)</f>
        <v>51.332335839598969</v>
      </c>
      <c r="N16" s="12">
        <f>VLOOKUP($A16,[14]ADI!$A$2:$G$47,4,FALSE)</f>
        <v>289</v>
      </c>
      <c r="O16" s="20">
        <f>VLOOKUP($A16,[14]ADI!$A$2:$G$47,5,FALSE)</f>
        <v>0.15909999999999999</v>
      </c>
      <c r="P16" s="12">
        <f>VLOOKUP($A16,[14]ADI!$A$2:$G$47,6,FALSE)</f>
        <v>1711</v>
      </c>
      <c r="Q16" s="20">
        <f>VLOOKUP($A16,[14]ADI!$A$2:$G$47,7,FALSE)</f>
        <v>0.1129</v>
      </c>
      <c r="R16" s="26">
        <f>VLOOKUP($A16,[15]ADI!$A$2:$G$47,3,FALSE)</f>
        <v>51.059423167848692</v>
      </c>
      <c r="S16" s="12">
        <f>VLOOKUP($A16,[15]ADI!$A$2:$G$47,4,FALSE)</f>
        <v>283</v>
      </c>
      <c r="T16" s="20">
        <f>VLOOKUP($A16,[15]ADI!$A$2:$G$47,5,FALSE)</f>
        <v>0.18179999999999999</v>
      </c>
      <c r="U16" s="12">
        <f>VLOOKUP($A16,[15]ADI!$A$2:$G$47,6,FALSE)</f>
        <v>1838</v>
      </c>
      <c r="V16" s="20">
        <f>VLOOKUP($A16,[15]ADI!$A$2:$G$47,7,FALSE)</f>
        <v>0.12139999999999999</v>
      </c>
    </row>
    <row r="17" spans="1:22" ht="15" customHeight="1">
      <c r="A17" s="11">
        <v>210011</v>
      </c>
      <c r="B17" s="13" t="s">
        <v>41</v>
      </c>
      <c r="C17" s="26">
        <f>VLOOKUP($A17,[12]ADI!$A$2:$G$47,3,FALSE)</f>
        <v>45.494838596491228</v>
      </c>
      <c r="D17" s="12">
        <f>VLOOKUP($A17,[12]ADI!$A$2:$G$47,4,FALSE)</f>
        <v>1067</v>
      </c>
      <c r="E17" s="20">
        <f>VLOOKUP($A17,[12]ADI!$A$2:$G$47,5,FALSE)</f>
        <v>0.1221</v>
      </c>
      <c r="F17" s="12">
        <f>VLOOKUP($A17,[12]ADI!$A$2:$G$47,6,FALSE)</f>
        <v>10359</v>
      </c>
      <c r="G17" s="20">
        <f>VLOOKUP($A17,[12]ADI!$A$2:$G$47,7,FALSE)</f>
        <v>0.11459999999999999</v>
      </c>
      <c r="H17" s="26">
        <f>VLOOKUP($A17,[13]ADI!$A$2:$G$47,3,FALSE)</f>
        <v>45.044859670530677</v>
      </c>
      <c r="I17" s="12">
        <f>VLOOKUP($A17,[13]ADI!$A$2:$G$47,4,FALSE)</f>
        <v>1248</v>
      </c>
      <c r="J17" s="20">
        <f>VLOOKUP($A17,[13]ADI!$A$2:$G$47,5,FALSE)</f>
        <v>0.1424</v>
      </c>
      <c r="K17" s="12">
        <f>VLOOKUP($A17,[13]ADI!$A$2:$G$47,6,FALSE)</f>
        <v>11896</v>
      </c>
      <c r="L17" s="20">
        <f>VLOOKUP($A17,[13]ADI!$A$2:$G$47,7,FALSE)</f>
        <v>0.11899999999999999</v>
      </c>
      <c r="M17" s="26">
        <f>VLOOKUP($A17,[14]ADI!$A$2:$G$47,3,FALSE)</f>
        <v>44.943916916112919</v>
      </c>
      <c r="N17" s="12">
        <f>VLOOKUP($A17,[14]ADI!$A$2:$G$47,4,FALSE)</f>
        <v>1350</v>
      </c>
      <c r="O17" s="20">
        <f>VLOOKUP($A17,[14]ADI!$A$2:$G$47,5,FALSE)</f>
        <v>0.13300000000000001</v>
      </c>
      <c r="P17" s="12">
        <f>VLOOKUP($A17,[14]ADI!$A$2:$G$47,6,FALSE)</f>
        <v>12369</v>
      </c>
      <c r="Q17" s="20">
        <f>VLOOKUP($A17,[14]ADI!$A$2:$G$47,7,FALSE)</f>
        <v>0.1198</v>
      </c>
      <c r="R17" s="26">
        <f>VLOOKUP($A17,[15]ADI!$A$2:$G$47,3,FALSE)</f>
        <v>44.439387175043265</v>
      </c>
      <c r="S17" s="12">
        <f>VLOOKUP($A17,[15]ADI!$A$2:$G$47,4,FALSE)</f>
        <v>1403</v>
      </c>
      <c r="T17" s="20">
        <f>VLOOKUP($A17,[15]ADI!$A$2:$G$47,5,FALSE)</f>
        <v>0.13900000000000001</v>
      </c>
      <c r="U17" s="12">
        <f>VLOOKUP($A17,[15]ADI!$A$2:$G$47,6,FALSE)</f>
        <v>13036</v>
      </c>
      <c r="V17" s="20">
        <f>VLOOKUP($A17,[15]ADI!$A$2:$G$47,7,FALSE)</f>
        <v>0.1245</v>
      </c>
    </row>
    <row r="18" spans="1:22" ht="15" customHeight="1">
      <c r="A18" s="11">
        <v>210012</v>
      </c>
      <c r="B18" s="13" t="s">
        <v>40</v>
      </c>
      <c r="C18" s="26">
        <f>VLOOKUP($A18,[12]ADI!$A$2:$G$47,3,FALSE)</f>
        <v>47.203010779435957</v>
      </c>
      <c r="D18" s="12">
        <f>VLOOKUP($A18,[12]ADI!$A$2:$G$47,4,FALSE)</f>
        <v>1665</v>
      </c>
      <c r="E18" s="20">
        <f>VLOOKUP($A18,[12]ADI!$A$2:$G$47,5,FALSE)</f>
        <v>0.1196</v>
      </c>
      <c r="F18" s="12">
        <f>VLOOKUP($A18,[12]ADI!$A$2:$G$47,6,FALSE)</f>
        <v>10479</v>
      </c>
      <c r="G18" s="20">
        <f>VLOOKUP($A18,[12]ADI!$A$2:$G$47,7,FALSE)</f>
        <v>0.1085</v>
      </c>
      <c r="H18" s="26">
        <f>VLOOKUP($A18,[13]ADI!$A$2:$G$47,3,FALSE)</f>
        <v>47.584413019079392</v>
      </c>
      <c r="I18" s="12">
        <f>VLOOKUP($A18,[13]ADI!$A$2:$G$47,4,FALSE)</f>
        <v>1857</v>
      </c>
      <c r="J18" s="20">
        <f>VLOOKUP($A18,[13]ADI!$A$2:$G$47,5,FALSE)</f>
        <v>0.1263</v>
      </c>
      <c r="K18" s="12">
        <f>VLOOKUP($A18,[13]ADI!$A$2:$G$47,6,FALSE)</f>
        <v>11600</v>
      </c>
      <c r="L18" s="20">
        <f>VLOOKUP($A18,[13]ADI!$A$2:$G$47,7,FALSE)</f>
        <v>0.11600000000000001</v>
      </c>
      <c r="M18" s="26">
        <f>VLOOKUP($A18,[14]ADI!$A$2:$G$47,3,FALSE)</f>
        <v>47.968886864084773</v>
      </c>
      <c r="N18" s="12">
        <f>VLOOKUP($A18,[14]ADI!$A$2:$G$47,4,FALSE)</f>
        <v>2002</v>
      </c>
      <c r="O18" s="20">
        <f>VLOOKUP($A18,[14]ADI!$A$2:$G$47,5,FALSE)</f>
        <v>0.11990000000000001</v>
      </c>
      <c r="P18" s="12">
        <f>VLOOKUP($A18,[14]ADI!$A$2:$G$47,6,FALSE)</f>
        <v>11259</v>
      </c>
      <c r="Q18" s="20">
        <f>VLOOKUP($A18,[14]ADI!$A$2:$G$47,7,FALSE)</f>
        <v>0.1124</v>
      </c>
      <c r="R18" s="26">
        <f>VLOOKUP($A18,[15]ADI!$A$2:$G$47,3,FALSE)</f>
        <v>48.128308949518605</v>
      </c>
      <c r="S18" s="12">
        <f>VLOOKUP($A18,[15]ADI!$A$2:$G$47,4,FALSE)</f>
        <v>2305</v>
      </c>
      <c r="T18" s="20">
        <f>VLOOKUP($A18,[15]ADI!$A$2:$G$47,5,FALSE)</f>
        <v>0.13700000000000001</v>
      </c>
      <c r="U18" s="12">
        <f>VLOOKUP($A18,[15]ADI!$A$2:$G$47,6,FALSE)</f>
        <v>12964</v>
      </c>
      <c r="V18" s="20">
        <f>VLOOKUP($A18,[15]ADI!$A$2:$G$47,7,FALSE)</f>
        <v>0.12939999999999999</v>
      </c>
    </row>
    <row r="19" spans="1:22" ht="15" customHeight="1">
      <c r="A19" s="11">
        <v>210015</v>
      </c>
      <c r="B19" s="13" t="s">
        <v>39</v>
      </c>
      <c r="C19" s="26">
        <f>VLOOKUP($A19,[12]ADI!$A$2:$G$47,3,FALSE)</f>
        <v>42.848806974430886</v>
      </c>
      <c r="D19" s="12">
        <f>VLOOKUP($A19,[12]ADI!$A$2:$G$47,4,FALSE)</f>
        <v>1129</v>
      </c>
      <c r="E19" s="20">
        <f>VLOOKUP($A19,[12]ADI!$A$2:$G$47,5,FALSE)</f>
        <v>0.13339999999999999</v>
      </c>
      <c r="F19" s="12">
        <f>VLOOKUP($A19,[12]ADI!$A$2:$G$47,6,FALSE)</f>
        <v>15994</v>
      </c>
      <c r="G19" s="20">
        <f>VLOOKUP($A19,[12]ADI!$A$2:$G$47,7,FALSE)</f>
        <v>0.1249</v>
      </c>
      <c r="H19" s="26">
        <f>VLOOKUP($A19,[13]ADI!$A$2:$G$47,3,FALSE)</f>
        <v>42.855994085652362</v>
      </c>
      <c r="I19" s="12">
        <f>VLOOKUP($A19,[13]ADI!$A$2:$G$47,4,FALSE)</f>
        <v>1222</v>
      </c>
      <c r="J19" s="20">
        <f>VLOOKUP($A19,[13]ADI!$A$2:$G$47,5,FALSE)</f>
        <v>0.15340000000000001</v>
      </c>
      <c r="K19" s="12">
        <f>VLOOKUP($A19,[13]ADI!$A$2:$G$47,6,FALSE)</f>
        <v>17748</v>
      </c>
      <c r="L19" s="20">
        <f>VLOOKUP($A19,[13]ADI!$A$2:$G$47,7,FALSE)</f>
        <v>0.13100000000000001</v>
      </c>
      <c r="M19" s="26">
        <f>VLOOKUP($A19,[14]ADI!$A$2:$G$47,3,FALSE)</f>
        <v>42.832580081237978</v>
      </c>
      <c r="N19" s="12">
        <f>VLOOKUP($A19,[14]ADI!$A$2:$G$47,4,FALSE)</f>
        <v>1194</v>
      </c>
      <c r="O19" s="20">
        <f>VLOOKUP($A19,[14]ADI!$A$2:$G$47,5,FALSE)</f>
        <v>0.15440000000000001</v>
      </c>
      <c r="P19" s="12">
        <f>VLOOKUP($A19,[14]ADI!$A$2:$G$47,6,FALSE)</f>
        <v>18282</v>
      </c>
      <c r="Q19" s="20">
        <f>VLOOKUP($A19,[14]ADI!$A$2:$G$47,7,FALSE)</f>
        <v>0.13850000000000001</v>
      </c>
      <c r="R19" s="26">
        <f>VLOOKUP($A19,[15]ADI!$A$2:$G$47,3,FALSE)</f>
        <v>43.037696839849886</v>
      </c>
      <c r="S19" s="12">
        <f>VLOOKUP($A19,[15]ADI!$A$2:$G$47,4,FALSE)</f>
        <v>1181</v>
      </c>
      <c r="T19" s="20">
        <f>VLOOKUP($A19,[15]ADI!$A$2:$G$47,5,FALSE)</f>
        <v>0.1295</v>
      </c>
      <c r="U19" s="12">
        <f>VLOOKUP($A19,[15]ADI!$A$2:$G$47,6,FALSE)</f>
        <v>17515</v>
      </c>
      <c r="V19" s="20">
        <f>VLOOKUP($A19,[15]ADI!$A$2:$G$47,7,FALSE)</f>
        <v>0.1358</v>
      </c>
    </row>
    <row r="20" spans="1:22" ht="15" customHeight="1">
      <c r="A20" s="11">
        <v>210016</v>
      </c>
      <c r="B20" s="13" t="s">
        <v>38</v>
      </c>
      <c r="C20" s="26">
        <f>VLOOKUP($A20,[12]ADI!$A$2:$G$47,3,FALSE)</f>
        <v>33.247495497658853</v>
      </c>
      <c r="D20" s="12">
        <f>VLOOKUP($A20,[12]ADI!$A$2:$G$47,4,FALSE)</f>
        <v>871</v>
      </c>
      <c r="E20" s="20">
        <f>VLOOKUP($A20,[12]ADI!$A$2:$G$47,5,FALSE)</f>
        <v>9.7799999999999998E-2</v>
      </c>
      <c r="F20" s="12">
        <f>VLOOKUP($A20,[12]ADI!$A$2:$G$47,6,FALSE)</f>
        <v>7507</v>
      </c>
      <c r="G20" s="20">
        <f>VLOOKUP($A20,[12]ADI!$A$2:$G$47,7,FALSE)</f>
        <v>0.1018</v>
      </c>
      <c r="H20" s="26">
        <f>VLOOKUP($A20,[13]ADI!$A$2:$G$47,3,FALSE)</f>
        <v>33.091165352504731</v>
      </c>
      <c r="I20" s="12">
        <f>VLOOKUP($A20,[13]ADI!$A$2:$G$47,4,FALSE)</f>
        <v>836</v>
      </c>
      <c r="J20" s="20">
        <f>VLOOKUP($A20,[13]ADI!$A$2:$G$47,5,FALSE)</f>
        <v>0.107</v>
      </c>
      <c r="K20" s="12">
        <f>VLOOKUP($A20,[13]ADI!$A$2:$G$47,6,FALSE)</f>
        <v>7821</v>
      </c>
      <c r="L20" s="20">
        <f>VLOOKUP($A20,[13]ADI!$A$2:$G$47,7,FALSE)</f>
        <v>0.1045</v>
      </c>
      <c r="M20" s="26">
        <f>VLOOKUP($A20,[14]ADI!$A$2:$G$47,3,FALSE)</f>
        <v>32.970223830735051</v>
      </c>
      <c r="N20" s="12">
        <f>VLOOKUP($A20,[14]ADI!$A$2:$G$47,4,FALSE)</f>
        <v>837</v>
      </c>
      <c r="O20" s="20">
        <f>VLOOKUP($A20,[14]ADI!$A$2:$G$47,5,FALSE)</f>
        <v>0.1023</v>
      </c>
      <c r="P20" s="12">
        <f>VLOOKUP($A20,[14]ADI!$A$2:$G$47,6,FALSE)</f>
        <v>8196</v>
      </c>
      <c r="Q20" s="20">
        <f>VLOOKUP($A20,[14]ADI!$A$2:$G$47,7,FALSE)</f>
        <v>0.105</v>
      </c>
      <c r="R20" s="26">
        <f>VLOOKUP($A20,[15]ADI!$A$2:$G$47,3,FALSE)</f>
        <v>31.835607339862758</v>
      </c>
      <c r="S20" s="12">
        <f>VLOOKUP($A20,[15]ADI!$A$2:$G$47,4,FALSE)</f>
        <v>763</v>
      </c>
      <c r="T20" s="20">
        <f>VLOOKUP($A20,[15]ADI!$A$2:$G$47,5,FALSE)</f>
        <v>0.1182</v>
      </c>
      <c r="U20" s="12">
        <f>VLOOKUP($A20,[15]ADI!$A$2:$G$47,6,FALSE)</f>
        <v>8166</v>
      </c>
      <c r="V20" s="20">
        <f>VLOOKUP($A20,[15]ADI!$A$2:$G$47,7,FALSE)</f>
        <v>0.1133</v>
      </c>
    </row>
    <row r="21" spans="1:22" ht="15" customHeight="1">
      <c r="A21" s="11">
        <v>210017</v>
      </c>
      <c r="B21" s="13" t="s">
        <v>37</v>
      </c>
      <c r="C21" s="26">
        <f>VLOOKUP($A21,[12]ADI!$A$2:$G$47,3,FALSE)</f>
        <v>59.205375438596555</v>
      </c>
      <c r="D21" s="12">
        <f>VLOOKUP($A21,[12]ADI!$A$2:$G$47,4,FALSE)</f>
        <v>89</v>
      </c>
      <c r="E21" s="20">
        <f>VLOOKUP($A21,[12]ADI!$A$2:$G$47,5,FALSE)</f>
        <v>1.2500000000000001E-2</v>
      </c>
      <c r="F21" s="12">
        <f>VLOOKUP($A21,[12]ADI!$A$2:$G$47,6,FALSE)</f>
        <v>1352</v>
      </c>
      <c r="G21" s="20">
        <f>VLOOKUP($A21,[12]ADI!$A$2:$G$47,7,FALSE)</f>
        <v>4.9399999999999999E-2</v>
      </c>
      <c r="H21" s="26">
        <f>VLOOKUP($A21,[13]ADI!$A$2:$G$47,3,FALSE)</f>
        <v>59.578906838987677</v>
      </c>
      <c r="I21" s="12">
        <f>VLOOKUP($A21,[13]ADI!$A$2:$G$47,4,FALSE)</f>
        <v>144</v>
      </c>
      <c r="J21" s="20">
        <f>VLOOKUP($A21,[13]ADI!$A$2:$G$47,5,FALSE)</f>
        <v>0.12839999999999999</v>
      </c>
      <c r="K21" s="12">
        <f>VLOOKUP($A21,[13]ADI!$A$2:$G$47,6,FALSE)</f>
        <v>1727</v>
      </c>
      <c r="L21" s="20">
        <f>VLOOKUP($A21,[13]ADI!$A$2:$G$47,7,FALSE)</f>
        <v>6.5699999999999995E-2</v>
      </c>
      <c r="M21" s="26">
        <f>VLOOKUP($A21,[14]ADI!$A$2:$G$47,3,FALSE)</f>
        <v>59.566611398963765</v>
      </c>
      <c r="N21" s="12">
        <f>VLOOKUP($A21,[14]ADI!$A$2:$G$47,4,FALSE)</f>
        <v>139</v>
      </c>
      <c r="O21" s="20">
        <f>VLOOKUP($A21,[14]ADI!$A$2:$G$47,5,FALSE)</f>
        <v>5.5100000000000003E-2</v>
      </c>
      <c r="P21" s="12">
        <f>VLOOKUP($A21,[14]ADI!$A$2:$G$47,6,FALSE)</f>
        <v>1801</v>
      </c>
      <c r="Q21" s="20">
        <f>VLOOKUP($A21,[14]ADI!$A$2:$G$47,7,FALSE)</f>
        <v>6.8400000000000002E-2</v>
      </c>
      <c r="R21" s="26">
        <f>VLOOKUP($A21,[15]ADI!$A$2:$G$47,3,FALSE)</f>
        <v>59.757639034627523</v>
      </c>
      <c r="S21" s="12">
        <f>VLOOKUP($A21,[15]ADI!$A$2:$G$47,4,FALSE)</f>
        <v>117</v>
      </c>
      <c r="T21" s="20">
        <f>VLOOKUP($A21,[15]ADI!$A$2:$G$47,5,FALSE)</f>
        <v>4.2599999999999999E-2</v>
      </c>
      <c r="U21" s="12">
        <f>VLOOKUP($A21,[15]ADI!$A$2:$G$47,6,FALSE)</f>
        <v>1803</v>
      </c>
      <c r="V21" s="20">
        <f>VLOOKUP($A21,[15]ADI!$A$2:$G$47,7,FALSE)</f>
        <v>5.9900000000000002E-2</v>
      </c>
    </row>
    <row r="22" spans="1:22" ht="15" customHeight="1">
      <c r="A22" s="11">
        <v>210018</v>
      </c>
      <c r="B22" s="13" t="s">
        <v>36</v>
      </c>
      <c r="C22" s="26">
        <f>VLOOKUP($A22,[12]ADI!$A$2:$G$47,3,FALSE)</f>
        <v>19.106778445435197</v>
      </c>
      <c r="D22" s="12">
        <f>VLOOKUP($A22,[12]ADI!$A$2:$G$47,4,FALSE)</f>
        <v>89</v>
      </c>
      <c r="E22" s="20">
        <f>VLOOKUP($A22,[12]ADI!$A$2:$G$47,5,FALSE)</f>
        <v>6.7199999999999996E-2</v>
      </c>
      <c r="F22" s="12">
        <f>VLOOKUP($A22,[12]ADI!$A$2:$G$47,6,FALSE)</f>
        <v>5086</v>
      </c>
      <c r="G22" s="20">
        <f>VLOOKUP($A22,[12]ADI!$A$2:$G$47,7,FALSE)</f>
        <v>0.1027</v>
      </c>
      <c r="H22" s="26">
        <f>VLOOKUP($A22,[13]ADI!$A$2:$G$47,3,FALSE)</f>
        <v>19.410426901575498</v>
      </c>
      <c r="I22" s="12">
        <f>VLOOKUP($A22,[13]ADI!$A$2:$G$47,4,FALSE)</f>
        <v>94</v>
      </c>
      <c r="J22" s="20">
        <f>VLOOKUP($A22,[13]ADI!$A$2:$G$47,5,FALSE)</f>
        <v>0.1288</v>
      </c>
      <c r="K22" s="12">
        <f>VLOOKUP($A22,[13]ADI!$A$2:$G$47,6,FALSE)</f>
        <v>5824</v>
      </c>
      <c r="L22" s="20">
        <f>VLOOKUP($A22,[13]ADI!$A$2:$G$47,7,FALSE)</f>
        <v>0.1177</v>
      </c>
      <c r="M22" s="26">
        <f>VLOOKUP($A22,[14]ADI!$A$2:$G$47,3,FALSE)</f>
        <v>19.242688694018206</v>
      </c>
      <c r="N22" s="12">
        <f>VLOOKUP($A22,[14]ADI!$A$2:$G$47,4,FALSE)</f>
        <v>113</v>
      </c>
      <c r="O22" s="20">
        <f>VLOOKUP($A22,[14]ADI!$A$2:$G$47,5,FALSE)</f>
        <v>9.98E-2</v>
      </c>
      <c r="P22" s="12">
        <f>VLOOKUP($A22,[14]ADI!$A$2:$G$47,6,FALSE)</f>
        <v>6303</v>
      </c>
      <c r="Q22" s="20">
        <f>VLOOKUP($A22,[14]ADI!$A$2:$G$47,7,FALSE)</f>
        <v>0.12559999999999999</v>
      </c>
      <c r="R22" s="26">
        <f>VLOOKUP($A22,[15]ADI!$A$2:$G$47,3,FALSE)</f>
        <v>19.234995991662696</v>
      </c>
      <c r="S22" s="12">
        <f>VLOOKUP($A22,[15]ADI!$A$2:$G$47,4,FALSE)</f>
        <v>134</v>
      </c>
      <c r="T22" s="20">
        <f>VLOOKUP($A22,[15]ADI!$A$2:$G$47,5,FALSE)</f>
        <v>0.1086</v>
      </c>
      <c r="U22" s="12">
        <f>VLOOKUP($A22,[15]ADI!$A$2:$G$47,6,FALSE)</f>
        <v>6130</v>
      </c>
      <c r="V22" s="20">
        <f>VLOOKUP($A22,[15]ADI!$A$2:$G$47,7,FALSE)</f>
        <v>0.114</v>
      </c>
    </row>
    <row r="23" spans="1:22" ht="15" customHeight="1">
      <c r="A23" s="11">
        <v>210019</v>
      </c>
      <c r="B23" s="13" t="s">
        <v>35</v>
      </c>
      <c r="C23" s="26">
        <f>VLOOKUP($A23,[12]ADI!$A$2:$G$47,3,FALSE)</f>
        <v>51.962142318709482</v>
      </c>
      <c r="D23" s="12">
        <f>VLOOKUP($A23,[12]ADI!$A$2:$G$47,4,FALSE)</f>
        <v>1006</v>
      </c>
      <c r="E23" s="20">
        <f>VLOOKUP($A23,[12]ADI!$A$2:$G$47,5,FALSE)</f>
        <v>0.1176</v>
      </c>
      <c r="F23" s="12">
        <f>VLOOKUP($A23,[12]ADI!$A$2:$G$47,6,FALSE)</f>
        <v>12343</v>
      </c>
      <c r="G23" s="20">
        <f>VLOOKUP($A23,[12]ADI!$A$2:$G$47,7,FALSE)</f>
        <v>9.5100000000000004E-2</v>
      </c>
      <c r="H23" s="26">
        <f>VLOOKUP($A23,[13]ADI!$A$2:$G$47,3,FALSE)</f>
        <v>52.308381237385902</v>
      </c>
      <c r="I23" s="12">
        <f>VLOOKUP($A23,[13]ADI!$A$2:$G$47,4,FALSE)</f>
        <v>1133</v>
      </c>
      <c r="J23" s="20">
        <f>VLOOKUP($A23,[13]ADI!$A$2:$G$47,5,FALSE)</f>
        <v>0.1191</v>
      </c>
      <c r="K23" s="12">
        <f>VLOOKUP($A23,[13]ADI!$A$2:$G$47,6,FALSE)</f>
        <v>13312</v>
      </c>
      <c r="L23" s="20">
        <f>VLOOKUP($A23,[13]ADI!$A$2:$G$47,7,FALSE)</f>
        <v>0.1071</v>
      </c>
      <c r="M23" s="26">
        <f>VLOOKUP($A23,[14]ADI!$A$2:$G$47,3,FALSE)</f>
        <v>52.283021577882558</v>
      </c>
      <c r="N23" s="12">
        <f>VLOOKUP($A23,[14]ADI!$A$2:$G$47,4,FALSE)</f>
        <v>1159</v>
      </c>
      <c r="O23" s="20">
        <f>VLOOKUP($A23,[14]ADI!$A$2:$G$47,5,FALSE)</f>
        <v>0.12920000000000001</v>
      </c>
      <c r="P23" s="12">
        <f>VLOOKUP($A23,[14]ADI!$A$2:$G$47,6,FALSE)</f>
        <v>13781</v>
      </c>
      <c r="Q23" s="20">
        <f>VLOOKUP($A23,[14]ADI!$A$2:$G$47,7,FALSE)</f>
        <v>0.1074</v>
      </c>
      <c r="R23" s="26">
        <f>VLOOKUP($A23,[15]ADI!$A$2:$G$47,3,FALSE)</f>
        <v>52.054822019587796</v>
      </c>
      <c r="S23" s="12">
        <f>VLOOKUP($A23,[15]ADI!$A$2:$G$47,4,FALSE)</f>
        <v>1120</v>
      </c>
      <c r="T23" s="20">
        <f>VLOOKUP($A23,[15]ADI!$A$2:$G$47,5,FALSE)</f>
        <v>0.14030000000000001</v>
      </c>
      <c r="U23" s="12">
        <f>VLOOKUP($A23,[15]ADI!$A$2:$G$47,6,FALSE)</f>
        <v>13813</v>
      </c>
      <c r="V23" s="20">
        <f>VLOOKUP($A23,[15]ADI!$A$2:$G$47,7,FALSE)</f>
        <v>0.10879999999999999</v>
      </c>
    </row>
    <row r="24" spans="1:22" ht="15" customHeight="1">
      <c r="A24" s="11">
        <v>210022</v>
      </c>
      <c r="B24" s="13" t="s">
        <v>34</v>
      </c>
      <c r="C24" s="26">
        <f>VLOOKUP($A24,[12]ADI!$A$2:$G$47,3,FALSE)</f>
        <v>14.69823932209192</v>
      </c>
      <c r="D24" s="12">
        <f>VLOOKUP($A24,[12]ADI!$A$2:$G$47,4,FALSE)</f>
        <v>162</v>
      </c>
      <c r="E24" s="20">
        <f>VLOOKUP($A24,[12]ADI!$A$2:$G$47,5,FALSE)</f>
        <v>8.9700000000000002E-2</v>
      </c>
      <c r="F24" s="12">
        <f>VLOOKUP($A24,[12]ADI!$A$2:$G$47,6,FALSE)</f>
        <v>11635</v>
      </c>
      <c r="G24" s="20">
        <f>VLOOKUP($A24,[12]ADI!$A$2:$G$47,7,FALSE)</f>
        <v>0.10199999999999999</v>
      </c>
      <c r="H24" s="26">
        <f>VLOOKUP($A24,[13]ADI!$A$2:$G$47,3,FALSE)</f>
        <v>14.771486922828551</v>
      </c>
      <c r="I24" s="12">
        <f>VLOOKUP($A24,[13]ADI!$A$2:$G$47,4,FALSE)</f>
        <v>189</v>
      </c>
      <c r="J24" s="20">
        <f>VLOOKUP($A24,[13]ADI!$A$2:$G$47,5,FALSE)</f>
        <v>0.12570000000000001</v>
      </c>
      <c r="K24" s="12">
        <f>VLOOKUP($A24,[13]ADI!$A$2:$G$47,6,FALSE)</f>
        <v>12298</v>
      </c>
      <c r="L24" s="20">
        <f>VLOOKUP($A24,[13]ADI!$A$2:$G$47,7,FALSE)</f>
        <v>0.11269999999999999</v>
      </c>
      <c r="M24" s="26">
        <f>VLOOKUP($A24,[14]ADI!$A$2:$G$47,3,FALSE)</f>
        <v>14.839074449947242</v>
      </c>
      <c r="N24" s="12">
        <f>VLOOKUP($A24,[14]ADI!$A$2:$G$47,4,FALSE)</f>
        <v>179</v>
      </c>
      <c r="O24" s="20">
        <f>VLOOKUP($A24,[14]ADI!$A$2:$G$47,5,FALSE)</f>
        <v>0.14960000000000001</v>
      </c>
      <c r="P24" s="12">
        <f>VLOOKUP($A24,[14]ADI!$A$2:$G$47,6,FALSE)</f>
        <v>12238</v>
      </c>
      <c r="Q24" s="20">
        <f>VLOOKUP($A24,[14]ADI!$A$2:$G$47,7,FALSE)</f>
        <v>0.1176</v>
      </c>
      <c r="R24" s="26">
        <f>VLOOKUP($A24,[15]ADI!$A$2:$G$47,3,FALSE)</f>
        <v>14.786944608879482</v>
      </c>
      <c r="S24" s="12">
        <f>VLOOKUP($A24,[15]ADI!$A$2:$G$47,4,FALSE)</f>
        <v>173</v>
      </c>
      <c r="T24" s="20">
        <f>VLOOKUP($A24,[15]ADI!$A$2:$G$47,5,FALSE)</f>
        <v>0.17760000000000001</v>
      </c>
      <c r="U24" s="12">
        <f>VLOOKUP($A24,[15]ADI!$A$2:$G$47,6,FALSE)</f>
        <v>11732</v>
      </c>
      <c r="V24" s="20">
        <f>VLOOKUP($A24,[15]ADI!$A$2:$G$47,7,FALSE)</f>
        <v>0.1171</v>
      </c>
    </row>
    <row r="25" spans="1:22" ht="15" customHeight="1">
      <c r="A25" s="11">
        <v>210023</v>
      </c>
      <c r="B25" s="13" t="s">
        <v>33</v>
      </c>
      <c r="C25" s="26">
        <f>VLOOKUP($A25,[12]ADI!$A$2:$G$47,3,FALSE)</f>
        <v>19.155740355740132</v>
      </c>
      <c r="D25" s="12">
        <f>VLOOKUP($A25,[12]ADI!$A$2:$G$47,4,FALSE)</f>
        <v>316</v>
      </c>
      <c r="E25" s="20">
        <f>VLOOKUP($A25,[12]ADI!$A$2:$G$47,5,FALSE)</f>
        <v>0.13239999999999999</v>
      </c>
      <c r="F25" s="12">
        <f>VLOOKUP($A25,[12]ADI!$A$2:$G$47,6,FALSE)</f>
        <v>21439</v>
      </c>
      <c r="G25" s="20">
        <f>VLOOKUP($A25,[12]ADI!$A$2:$G$47,7,FALSE)</f>
        <v>0.1166</v>
      </c>
      <c r="H25" s="26">
        <f>VLOOKUP($A25,[13]ADI!$A$2:$G$47,3,FALSE)</f>
        <v>19.189160517038633</v>
      </c>
      <c r="I25" s="12">
        <f>VLOOKUP($A25,[13]ADI!$A$2:$G$47,4,FALSE)</f>
        <v>337</v>
      </c>
      <c r="J25" s="20">
        <f>VLOOKUP($A25,[13]ADI!$A$2:$G$47,5,FALSE)</f>
        <v>0.1699</v>
      </c>
      <c r="K25" s="12">
        <f>VLOOKUP($A25,[13]ADI!$A$2:$G$47,6,FALSE)</f>
        <v>21049</v>
      </c>
      <c r="L25" s="20">
        <f>VLOOKUP($A25,[13]ADI!$A$2:$G$47,7,FALSE)</f>
        <v>0.1125</v>
      </c>
      <c r="M25" s="26">
        <f>VLOOKUP($A25,[14]ADI!$A$2:$G$47,3,FALSE)</f>
        <v>19.276396324911083</v>
      </c>
      <c r="N25" s="12">
        <f>VLOOKUP($A25,[14]ADI!$A$2:$G$47,4,FALSE)</f>
        <v>373</v>
      </c>
      <c r="O25" s="20">
        <f>VLOOKUP($A25,[14]ADI!$A$2:$G$47,5,FALSE)</f>
        <v>0.14510000000000001</v>
      </c>
      <c r="P25" s="12">
        <f>VLOOKUP($A25,[14]ADI!$A$2:$G$47,6,FALSE)</f>
        <v>23719</v>
      </c>
      <c r="Q25" s="20">
        <f>VLOOKUP($A25,[14]ADI!$A$2:$G$47,7,FALSE)</f>
        <v>0.1105</v>
      </c>
      <c r="R25" s="26">
        <f>VLOOKUP($A25,[15]ADI!$A$2:$G$47,3,FALSE)</f>
        <v>19.242936452369968</v>
      </c>
      <c r="S25" s="12">
        <f>VLOOKUP($A25,[15]ADI!$A$2:$G$47,4,FALSE)</f>
        <v>385</v>
      </c>
      <c r="T25" s="20">
        <f>VLOOKUP($A25,[15]ADI!$A$2:$G$47,5,FALSE)</f>
        <v>0.14419999999999999</v>
      </c>
      <c r="U25" s="12">
        <f>VLOOKUP($A25,[15]ADI!$A$2:$G$47,6,FALSE)</f>
        <v>24020</v>
      </c>
      <c r="V25" s="20">
        <f>VLOOKUP($A25,[15]ADI!$A$2:$G$47,7,FALSE)</f>
        <v>0.11559999999999999</v>
      </c>
    </row>
    <row r="26" spans="1:22" ht="15" customHeight="1">
      <c r="A26" s="11">
        <v>210024</v>
      </c>
      <c r="B26" s="13" t="s">
        <v>32</v>
      </c>
      <c r="C26" s="26">
        <f>VLOOKUP($A26,[12]ADI!$A$2:$G$47,3,FALSE)</f>
        <v>49.232577599304925</v>
      </c>
      <c r="D26" s="12">
        <f>VLOOKUP($A26,[12]ADI!$A$2:$G$47,4,FALSE)</f>
        <v>1429</v>
      </c>
      <c r="E26" s="20">
        <f>VLOOKUP($A26,[12]ADI!$A$2:$G$47,5,FALSE)</f>
        <v>0.13100000000000001</v>
      </c>
      <c r="F26" s="12">
        <f>VLOOKUP($A26,[12]ADI!$A$2:$G$47,6,FALSE)</f>
        <v>7827</v>
      </c>
      <c r="G26" s="20">
        <f>VLOOKUP($A26,[12]ADI!$A$2:$G$47,7,FALSE)</f>
        <v>0.1154</v>
      </c>
      <c r="H26" s="26">
        <f>VLOOKUP($A26,[13]ADI!$A$2:$G$47,3,FALSE)</f>
        <v>49.440217711400585</v>
      </c>
      <c r="I26" s="12">
        <f>VLOOKUP($A26,[13]ADI!$A$2:$G$47,4,FALSE)</f>
        <v>1504</v>
      </c>
      <c r="J26" s="20">
        <f>VLOOKUP($A26,[13]ADI!$A$2:$G$47,5,FALSE)</f>
        <v>0.1527</v>
      </c>
      <c r="K26" s="12">
        <f>VLOOKUP($A26,[13]ADI!$A$2:$G$47,6,FALSE)</f>
        <v>8042</v>
      </c>
      <c r="L26" s="20">
        <f>VLOOKUP($A26,[13]ADI!$A$2:$G$47,7,FALSE)</f>
        <v>0.1159</v>
      </c>
      <c r="M26" s="26">
        <f>VLOOKUP($A26,[14]ADI!$A$2:$G$47,3,FALSE)</f>
        <v>48.678558796625147</v>
      </c>
      <c r="N26" s="12">
        <f>VLOOKUP($A26,[14]ADI!$A$2:$G$47,4,FALSE)</f>
        <v>1457</v>
      </c>
      <c r="O26" s="20">
        <f>VLOOKUP($A26,[14]ADI!$A$2:$G$47,5,FALSE)</f>
        <v>0.1431</v>
      </c>
      <c r="P26" s="12">
        <f>VLOOKUP($A26,[14]ADI!$A$2:$G$47,6,FALSE)</f>
        <v>8407</v>
      </c>
      <c r="Q26" s="20">
        <f>VLOOKUP($A26,[14]ADI!$A$2:$G$47,7,FALSE)</f>
        <v>0.12870000000000001</v>
      </c>
      <c r="R26" s="26">
        <f>VLOOKUP($A26,[15]ADI!$A$2:$G$47,3,FALSE)</f>
        <v>48.848700830747354</v>
      </c>
      <c r="S26" s="12">
        <f>VLOOKUP($A26,[15]ADI!$A$2:$G$47,4,FALSE)</f>
        <v>1497</v>
      </c>
      <c r="T26" s="20">
        <f>VLOOKUP($A26,[15]ADI!$A$2:$G$47,5,FALSE)</f>
        <v>0.1275</v>
      </c>
      <c r="U26" s="12">
        <f>VLOOKUP($A26,[15]ADI!$A$2:$G$47,6,FALSE)</f>
        <v>8539</v>
      </c>
      <c r="V26" s="20">
        <f>VLOOKUP($A26,[15]ADI!$A$2:$G$47,7,FALSE)</f>
        <v>0.13589999999999999</v>
      </c>
    </row>
    <row r="27" spans="1:22" ht="15" customHeight="1">
      <c r="A27" s="11">
        <v>210027</v>
      </c>
      <c r="B27" s="13" t="s">
        <v>31</v>
      </c>
      <c r="C27" s="26">
        <f>VLOOKUP($A27,[12]ADI!$A$2:$G$47,3,FALSE)</f>
        <v>66.441541051259975</v>
      </c>
      <c r="D27" s="12">
        <f>VLOOKUP($A27,[12]ADI!$A$2:$G$47,4,FALSE)</f>
        <v>1582</v>
      </c>
      <c r="E27" s="20">
        <f>VLOOKUP($A27,[12]ADI!$A$2:$G$47,5,FALSE)</f>
        <v>0.1087</v>
      </c>
      <c r="F27" s="12">
        <f>VLOOKUP($A27,[12]ADI!$A$2:$G$47,6,FALSE)</f>
        <v>7668</v>
      </c>
      <c r="G27" s="20">
        <f>VLOOKUP($A27,[12]ADI!$A$2:$G$47,7,FALSE)</f>
        <v>0.1111</v>
      </c>
      <c r="H27" s="26">
        <f>VLOOKUP($A27,[13]ADI!$A$2:$G$47,3,FALSE)</f>
        <v>66.469979340977389</v>
      </c>
      <c r="I27" s="12">
        <f>VLOOKUP($A27,[13]ADI!$A$2:$G$47,4,FALSE)</f>
        <v>1733</v>
      </c>
      <c r="J27" s="20">
        <f>VLOOKUP($A27,[13]ADI!$A$2:$G$47,5,FALSE)</f>
        <v>0.1105</v>
      </c>
      <c r="K27" s="12">
        <f>VLOOKUP($A27,[13]ADI!$A$2:$G$47,6,FALSE)</f>
        <v>7993</v>
      </c>
      <c r="L27" s="20">
        <f>VLOOKUP($A27,[13]ADI!$A$2:$G$47,7,FALSE)</f>
        <v>0.1071</v>
      </c>
      <c r="M27" s="26">
        <f>VLOOKUP($A27,[14]ADI!$A$2:$G$47,3,FALSE)</f>
        <v>66.543030898005853</v>
      </c>
      <c r="N27" s="12">
        <f>VLOOKUP($A27,[14]ADI!$A$2:$G$47,4,FALSE)</f>
        <v>1701</v>
      </c>
      <c r="O27" s="20">
        <f>VLOOKUP($A27,[14]ADI!$A$2:$G$47,5,FALSE)</f>
        <v>0.1171</v>
      </c>
      <c r="P27" s="12">
        <f>VLOOKUP($A27,[14]ADI!$A$2:$G$47,6,FALSE)</f>
        <v>8006</v>
      </c>
      <c r="Q27" s="20">
        <f>VLOOKUP($A27,[14]ADI!$A$2:$G$47,7,FALSE)</f>
        <v>0.1095</v>
      </c>
      <c r="R27" s="26">
        <f>VLOOKUP($A27,[15]ADI!$A$2:$G$47,3,FALSE)</f>
        <v>66.830026447252635</v>
      </c>
      <c r="S27" s="12">
        <f>VLOOKUP($A27,[15]ADI!$A$2:$G$47,4,FALSE)</f>
        <v>1852</v>
      </c>
      <c r="T27" s="20">
        <f>VLOOKUP($A27,[15]ADI!$A$2:$G$47,5,FALSE)</f>
        <v>0.113</v>
      </c>
      <c r="U27" s="12">
        <f>VLOOKUP($A27,[15]ADI!$A$2:$G$47,6,FALSE)</f>
        <v>8396</v>
      </c>
      <c r="V27" s="20">
        <f>VLOOKUP($A27,[15]ADI!$A$2:$G$47,7,FALSE)</f>
        <v>0.1177</v>
      </c>
    </row>
    <row r="28" spans="1:22" ht="15" customHeight="1">
      <c r="A28" s="11">
        <v>210028</v>
      </c>
      <c r="B28" s="13" t="s">
        <v>30</v>
      </c>
      <c r="C28" s="26">
        <f>VLOOKUP($A28,[12]ADI!$A$2:$G$47,3,FALSE)</f>
        <v>22.117822349570172</v>
      </c>
      <c r="D28" s="12">
        <f>VLOOKUP($A28,[12]ADI!$A$2:$G$47,4,FALSE)</f>
        <v>36</v>
      </c>
      <c r="E28" s="20">
        <f>VLOOKUP($A28,[12]ADI!$A$2:$G$47,5,FALSE)</f>
        <v>0.13900000000000001</v>
      </c>
      <c r="F28" s="12">
        <f>VLOOKUP($A28,[12]ADI!$A$2:$G$47,6,FALSE)</f>
        <v>6282</v>
      </c>
      <c r="G28" s="20">
        <f>VLOOKUP($A28,[12]ADI!$A$2:$G$47,7,FALSE)</f>
        <v>0.1061</v>
      </c>
      <c r="H28" s="26">
        <f>VLOOKUP($A28,[13]ADI!$A$2:$G$47,3,FALSE)</f>
        <v>21.942906054983958</v>
      </c>
      <c r="I28" s="12">
        <f>VLOOKUP($A28,[13]ADI!$A$2:$G$47,4,FALSE)</f>
        <v>41</v>
      </c>
      <c r="J28" s="20">
        <f>VLOOKUP($A28,[13]ADI!$A$2:$G$47,5,FALSE)</f>
        <v>9.9500000000000005E-2</v>
      </c>
      <c r="K28" s="12">
        <f>VLOOKUP($A28,[13]ADI!$A$2:$G$47,6,FALSE)</f>
        <v>5913</v>
      </c>
      <c r="L28" s="20">
        <f>VLOOKUP($A28,[13]ADI!$A$2:$G$47,7,FALSE)</f>
        <v>0.1128</v>
      </c>
      <c r="M28" s="26">
        <f>VLOOKUP($A28,[14]ADI!$A$2:$G$47,3,FALSE)</f>
        <v>22.047201715423441</v>
      </c>
      <c r="N28" s="12">
        <f>VLOOKUP($A28,[14]ADI!$A$2:$G$47,4,FALSE)</f>
        <v>51</v>
      </c>
      <c r="O28" s="20">
        <f>VLOOKUP($A28,[14]ADI!$A$2:$G$47,5,FALSE)</f>
        <v>0.1273</v>
      </c>
      <c r="P28" s="12">
        <f>VLOOKUP($A28,[14]ADI!$A$2:$G$47,6,FALSE)</f>
        <v>6525</v>
      </c>
      <c r="Q28" s="20">
        <f>VLOOKUP($A28,[14]ADI!$A$2:$G$47,7,FALSE)</f>
        <v>0.11550000000000001</v>
      </c>
      <c r="R28" s="26">
        <f>VLOOKUP($A28,[15]ADI!$A$2:$G$47,3,FALSE)</f>
        <v>22.280082298786372</v>
      </c>
      <c r="S28" s="12">
        <f>VLOOKUP($A28,[15]ADI!$A$2:$G$47,4,FALSE)</f>
        <v>42</v>
      </c>
      <c r="T28" s="20">
        <f>VLOOKUP($A28,[15]ADI!$A$2:$G$47,5,FALSE)</f>
        <v>9.7600000000000006E-2</v>
      </c>
      <c r="U28" s="12">
        <f>VLOOKUP($A28,[15]ADI!$A$2:$G$47,6,FALSE)</f>
        <v>7170</v>
      </c>
      <c r="V28" s="20">
        <f>VLOOKUP($A28,[15]ADI!$A$2:$G$47,7,FALSE)</f>
        <v>0.1105</v>
      </c>
    </row>
    <row r="29" spans="1:22" ht="15" customHeight="1">
      <c r="A29" s="11">
        <v>210029</v>
      </c>
      <c r="B29" s="13" t="s">
        <v>29</v>
      </c>
      <c r="C29" s="26">
        <f>VLOOKUP($A29,[12]ADI!$A$2:$G$47,3,FALSE)</f>
        <v>49.980636066808913</v>
      </c>
      <c r="D29" s="12">
        <f>VLOOKUP($A29,[12]ADI!$A$2:$G$47,4,FALSE)</f>
        <v>1627</v>
      </c>
      <c r="E29" s="20">
        <f>VLOOKUP($A29,[12]ADI!$A$2:$G$47,5,FALSE)</f>
        <v>0.152</v>
      </c>
      <c r="F29" s="12">
        <f>VLOOKUP($A29,[12]ADI!$A$2:$G$47,6,FALSE)</f>
        <v>14519</v>
      </c>
      <c r="G29" s="20">
        <f>VLOOKUP($A29,[12]ADI!$A$2:$G$47,7,FALSE)</f>
        <v>0.1328</v>
      </c>
      <c r="H29" s="26">
        <f>VLOOKUP($A29,[13]ADI!$A$2:$G$47,3,FALSE)</f>
        <v>50.116057601807093</v>
      </c>
      <c r="I29" s="12">
        <f>VLOOKUP($A29,[13]ADI!$A$2:$G$47,4,FALSE)</f>
        <v>1757</v>
      </c>
      <c r="J29" s="20">
        <f>VLOOKUP($A29,[13]ADI!$A$2:$G$47,5,FALSE)</f>
        <v>0.15770000000000001</v>
      </c>
      <c r="K29" s="12">
        <f>VLOOKUP($A29,[13]ADI!$A$2:$G$47,6,FALSE)</f>
        <v>14467</v>
      </c>
      <c r="L29" s="20">
        <f>VLOOKUP($A29,[13]ADI!$A$2:$G$47,7,FALSE)</f>
        <v>0.13769999999999999</v>
      </c>
      <c r="M29" s="26">
        <f>VLOOKUP($A29,[14]ADI!$A$2:$G$47,3,FALSE)</f>
        <v>50.041422179800641</v>
      </c>
      <c r="N29" s="12">
        <f>VLOOKUP($A29,[14]ADI!$A$2:$G$47,4,FALSE)</f>
        <v>1766</v>
      </c>
      <c r="O29" s="20">
        <f>VLOOKUP($A29,[14]ADI!$A$2:$G$47,5,FALSE)</f>
        <v>0.16420000000000001</v>
      </c>
      <c r="P29" s="12">
        <f>VLOOKUP($A29,[14]ADI!$A$2:$G$47,6,FALSE)</f>
        <v>15234</v>
      </c>
      <c r="Q29" s="20">
        <f>VLOOKUP($A29,[14]ADI!$A$2:$G$47,7,FALSE)</f>
        <v>0.15129999999999999</v>
      </c>
      <c r="R29" s="26">
        <f>VLOOKUP($A29,[15]ADI!$A$2:$G$47,3,FALSE)</f>
        <v>49.302184752499024</v>
      </c>
      <c r="S29" s="12">
        <f>VLOOKUP($A29,[15]ADI!$A$2:$G$47,4,FALSE)</f>
        <v>1689</v>
      </c>
      <c r="T29" s="20">
        <f>VLOOKUP($A29,[15]ADI!$A$2:$G$47,5,FALSE)</f>
        <v>0.1444</v>
      </c>
      <c r="U29" s="12">
        <f>VLOOKUP($A29,[15]ADI!$A$2:$G$47,6,FALSE)</f>
        <v>15144</v>
      </c>
      <c r="V29" s="20">
        <f>VLOOKUP($A29,[15]ADI!$A$2:$G$47,7,FALSE)</f>
        <v>0.15210000000000001</v>
      </c>
    </row>
    <row r="30" spans="1:22" ht="15" customHeight="1">
      <c r="A30" s="11">
        <v>210030</v>
      </c>
      <c r="B30" s="13" t="s">
        <v>28</v>
      </c>
      <c r="C30" s="26">
        <f>VLOOKUP($A30,[12]ADI!$A$2:$G$47,3,FALSE)</f>
        <v>31.876377816291157</v>
      </c>
      <c r="D30" s="12">
        <f>VLOOKUP($A30,[12]ADI!$A$2:$G$47,4,FALSE)</f>
        <v>0</v>
      </c>
      <c r="E30" s="20">
        <f>VLOOKUP($A30,[12]ADI!$A$2:$G$47,5,FALSE)</f>
        <v>0</v>
      </c>
      <c r="F30" s="12">
        <f>VLOOKUP($A30,[12]ADI!$A$2:$G$47,6,FALSE)</f>
        <v>577</v>
      </c>
      <c r="G30" s="20">
        <f>VLOOKUP($A30,[12]ADI!$A$2:$G$47,7,FALSE)</f>
        <v>6.7299999999999999E-2</v>
      </c>
      <c r="H30" s="26">
        <f>VLOOKUP($A30,[13]ADI!$A$2:$G$47,3,FALSE)</f>
        <v>31.290024038461521</v>
      </c>
      <c r="I30" s="12">
        <f>VLOOKUP($A30,[13]ADI!$A$2:$G$47,4,FALSE)</f>
        <v>0</v>
      </c>
      <c r="J30" s="20">
        <f>VLOOKUP($A30,[13]ADI!$A$2:$G$47,5,FALSE)</f>
        <v>0</v>
      </c>
      <c r="K30" s="12">
        <f>VLOOKUP($A30,[13]ADI!$A$2:$G$47,6,FALSE)</f>
        <v>834</v>
      </c>
      <c r="L30" s="20">
        <f>VLOOKUP($A30,[13]ADI!$A$2:$G$47,7,FALSE)</f>
        <v>7.1800000000000003E-2</v>
      </c>
      <c r="M30" s="26">
        <f>VLOOKUP($A30,[14]ADI!$A$2:$G$47,3,FALSE)</f>
        <v>31.814656432748546</v>
      </c>
      <c r="N30" s="12">
        <f>VLOOKUP($A30,[14]ADI!$A$2:$G$47,4,FALSE)</f>
        <v>3</v>
      </c>
      <c r="O30" s="20">
        <f>VLOOKUP($A30,[14]ADI!$A$2:$G$47,5,FALSE)</f>
        <v>0</v>
      </c>
      <c r="P30" s="12">
        <f>VLOOKUP($A30,[14]ADI!$A$2:$G$47,6,FALSE)</f>
        <v>1372</v>
      </c>
      <c r="Q30" s="20">
        <f>VLOOKUP($A30,[14]ADI!$A$2:$G$47,7,FALSE)</f>
        <v>0.1139</v>
      </c>
      <c r="R30" s="26">
        <f>VLOOKUP($A30,[15]ADI!$A$2:$G$47,3,FALSE)</f>
        <v>31.664740213523153</v>
      </c>
      <c r="S30" s="12">
        <f>VLOOKUP($A30,[15]ADI!$A$2:$G$47,4,FALSE)</f>
        <v>1</v>
      </c>
      <c r="T30" s="20">
        <f>VLOOKUP($A30,[15]ADI!$A$2:$G$47,5,FALSE)</f>
        <v>0</v>
      </c>
      <c r="U30" s="12">
        <f>VLOOKUP($A30,[15]ADI!$A$2:$G$47,6,FALSE)</f>
        <v>1410</v>
      </c>
      <c r="V30" s="20">
        <f>VLOOKUP($A30,[15]ADI!$A$2:$G$47,7,FALSE)</f>
        <v>0.1434</v>
      </c>
    </row>
    <row r="31" spans="1:22" ht="15" customHeight="1">
      <c r="A31" s="11">
        <v>210032</v>
      </c>
      <c r="B31" s="13" t="s">
        <v>70</v>
      </c>
      <c r="C31" s="26">
        <f>VLOOKUP($A31,[12]ADI!$A$2:$G$47,3,FALSE)</f>
        <v>37.727042847108414</v>
      </c>
      <c r="D31" s="12">
        <f>VLOOKUP($A31,[12]ADI!$A$2:$G$47,4,FALSE)</f>
        <v>60</v>
      </c>
      <c r="E31" s="20">
        <f>VLOOKUP($A31,[12]ADI!$A$2:$G$47,5,FALSE)</f>
        <v>0.12529999999999999</v>
      </c>
      <c r="F31" s="12">
        <f>VLOOKUP($A31,[12]ADI!$A$2:$G$47,6,FALSE)</f>
        <v>4227</v>
      </c>
      <c r="G31" s="20">
        <f>VLOOKUP($A31,[12]ADI!$A$2:$G$47,7,FALSE)</f>
        <v>0.1086</v>
      </c>
      <c r="H31" s="26">
        <f>VLOOKUP($A31,[13]ADI!$A$2:$G$47,3,FALSE)</f>
        <v>37.025220636663043</v>
      </c>
      <c r="I31" s="12">
        <f>VLOOKUP($A31,[13]ADI!$A$2:$G$47,4,FALSE)</f>
        <v>67</v>
      </c>
      <c r="J31" s="20">
        <f>VLOOKUP($A31,[13]ADI!$A$2:$G$47,5,FALSE)</f>
        <v>9.8599999999999993E-2</v>
      </c>
      <c r="K31" s="12">
        <f>VLOOKUP($A31,[13]ADI!$A$2:$G$47,6,FALSE)</f>
        <v>4514</v>
      </c>
      <c r="L31" s="20">
        <f>VLOOKUP($A31,[13]ADI!$A$2:$G$47,7,FALSE)</f>
        <v>0.105</v>
      </c>
      <c r="M31" s="26">
        <f>VLOOKUP($A31,[14]ADI!$A$2:$G$47,3,FALSE)</f>
        <v>37.547376299376282</v>
      </c>
      <c r="N31" s="12">
        <f>VLOOKUP($A31,[14]ADI!$A$2:$G$47,4,FALSE)</f>
        <v>67</v>
      </c>
      <c r="O31" s="20">
        <f>VLOOKUP($A31,[14]ADI!$A$2:$G$47,5,FALSE)</f>
        <v>1.5299999999999999E-2</v>
      </c>
      <c r="P31" s="12">
        <f>VLOOKUP($A31,[14]ADI!$A$2:$G$47,6,FALSE)</f>
        <v>4761</v>
      </c>
      <c r="Q31" s="20">
        <f>VLOOKUP($A31,[14]ADI!$A$2:$G$47,7,FALSE)</f>
        <v>0.1123</v>
      </c>
      <c r="R31" s="26">
        <f>VLOOKUP($A31,[15]ADI!$A$2:$G$47,3,FALSE)</f>
        <v>37.552070638463171</v>
      </c>
      <c r="S31" s="12">
        <f>VLOOKUP($A31,[15]ADI!$A$2:$G$47,4,FALSE)</f>
        <v>79</v>
      </c>
      <c r="T31" s="20">
        <f>VLOOKUP($A31,[15]ADI!$A$2:$G$47,5,FALSE)</f>
        <v>8.3799999999999999E-2</v>
      </c>
      <c r="U31" s="12">
        <f>VLOOKUP($A31,[15]ADI!$A$2:$G$47,6,FALSE)</f>
        <v>5094</v>
      </c>
      <c r="V31" s="20">
        <f>VLOOKUP($A31,[15]ADI!$A$2:$G$47,7,FALSE)</f>
        <v>0.1095</v>
      </c>
    </row>
    <row r="32" spans="1:22" ht="15" customHeight="1">
      <c r="A32" s="11">
        <v>210033</v>
      </c>
      <c r="B32" s="13" t="s">
        <v>26</v>
      </c>
      <c r="C32" s="26">
        <f>VLOOKUP($A32,[12]ADI!$A$2:$G$47,3,FALSE)</f>
        <v>23.109099912929821</v>
      </c>
      <c r="D32" s="12">
        <f>VLOOKUP($A32,[12]ADI!$A$2:$G$47,4,FALSE)</f>
        <v>41</v>
      </c>
      <c r="E32" s="20">
        <f>VLOOKUP($A32,[12]ADI!$A$2:$G$47,5,FALSE)</f>
        <v>0.2429</v>
      </c>
      <c r="F32" s="12">
        <f>VLOOKUP($A32,[12]ADI!$A$2:$G$47,6,FALSE)</f>
        <v>9170</v>
      </c>
      <c r="G32" s="20">
        <f>VLOOKUP($A32,[12]ADI!$A$2:$G$47,7,FALSE)</f>
        <v>0.12089999999999999</v>
      </c>
      <c r="H32" s="26">
        <f>VLOOKUP($A32,[13]ADI!$A$2:$G$47,3,FALSE)</f>
        <v>22.928616042780714</v>
      </c>
      <c r="I32" s="12">
        <f>VLOOKUP($A32,[13]ADI!$A$2:$G$47,4,FALSE)</f>
        <v>27</v>
      </c>
      <c r="J32" s="20">
        <f>VLOOKUP($A32,[13]ADI!$A$2:$G$47,5,FALSE)</f>
        <v>0.14430000000000001</v>
      </c>
      <c r="K32" s="12">
        <f>VLOOKUP($A32,[13]ADI!$A$2:$G$47,6,FALSE)</f>
        <v>9347</v>
      </c>
      <c r="L32" s="20">
        <f>VLOOKUP($A32,[13]ADI!$A$2:$G$47,7,FALSE)</f>
        <v>0.1179</v>
      </c>
      <c r="M32" s="26">
        <f>VLOOKUP($A32,[14]ADI!$A$2:$G$47,3,FALSE)</f>
        <v>22.85057839173399</v>
      </c>
      <c r="N32" s="12">
        <f>VLOOKUP($A32,[14]ADI!$A$2:$G$47,4,FALSE)</f>
        <v>40</v>
      </c>
      <c r="O32" s="20">
        <f>VLOOKUP($A32,[14]ADI!$A$2:$G$47,5,FALSE)</f>
        <v>6.8900000000000003E-2</v>
      </c>
      <c r="P32" s="12">
        <f>VLOOKUP($A32,[14]ADI!$A$2:$G$47,6,FALSE)</f>
        <v>8891</v>
      </c>
      <c r="Q32" s="20">
        <f>VLOOKUP($A32,[14]ADI!$A$2:$G$47,7,FALSE)</f>
        <v>0.1176</v>
      </c>
      <c r="R32" s="26">
        <f>VLOOKUP($A32,[15]ADI!$A$2:$G$47,3,FALSE)</f>
        <v>22.942951222234598</v>
      </c>
      <c r="S32" s="12">
        <f>VLOOKUP($A32,[15]ADI!$A$2:$G$47,4,FALSE)</f>
        <v>35</v>
      </c>
      <c r="T32" s="20">
        <f>VLOOKUP($A32,[15]ADI!$A$2:$G$47,5,FALSE)</f>
        <v>0.1166</v>
      </c>
      <c r="U32" s="12">
        <f>VLOOKUP($A32,[15]ADI!$A$2:$G$47,6,FALSE)</f>
        <v>8952</v>
      </c>
      <c r="V32" s="20">
        <f>VLOOKUP($A32,[15]ADI!$A$2:$G$47,7,FALSE)</f>
        <v>0.1196</v>
      </c>
    </row>
    <row r="33" spans="1:22" ht="15" customHeight="1">
      <c r="A33" s="11">
        <v>210034</v>
      </c>
      <c r="B33" s="13" t="s">
        <v>25</v>
      </c>
      <c r="C33" s="26">
        <f>VLOOKUP($A33,[12]ADI!$A$2:$G$47,3,FALSE)</f>
        <v>48.608401598401763</v>
      </c>
      <c r="D33" s="12">
        <f>VLOOKUP($A33,[12]ADI!$A$2:$G$47,4,FALSE)</f>
        <v>757</v>
      </c>
      <c r="E33" s="20">
        <f>VLOOKUP($A33,[12]ADI!$A$2:$G$47,5,FALSE)</f>
        <v>9.8000000000000004E-2</v>
      </c>
      <c r="F33" s="12">
        <f>VLOOKUP($A33,[12]ADI!$A$2:$G$47,6,FALSE)</f>
        <v>5282</v>
      </c>
      <c r="G33" s="20">
        <f>VLOOKUP($A33,[12]ADI!$A$2:$G$47,7,FALSE)</f>
        <v>0.1396</v>
      </c>
      <c r="H33" s="26">
        <f>VLOOKUP($A33,[13]ADI!$A$2:$G$47,3,FALSE)</f>
        <v>48.18216480446933</v>
      </c>
      <c r="I33" s="12">
        <f>VLOOKUP($A33,[13]ADI!$A$2:$G$47,4,FALSE)</f>
        <v>853</v>
      </c>
      <c r="J33" s="20">
        <f>VLOOKUP($A33,[13]ADI!$A$2:$G$47,5,FALSE)</f>
        <v>0.14949999999999999</v>
      </c>
      <c r="K33" s="12">
        <f>VLOOKUP($A33,[13]ADI!$A$2:$G$47,6,FALSE)</f>
        <v>5614</v>
      </c>
      <c r="L33" s="20">
        <f>VLOOKUP($A33,[13]ADI!$A$2:$G$47,7,FALSE)</f>
        <v>0.14319999999999999</v>
      </c>
      <c r="M33" s="26">
        <f>VLOOKUP($A33,[14]ADI!$A$2:$G$47,3,FALSE)</f>
        <v>47.98275590551188</v>
      </c>
      <c r="N33" s="12">
        <f>VLOOKUP($A33,[14]ADI!$A$2:$G$47,4,FALSE)</f>
        <v>824</v>
      </c>
      <c r="O33" s="20">
        <f>VLOOKUP($A33,[14]ADI!$A$2:$G$47,5,FALSE)</f>
        <v>0.14130000000000001</v>
      </c>
      <c r="P33" s="12">
        <f>VLOOKUP($A33,[14]ADI!$A$2:$G$47,6,FALSE)</f>
        <v>5669</v>
      </c>
      <c r="Q33" s="20">
        <f>VLOOKUP($A33,[14]ADI!$A$2:$G$47,7,FALSE)</f>
        <v>0.14069999999999999</v>
      </c>
      <c r="R33" s="26">
        <f>VLOOKUP($A33,[15]ADI!$A$2:$G$47,3,FALSE)</f>
        <v>47.244869198312323</v>
      </c>
      <c r="S33" s="12">
        <f>VLOOKUP($A33,[15]ADI!$A$2:$G$47,4,FALSE)</f>
        <v>742</v>
      </c>
      <c r="T33" s="20">
        <f>VLOOKUP($A33,[15]ADI!$A$2:$G$47,5,FALSE)</f>
        <v>0.12709999999999999</v>
      </c>
      <c r="U33" s="12">
        <f>VLOOKUP($A33,[15]ADI!$A$2:$G$47,6,FALSE)</f>
        <v>5200</v>
      </c>
      <c r="V33" s="20">
        <f>VLOOKUP($A33,[15]ADI!$A$2:$G$47,7,FALSE)</f>
        <v>0.12690000000000001</v>
      </c>
    </row>
    <row r="34" spans="1:22" ht="15" customHeight="1">
      <c r="A34" s="11">
        <v>210035</v>
      </c>
      <c r="B34" s="13" t="s">
        <v>24</v>
      </c>
      <c r="C34" s="26">
        <f>VLOOKUP($A34,[12]ADI!$A$2:$G$47,3,FALSE)</f>
        <v>22.913468146027249</v>
      </c>
      <c r="D34" s="12">
        <f>VLOOKUP($A34,[12]ADI!$A$2:$G$47,4,FALSE)</f>
        <v>17</v>
      </c>
      <c r="E34" s="20">
        <f>VLOOKUP($A34,[12]ADI!$A$2:$G$47,5,FALSE)</f>
        <v>6.2199999999999998E-2</v>
      </c>
      <c r="F34" s="12">
        <f>VLOOKUP($A34,[12]ADI!$A$2:$G$47,6,FALSE)</f>
        <v>5601</v>
      </c>
      <c r="G34" s="20">
        <f>VLOOKUP($A34,[12]ADI!$A$2:$G$47,7,FALSE)</f>
        <v>0.10249999999999999</v>
      </c>
      <c r="H34" s="26">
        <f>VLOOKUP($A34,[13]ADI!$A$2:$G$47,3,FALSE)</f>
        <v>22.920460918331589</v>
      </c>
      <c r="I34" s="12">
        <f>VLOOKUP($A34,[13]ADI!$A$2:$G$47,4,FALSE)</f>
        <v>25</v>
      </c>
      <c r="J34" s="20">
        <f>VLOOKUP($A34,[13]ADI!$A$2:$G$47,5,FALSE)</f>
        <v>0</v>
      </c>
      <c r="K34" s="12">
        <f>VLOOKUP($A34,[13]ADI!$A$2:$G$47,6,FALSE)</f>
        <v>5706</v>
      </c>
      <c r="L34" s="20">
        <f>VLOOKUP($A34,[13]ADI!$A$2:$G$47,7,FALSE)</f>
        <v>0.1045</v>
      </c>
      <c r="M34" s="26">
        <f>VLOOKUP($A34,[14]ADI!$A$2:$G$47,3,FALSE)</f>
        <v>22.917975609756091</v>
      </c>
      <c r="N34" s="12">
        <f>VLOOKUP($A34,[14]ADI!$A$2:$G$47,4,FALSE)</f>
        <v>13</v>
      </c>
      <c r="O34" s="20">
        <f>VLOOKUP($A34,[14]ADI!$A$2:$G$47,5,FALSE)</f>
        <v>9.9699999999999997E-2</v>
      </c>
      <c r="P34" s="12">
        <f>VLOOKUP($A34,[14]ADI!$A$2:$G$47,6,FALSE)</f>
        <v>6165</v>
      </c>
      <c r="Q34" s="20">
        <f>VLOOKUP($A34,[14]ADI!$A$2:$G$47,7,FALSE)</f>
        <v>0.10349999999999999</v>
      </c>
      <c r="R34" s="26">
        <f>VLOOKUP($A34,[15]ADI!$A$2:$G$47,3,FALSE)</f>
        <v>22.900590971743647</v>
      </c>
      <c r="S34" s="12">
        <f>VLOOKUP($A34,[15]ADI!$A$2:$G$47,4,FALSE)</f>
        <v>13</v>
      </c>
      <c r="T34" s="20">
        <f>VLOOKUP($A34,[15]ADI!$A$2:$G$47,5,FALSE)</f>
        <v>9.8799999999999999E-2</v>
      </c>
      <c r="U34" s="12">
        <f>VLOOKUP($A34,[15]ADI!$A$2:$G$47,6,FALSE)</f>
        <v>5817</v>
      </c>
      <c r="V34" s="20">
        <f>VLOOKUP($A34,[15]ADI!$A$2:$G$47,7,FALSE)</f>
        <v>0.1027</v>
      </c>
    </row>
    <row r="35" spans="1:22" ht="15" customHeight="1">
      <c r="A35" s="11">
        <v>210037</v>
      </c>
      <c r="B35" s="13" t="s">
        <v>23</v>
      </c>
      <c r="C35" s="26">
        <f>VLOOKUP($A35,[12]ADI!$A$2:$G$47,3,FALSE)</f>
        <v>36.069887525562535</v>
      </c>
      <c r="D35" s="12">
        <f>VLOOKUP($A35,[12]ADI!$A$2:$G$47,4,FALSE)</f>
        <v>140</v>
      </c>
      <c r="E35" s="20">
        <f>VLOOKUP($A35,[12]ADI!$A$2:$G$47,5,FALSE)</f>
        <v>8.1299999999999997E-2</v>
      </c>
      <c r="F35" s="12">
        <f>VLOOKUP($A35,[12]ADI!$A$2:$G$47,6,FALSE)</f>
        <v>4762</v>
      </c>
      <c r="G35" s="20">
        <f>VLOOKUP($A35,[12]ADI!$A$2:$G$47,7,FALSE)</f>
        <v>8.8200000000000001E-2</v>
      </c>
      <c r="H35" s="26">
        <f>VLOOKUP($A35,[13]ADI!$A$2:$G$47,3,FALSE)</f>
        <v>35.911754006843324</v>
      </c>
      <c r="I35" s="12">
        <f>VLOOKUP($A35,[13]ADI!$A$2:$G$47,4,FALSE)</f>
        <v>178</v>
      </c>
      <c r="J35" s="20">
        <f>VLOOKUP($A35,[13]ADI!$A$2:$G$47,5,FALSE)</f>
        <v>0.1244</v>
      </c>
      <c r="K35" s="12">
        <f>VLOOKUP($A35,[13]ADI!$A$2:$G$47,6,FALSE)</f>
        <v>5399</v>
      </c>
      <c r="L35" s="20">
        <f>VLOOKUP($A35,[13]ADI!$A$2:$G$47,7,FALSE)</f>
        <v>9.2200000000000004E-2</v>
      </c>
      <c r="M35" s="26">
        <f>VLOOKUP($A35,[14]ADI!$A$2:$G$47,3,FALSE)</f>
        <v>35.354120213281803</v>
      </c>
      <c r="N35" s="12">
        <f>VLOOKUP($A35,[14]ADI!$A$2:$G$47,4,FALSE)</f>
        <v>140</v>
      </c>
      <c r="O35" s="20">
        <f>VLOOKUP($A35,[14]ADI!$A$2:$G$47,5,FALSE)</f>
        <v>0.1321</v>
      </c>
      <c r="P35" s="12">
        <f>VLOOKUP($A35,[14]ADI!$A$2:$G$47,6,FALSE)</f>
        <v>6070</v>
      </c>
      <c r="Q35" s="20">
        <f>VLOOKUP($A35,[14]ADI!$A$2:$G$47,7,FALSE)</f>
        <v>0.1109</v>
      </c>
      <c r="R35" s="26">
        <f>VLOOKUP($A35,[15]ADI!$A$2:$G$47,3,FALSE)</f>
        <v>35.449050711193763</v>
      </c>
      <c r="S35" s="12">
        <f>VLOOKUP($A35,[15]ADI!$A$2:$G$47,4,FALSE)</f>
        <v>184</v>
      </c>
      <c r="T35" s="20">
        <f>VLOOKUP($A35,[15]ADI!$A$2:$G$47,5,FALSE)</f>
        <v>9.2700000000000005E-2</v>
      </c>
      <c r="U35" s="12">
        <f>VLOOKUP($A35,[15]ADI!$A$2:$G$47,6,FALSE)</f>
        <v>6303</v>
      </c>
      <c r="V35" s="20">
        <f>VLOOKUP($A35,[15]ADI!$A$2:$G$47,7,FALSE)</f>
        <v>0.1124</v>
      </c>
    </row>
    <row r="36" spans="1:22" ht="15" customHeight="1">
      <c r="A36" s="11">
        <v>210038</v>
      </c>
      <c r="B36" s="13" t="s">
        <v>22</v>
      </c>
      <c r="C36" s="26">
        <f>VLOOKUP($A36,[12]ADI!$A$2:$G$47,3,FALSE)</f>
        <v>61.922123849788392</v>
      </c>
      <c r="D36" s="12">
        <f>VLOOKUP($A36,[12]ADI!$A$2:$G$47,4,FALSE)</f>
        <v>983</v>
      </c>
      <c r="E36" s="20">
        <f>VLOOKUP($A36,[12]ADI!$A$2:$G$47,5,FALSE)</f>
        <v>0.15040000000000001</v>
      </c>
      <c r="F36" s="12">
        <f>VLOOKUP($A36,[12]ADI!$A$2:$G$47,6,FALSE)</f>
        <v>3051</v>
      </c>
      <c r="G36" s="20">
        <f>VLOOKUP($A36,[12]ADI!$A$2:$G$47,7,FALSE)</f>
        <v>0.14149999999999999</v>
      </c>
      <c r="H36" s="26">
        <f>VLOOKUP($A36,[13]ADI!$A$2:$G$47,3,FALSE)</f>
        <v>63.502172825784932</v>
      </c>
      <c r="I36" s="12">
        <f>VLOOKUP($A36,[13]ADI!$A$2:$G$47,4,FALSE)</f>
        <v>955</v>
      </c>
      <c r="J36" s="20">
        <f>VLOOKUP($A36,[13]ADI!$A$2:$G$47,5,FALSE)</f>
        <v>0.15129999999999999</v>
      </c>
      <c r="K36" s="12">
        <f>VLOOKUP($A36,[13]ADI!$A$2:$G$47,6,FALSE)</f>
        <v>2648</v>
      </c>
      <c r="L36" s="20">
        <f>VLOOKUP($A36,[13]ADI!$A$2:$G$47,7,FALSE)</f>
        <v>0.14649999999999999</v>
      </c>
      <c r="M36" s="26">
        <f>VLOOKUP($A36,[14]ADI!$A$2:$G$47,3,FALSE)</f>
        <v>61.679709677419304</v>
      </c>
      <c r="N36" s="12">
        <f>VLOOKUP($A36,[14]ADI!$A$2:$G$47,4,FALSE)</f>
        <v>1008</v>
      </c>
      <c r="O36" s="20">
        <f>VLOOKUP($A36,[14]ADI!$A$2:$G$47,5,FALSE)</f>
        <v>0.1585</v>
      </c>
      <c r="P36" s="12">
        <f>VLOOKUP($A36,[14]ADI!$A$2:$G$47,6,FALSE)</f>
        <v>3030</v>
      </c>
      <c r="Q36" s="20">
        <f>VLOOKUP($A36,[14]ADI!$A$2:$G$47,7,FALSE)</f>
        <v>0.15359999999999999</v>
      </c>
      <c r="R36" s="26">
        <f>VLOOKUP($A36,[15]ADI!$A$2:$G$47,3,FALSE)</f>
        <v>63.017589357699499</v>
      </c>
      <c r="S36" s="12">
        <f>VLOOKUP($A36,[15]ADI!$A$2:$G$47,4,FALSE)</f>
        <v>924</v>
      </c>
      <c r="T36" s="20">
        <f>VLOOKUP($A36,[15]ADI!$A$2:$G$47,5,FALSE)</f>
        <v>0.1666</v>
      </c>
      <c r="U36" s="12">
        <f>VLOOKUP($A36,[15]ADI!$A$2:$G$47,6,FALSE)</f>
        <v>2804</v>
      </c>
      <c r="V36" s="20">
        <f>VLOOKUP($A36,[15]ADI!$A$2:$G$47,7,FALSE)</f>
        <v>0.154</v>
      </c>
    </row>
    <row r="37" spans="1:22" ht="15" customHeight="1">
      <c r="A37" s="11">
        <v>210039</v>
      </c>
      <c r="B37" s="13" t="s">
        <v>21</v>
      </c>
      <c r="C37" s="26">
        <f>VLOOKUP($A37,[12]ADI!$A$2:$G$47,3,FALSE)</f>
        <v>18.631443458124206</v>
      </c>
      <c r="D37" s="12">
        <f>VLOOKUP($A37,[12]ADI!$A$2:$G$47,4,FALSE)</f>
        <v>8</v>
      </c>
      <c r="E37" s="20">
        <f>VLOOKUP($A37,[12]ADI!$A$2:$G$47,5,FALSE)</f>
        <v>0.14929999999999999</v>
      </c>
      <c r="F37" s="12">
        <f>VLOOKUP($A37,[12]ADI!$A$2:$G$47,6,FALSE)</f>
        <v>5203</v>
      </c>
      <c r="G37" s="20">
        <f>VLOOKUP($A37,[12]ADI!$A$2:$G$47,7,FALSE)</f>
        <v>0.1105</v>
      </c>
      <c r="H37" s="26">
        <f>VLOOKUP($A37,[13]ADI!$A$2:$G$47,3,FALSE)</f>
        <v>18.259255999999954</v>
      </c>
      <c r="I37" s="12">
        <f>VLOOKUP($A37,[13]ADI!$A$2:$G$47,4,FALSE)</f>
        <v>4</v>
      </c>
      <c r="J37" s="20">
        <f>VLOOKUP($A37,[13]ADI!$A$2:$G$47,5,FALSE)</f>
        <v>0</v>
      </c>
      <c r="K37" s="12">
        <f>VLOOKUP($A37,[13]ADI!$A$2:$G$47,6,FALSE)</f>
        <v>5021</v>
      </c>
      <c r="L37" s="20">
        <f>VLOOKUP($A37,[13]ADI!$A$2:$G$47,7,FALSE)</f>
        <v>0.1024</v>
      </c>
      <c r="M37" s="26">
        <f>VLOOKUP($A37,[14]ADI!$A$2:$G$47,3,FALSE)</f>
        <v>18.532130189439705</v>
      </c>
      <c r="N37" s="12">
        <f>VLOOKUP($A37,[14]ADI!$A$2:$G$47,4,FALSE)</f>
        <v>6</v>
      </c>
      <c r="O37" s="20">
        <f>VLOOKUP($A37,[14]ADI!$A$2:$G$47,5,FALSE)</f>
        <v>0</v>
      </c>
      <c r="P37" s="12">
        <f>VLOOKUP($A37,[14]ADI!$A$2:$G$47,6,FALSE)</f>
        <v>4989</v>
      </c>
      <c r="Q37" s="20">
        <f>VLOOKUP($A37,[14]ADI!$A$2:$G$47,7,FALSE)</f>
        <v>9.4700000000000006E-2</v>
      </c>
      <c r="R37" s="26">
        <f>VLOOKUP($A37,[15]ADI!$A$2:$G$47,3,FALSE)</f>
        <v>18.310836092715199</v>
      </c>
      <c r="S37" s="12">
        <f>VLOOKUP($A37,[15]ADI!$A$2:$G$47,4,FALSE)</f>
        <v>7</v>
      </c>
      <c r="T37" s="20">
        <f>VLOOKUP($A37,[15]ADI!$A$2:$G$47,5,FALSE)</f>
        <v>0</v>
      </c>
      <c r="U37" s="12">
        <f>VLOOKUP($A37,[15]ADI!$A$2:$G$47,6,FALSE)</f>
        <v>4854</v>
      </c>
      <c r="V37" s="20">
        <f>VLOOKUP($A37,[15]ADI!$A$2:$G$47,7,FALSE)</f>
        <v>9.6000000000000002E-2</v>
      </c>
    </row>
    <row r="38" spans="1:22" ht="15" customHeight="1">
      <c r="A38" s="11">
        <v>210040</v>
      </c>
      <c r="B38" s="13" t="s">
        <v>20</v>
      </c>
      <c r="C38" s="26">
        <f>VLOOKUP($A38,[12]ADI!$A$2:$G$47,3,FALSE)</f>
        <v>40.305263434502656</v>
      </c>
      <c r="D38" s="12">
        <f>VLOOKUP($A38,[12]ADI!$A$2:$G$47,4,FALSE)</f>
        <v>699</v>
      </c>
      <c r="E38" s="20">
        <f>VLOOKUP($A38,[12]ADI!$A$2:$G$47,5,FALSE)</f>
        <v>0.1182</v>
      </c>
      <c r="F38" s="12">
        <f>VLOOKUP($A38,[12]ADI!$A$2:$G$47,6,FALSE)</f>
        <v>6929</v>
      </c>
      <c r="G38" s="20">
        <f>VLOOKUP($A38,[12]ADI!$A$2:$G$47,7,FALSE)</f>
        <v>0.1023</v>
      </c>
      <c r="H38" s="26">
        <f>VLOOKUP($A38,[13]ADI!$A$2:$G$47,3,FALSE)</f>
        <v>39.850043191634477</v>
      </c>
      <c r="I38" s="12">
        <f>VLOOKUP($A38,[13]ADI!$A$2:$G$47,4,FALSE)</f>
        <v>820</v>
      </c>
      <c r="J38" s="20">
        <f>VLOOKUP($A38,[13]ADI!$A$2:$G$47,5,FALSE)</f>
        <v>0.15870000000000001</v>
      </c>
      <c r="K38" s="12">
        <f>VLOOKUP($A38,[13]ADI!$A$2:$G$47,6,FALSE)</f>
        <v>8010</v>
      </c>
      <c r="L38" s="20">
        <f>VLOOKUP($A38,[13]ADI!$A$2:$G$47,7,FALSE)</f>
        <v>0.11070000000000001</v>
      </c>
      <c r="M38" s="26">
        <f>VLOOKUP($A38,[14]ADI!$A$2:$G$47,3,FALSE)</f>
        <v>39.520612871395741</v>
      </c>
      <c r="N38" s="12">
        <f>VLOOKUP($A38,[14]ADI!$A$2:$G$47,4,FALSE)</f>
        <v>836</v>
      </c>
      <c r="O38" s="20">
        <f>VLOOKUP($A38,[14]ADI!$A$2:$G$47,5,FALSE)</f>
        <v>0.1479</v>
      </c>
      <c r="P38" s="12">
        <f>VLOOKUP($A38,[14]ADI!$A$2:$G$47,6,FALSE)</f>
        <v>8318</v>
      </c>
      <c r="Q38" s="20">
        <f>VLOOKUP($A38,[14]ADI!$A$2:$G$47,7,FALSE)</f>
        <v>0.1235</v>
      </c>
      <c r="R38" s="26">
        <f>VLOOKUP($A38,[15]ADI!$A$2:$G$47,3,FALSE)</f>
        <v>40.169878312880421</v>
      </c>
      <c r="S38" s="12">
        <f>VLOOKUP($A38,[15]ADI!$A$2:$G$47,4,FALSE)</f>
        <v>900</v>
      </c>
      <c r="T38" s="20">
        <f>VLOOKUP($A38,[15]ADI!$A$2:$G$47,5,FALSE)</f>
        <v>0.1532</v>
      </c>
      <c r="U38" s="12">
        <f>VLOOKUP($A38,[15]ADI!$A$2:$G$47,6,FALSE)</f>
        <v>8825</v>
      </c>
      <c r="V38" s="20">
        <f>VLOOKUP($A38,[15]ADI!$A$2:$G$47,7,FALSE)</f>
        <v>0.1323</v>
      </c>
    </row>
    <row r="39" spans="1:22" ht="15" customHeight="1">
      <c r="A39" s="11">
        <v>210043</v>
      </c>
      <c r="B39" s="13" t="s">
        <v>19</v>
      </c>
      <c r="C39" s="26">
        <f>VLOOKUP($A39,[12]ADI!$A$2:$G$47,3,FALSE)</f>
        <v>28.705827706926723</v>
      </c>
      <c r="D39" s="12">
        <f>VLOOKUP($A39,[12]ADI!$A$2:$G$47,4,FALSE)</f>
        <v>603</v>
      </c>
      <c r="E39" s="20">
        <f>VLOOKUP($A39,[12]ADI!$A$2:$G$47,5,FALSE)</f>
        <v>0.11020000000000001</v>
      </c>
      <c r="F39" s="12">
        <f>VLOOKUP($A39,[12]ADI!$A$2:$G$47,6,FALSE)</f>
        <v>15468</v>
      </c>
      <c r="G39" s="20">
        <f>VLOOKUP($A39,[12]ADI!$A$2:$G$47,7,FALSE)</f>
        <v>0.1164</v>
      </c>
      <c r="H39" s="26">
        <f>VLOOKUP($A39,[13]ADI!$A$2:$G$47,3,FALSE)</f>
        <v>27.203768583450184</v>
      </c>
      <c r="I39" s="12">
        <f>VLOOKUP($A39,[13]ADI!$A$2:$G$47,4,FALSE)</f>
        <v>414</v>
      </c>
      <c r="J39" s="20">
        <f>VLOOKUP($A39,[13]ADI!$A$2:$G$47,5,FALSE)</f>
        <v>0.1234</v>
      </c>
      <c r="K39" s="12">
        <f>VLOOKUP($A39,[13]ADI!$A$2:$G$47,6,FALSE)</f>
        <v>13931</v>
      </c>
      <c r="L39" s="20">
        <f>VLOOKUP($A39,[13]ADI!$A$2:$G$47,7,FALSE)</f>
        <v>0.1171</v>
      </c>
      <c r="M39" s="26">
        <f>VLOOKUP($A39,[14]ADI!$A$2:$G$47,3,FALSE)</f>
        <v>26.957957712305031</v>
      </c>
      <c r="N39" s="12">
        <f>VLOOKUP($A39,[14]ADI!$A$2:$G$47,4,FALSE)</f>
        <v>370</v>
      </c>
      <c r="O39" s="20">
        <f>VLOOKUP($A39,[14]ADI!$A$2:$G$47,5,FALSE)</f>
        <v>0.1152</v>
      </c>
      <c r="P39" s="12">
        <f>VLOOKUP($A39,[14]ADI!$A$2:$G$47,6,FALSE)</f>
        <v>14137</v>
      </c>
      <c r="Q39" s="20">
        <f>VLOOKUP($A39,[14]ADI!$A$2:$G$47,7,FALSE)</f>
        <v>0.127</v>
      </c>
      <c r="R39" s="26">
        <f>VLOOKUP($A39,[15]ADI!$A$2:$G$47,3,FALSE)</f>
        <v>26.303004799789516</v>
      </c>
      <c r="S39" s="12">
        <f>VLOOKUP($A39,[15]ADI!$A$2:$G$47,4,FALSE)</f>
        <v>363</v>
      </c>
      <c r="T39" s="20">
        <f>VLOOKUP($A39,[15]ADI!$A$2:$G$47,5,FALSE)</f>
        <v>0.14080000000000001</v>
      </c>
      <c r="U39" s="12">
        <f>VLOOKUP($A39,[15]ADI!$A$2:$G$47,6,FALSE)</f>
        <v>14932</v>
      </c>
      <c r="V39" s="20">
        <f>VLOOKUP($A39,[15]ADI!$A$2:$G$47,7,FALSE)</f>
        <v>0.13400000000000001</v>
      </c>
    </row>
    <row r="40" spans="1:22" ht="15" customHeight="1">
      <c r="A40" s="11">
        <v>210044</v>
      </c>
      <c r="B40" s="13" t="s">
        <v>18</v>
      </c>
      <c r="C40" s="26">
        <f>VLOOKUP($A40,[12]ADI!$A$2:$G$47,3,FALSE)</f>
        <v>31.98512860531881</v>
      </c>
      <c r="D40" s="12">
        <f>VLOOKUP($A40,[12]ADI!$A$2:$G$47,4,FALSE)</f>
        <v>731</v>
      </c>
      <c r="E40" s="20">
        <f>VLOOKUP($A40,[12]ADI!$A$2:$G$47,5,FALSE)</f>
        <v>0.14779999999999999</v>
      </c>
      <c r="F40" s="12">
        <f>VLOOKUP($A40,[12]ADI!$A$2:$G$47,6,FALSE)</f>
        <v>15342</v>
      </c>
      <c r="G40" s="20">
        <f>VLOOKUP($A40,[12]ADI!$A$2:$G$47,7,FALSE)</f>
        <v>0.1061</v>
      </c>
      <c r="H40" s="26">
        <f>VLOOKUP($A40,[13]ADI!$A$2:$G$47,3,FALSE)</f>
        <v>31.945817328475076</v>
      </c>
      <c r="I40" s="12">
        <f>VLOOKUP($A40,[13]ADI!$A$2:$G$47,4,FALSE)</f>
        <v>781</v>
      </c>
      <c r="J40" s="20">
        <f>VLOOKUP($A40,[13]ADI!$A$2:$G$47,5,FALSE)</f>
        <v>0.14860000000000001</v>
      </c>
      <c r="K40" s="12">
        <f>VLOOKUP($A40,[13]ADI!$A$2:$G$47,6,FALSE)</f>
        <v>15460</v>
      </c>
      <c r="L40" s="20">
        <f>VLOOKUP($A40,[13]ADI!$A$2:$G$47,7,FALSE)</f>
        <v>0.1045</v>
      </c>
      <c r="M40" s="26">
        <f>VLOOKUP($A40,[14]ADI!$A$2:$G$47,3,FALSE)</f>
        <v>32.25248177982342</v>
      </c>
      <c r="N40" s="12">
        <f>VLOOKUP($A40,[14]ADI!$A$2:$G$47,4,FALSE)</f>
        <v>788</v>
      </c>
      <c r="O40" s="20">
        <f>VLOOKUP($A40,[14]ADI!$A$2:$G$47,5,FALSE)</f>
        <v>0.1109</v>
      </c>
      <c r="P40" s="12">
        <f>VLOOKUP($A40,[14]ADI!$A$2:$G$47,6,FALSE)</f>
        <v>14905</v>
      </c>
      <c r="Q40" s="20">
        <f>VLOOKUP($A40,[14]ADI!$A$2:$G$47,7,FALSE)</f>
        <v>0.1074</v>
      </c>
      <c r="R40" s="26">
        <f>VLOOKUP($A40,[15]ADI!$A$2:$G$47,3,FALSE)</f>
        <v>31.152204562079994</v>
      </c>
      <c r="S40" s="12">
        <f>VLOOKUP($A40,[15]ADI!$A$2:$G$47,4,FALSE)</f>
        <v>668</v>
      </c>
      <c r="T40" s="20">
        <f>VLOOKUP($A40,[15]ADI!$A$2:$G$47,5,FALSE)</f>
        <v>0.1051</v>
      </c>
      <c r="U40" s="12">
        <f>VLOOKUP($A40,[15]ADI!$A$2:$G$47,6,FALSE)</f>
        <v>14403</v>
      </c>
      <c r="V40" s="20">
        <f>VLOOKUP($A40,[15]ADI!$A$2:$G$47,7,FALSE)</f>
        <v>0.11020000000000001</v>
      </c>
    </row>
    <row r="41" spans="1:22" ht="15" customHeight="1">
      <c r="A41" s="11">
        <v>210048</v>
      </c>
      <c r="B41" s="13" t="s">
        <v>17</v>
      </c>
      <c r="C41" s="26">
        <f>VLOOKUP($A41,[12]ADI!$A$2:$G$47,3,FALSE)</f>
        <v>18.528039667211377</v>
      </c>
      <c r="D41" s="12">
        <f>VLOOKUP($A41,[12]ADI!$A$2:$G$47,4,FALSE)</f>
        <v>199</v>
      </c>
      <c r="E41" s="20">
        <f>VLOOKUP($A41,[12]ADI!$A$2:$G$47,5,FALSE)</f>
        <v>0.15670000000000001</v>
      </c>
      <c r="F41" s="12">
        <f>VLOOKUP($A41,[12]ADI!$A$2:$G$47,6,FALSE)</f>
        <v>13346</v>
      </c>
      <c r="G41" s="20">
        <f>VLOOKUP($A41,[12]ADI!$A$2:$G$47,7,FALSE)</f>
        <v>0.1137</v>
      </c>
      <c r="H41" s="26">
        <f>VLOOKUP($A41,[13]ADI!$A$2:$G$47,3,FALSE)</f>
        <v>18.391259168704121</v>
      </c>
      <c r="I41" s="12">
        <f>VLOOKUP($A41,[13]ADI!$A$2:$G$47,4,FALSE)</f>
        <v>150</v>
      </c>
      <c r="J41" s="20">
        <f>VLOOKUP($A41,[13]ADI!$A$2:$G$47,5,FALSE)</f>
        <v>0.1236</v>
      </c>
      <c r="K41" s="12">
        <f>VLOOKUP($A41,[13]ADI!$A$2:$G$47,6,FALSE)</f>
        <v>13015</v>
      </c>
      <c r="L41" s="20">
        <f>VLOOKUP($A41,[13]ADI!$A$2:$G$47,7,FALSE)</f>
        <v>0.1115</v>
      </c>
      <c r="M41" s="26">
        <f>VLOOKUP($A41,[14]ADI!$A$2:$G$47,3,FALSE)</f>
        <v>18.579011495789366</v>
      </c>
      <c r="N41" s="12">
        <f>VLOOKUP($A41,[14]ADI!$A$2:$G$47,4,FALSE)</f>
        <v>238</v>
      </c>
      <c r="O41" s="20">
        <f>VLOOKUP($A41,[14]ADI!$A$2:$G$47,5,FALSE)</f>
        <v>0.1152</v>
      </c>
      <c r="P41" s="12">
        <f>VLOOKUP($A41,[14]ADI!$A$2:$G$47,6,FALSE)</f>
        <v>14822</v>
      </c>
      <c r="Q41" s="20">
        <f>VLOOKUP($A41,[14]ADI!$A$2:$G$47,7,FALSE)</f>
        <v>0.112</v>
      </c>
      <c r="R41" s="26">
        <f>VLOOKUP($A41,[15]ADI!$A$2:$G$47,3,FALSE)</f>
        <v>18.678661487519136</v>
      </c>
      <c r="S41" s="12">
        <f>VLOOKUP($A41,[15]ADI!$A$2:$G$47,4,FALSE)</f>
        <v>212</v>
      </c>
      <c r="T41" s="20">
        <f>VLOOKUP($A41,[15]ADI!$A$2:$G$47,5,FALSE)</f>
        <v>0.12659999999999999</v>
      </c>
      <c r="U41" s="12">
        <f>VLOOKUP($A41,[15]ADI!$A$2:$G$47,6,FALSE)</f>
        <v>15590</v>
      </c>
      <c r="V41" s="20">
        <f>VLOOKUP($A41,[15]ADI!$A$2:$G$47,7,FALSE)</f>
        <v>0.11559999999999999</v>
      </c>
    </row>
    <row r="42" spans="1:22" ht="15" customHeight="1">
      <c r="A42" s="11">
        <v>210049</v>
      </c>
      <c r="B42" s="13" t="s">
        <v>16</v>
      </c>
      <c r="C42" s="26">
        <f>VLOOKUP($A42,[12]ADI!$A$2:$G$47,3,FALSE)</f>
        <v>28.625821064552618</v>
      </c>
      <c r="D42" s="12">
        <f>VLOOKUP($A42,[12]ADI!$A$2:$G$47,4,FALSE)</f>
        <v>169</v>
      </c>
      <c r="E42" s="20">
        <f>VLOOKUP($A42,[12]ADI!$A$2:$G$47,5,FALSE)</f>
        <v>0.14560000000000001</v>
      </c>
      <c r="F42" s="12">
        <f>VLOOKUP($A42,[12]ADI!$A$2:$G$47,6,FALSE)</f>
        <v>9588</v>
      </c>
      <c r="G42" s="20">
        <f>VLOOKUP($A42,[12]ADI!$A$2:$G$47,7,FALSE)</f>
        <v>0.1149</v>
      </c>
      <c r="H42" s="26">
        <f>VLOOKUP($A42,[13]ADI!$A$2:$G$47,3,FALSE)</f>
        <v>28.047030871351808</v>
      </c>
      <c r="I42" s="12">
        <f>VLOOKUP($A42,[13]ADI!$A$2:$G$47,4,FALSE)</f>
        <v>157</v>
      </c>
      <c r="J42" s="20">
        <f>VLOOKUP($A42,[13]ADI!$A$2:$G$47,5,FALSE)</f>
        <v>0.12640000000000001</v>
      </c>
      <c r="K42" s="12">
        <f>VLOOKUP($A42,[13]ADI!$A$2:$G$47,6,FALSE)</f>
        <v>9373</v>
      </c>
      <c r="L42" s="20">
        <f>VLOOKUP($A42,[13]ADI!$A$2:$G$47,7,FALSE)</f>
        <v>0.1154</v>
      </c>
      <c r="M42" s="26">
        <f>VLOOKUP($A42,[14]ADI!$A$2:$G$47,3,FALSE)</f>
        <v>28.406116659583521</v>
      </c>
      <c r="N42" s="12">
        <f>VLOOKUP($A42,[14]ADI!$A$2:$G$47,4,FALSE)</f>
        <v>156</v>
      </c>
      <c r="O42" s="20">
        <f>VLOOKUP($A42,[14]ADI!$A$2:$G$47,5,FALSE)</f>
        <v>5.8299999999999998E-2</v>
      </c>
      <c r="P42" s="12">
        <f>VLOOKUP($A42,[14]ADI!$A$2:$G$47,6,FALSE)</f>
        <v>9285</v>
      </c>
      <c r="Q42" s="20">
        <f>VLOOKUP($A42,[14]ADI!$A$2:$G$47,7,FALSE)</f>
        <v>9.9699999999999997E-2</v>
      </c>
      <c r="R42" s="26">
        <f>VLOOKUP($A42,[15]ADI!$A$2:$G$47,3,FALSE)</f>
        <v>28.253148657622635</v>
      </c>
      <c r="S42" s="12">
        <f>VLOOKUP($A42,[15]ADI!$A$2:$G$47,4,FALSE)</f>
        <v>191</v>
      </c>
      <c r="T42" s="20">
        <f>VLOOKUP($A42,[15]ADI!$A$2:$G$47,5,FALSE)</f>
        <v>0.12509999999999999</v>
      </c>
      <c r="U42" s="12">
        <f>VLOOKUP($A42,[15]ADI!$A$2:$G$47,6,FALSE)</f>
        <v>10381</v>
      </c>
      <c r="V42" s="20">
        <f>VLOOKUP($A42,[15]ADI!$A$2:$G$47,7,FALSE)</f>
        <v>0.1168</v>
      </c>
    </row>
    <row r="43" spans="1:22" ht="15" customHeight="1">
      <c r="A43" s="11">
        <v>210051</v>
      </c>
      <c r="B43" s="13" t="s">
        <v>15</v>
      </c>
      <c r="C43" s="26">
        <f>VLOOKUP($A43,[12]ADI!$A$2:$G$47,3,FALSE)</f>
        <v>32.131947875235525</v>
      </c>
      <c r="D43" s="12">
        <f>VLOOKUP($A43,[12]ADI!$A$2:$G$47,4,FALSE)</f>
        <v>377</v>
      </c>
      <c r="E43" s="20">
        <f>VLOOKUP($A43,[12]ADI!$A$2:$G$47,5,FALSE)</f>
        <v>0.1111</v>
      </c>
      <c r="F43" s="12">
        <f>VLOOKUP($A43,[12]ADI!$A$2:$G$47,6,FALSE)</f>
        <v>9310</v>
      </c>
      <c r="G43" s="20">
        <f>VLOOKUP($A43,[12]ADI!$A$2:$G$47,7,FALSE)</f>
        <v>9.06E-2</v>
      </c>
      <c r="H43" s="26">
        <f>VLOOKUP($A43,[13]ADI!$A$2:$G$47,3,FALSE)</f>
        <v>31.58819086386254</v>
      </c>
      <c r="I43" s="12">
        <f>VLOOKUP($A43,[13]ADI!$A$2:$G$47,4,FALSE)</f>
        <v>312</v>
      </c>
      <c r="J43" s="20">
        <f>VLOOKUP($A43,[13]ADI!$A$2:$G$47,5,FALSE)</f>
        <v>0.1153</v>
      </c>
      <c r="K43" s="12">
        <f>VLOOKUP($A43,[13]ADI!$A$2:$G$47,6,FALSE)</f>
        <v>8641</v>
      </c>
      <c r="L43" s="20">
        <f>VLOOKUP($A43,[13]ADI!$A$2:$G$47,7,FALSE)</f>
        <v>0.1</v>
      </c>
      <c r="M43" s="26">
        <f>VLOOKUP($A43,[14]ADI!$A$2:$G$47,3,FALSE)</f>
        <v>31.827935491664665</v>
      </c>
      <c r="N43" s="12">
        <f>VLOOKUP($A43,[14]ADI!$A$2:$G$47,4,FALSE)</f>
        <v>288</v>
      </c>
      <c r="O43" s="20">
        <f>VLOOKUP($A43,[14]ADI!$A$2:$G$47,5,FALSE)</f>
        <v>0.1351</v>
      </c>
      <c r="P43" s="12">
        <f>VLOOKUP($A43,[14]ADI!$A$2:$G$47,6,FALSE)</f>
        <v>8104</v>
      </c>
      <c r="Q43" s="20">
        <f>VLOOKUP($A43,[14]ADI!$A$2:$G$47,7,FALSE)</f>
        <v>0.1144</v>
      </c>
      <c r="R43" s="26">
        <f>VLOOKUP($A43,[15]ADI!$A$2:$G$47,3,FALSE)</f>
        <v>31.931175756237582</v>
      </c>
      <c r="S43" s="12">
        <f>VLOOKUP($A43,[15]ADI!$A$2:$G$47,4,FALSE)</f>
        <v>321</v>
      </c>
      <c r="T43" s="20">
        <f>VLOOKUP($A43,[15]ADI!$A$2:$G$47,5,FALSE)</f>
        <v>9.6500000000000002E-2</v>
      </c>
      <c r="U43" s="12">
        <f>VLOOKUP($A43,[15]ADI!$A$2:$G$47,6,FALSE)</f>
        <v>8835</v>
      </c>
      <c r="V43" s="20">
        <f>VLOOKUP($A43,[15]ADI!$A$2:$G$47,7,FALSE)</f>
        <v>0.12089999999999999</v>
      </c>
    </row>
    <row r="44" spans="1:22" ht="15" customHeight="1">
      <c r="A44" s="11">
        <v>210056</v>
      </c>
      <c r="B44" s="13" t="s">
        <v>14</v>
      </c>
      <c r="C44" s="26">
        <f>VLOOKUP($A44,[12]ADI!$A$2:$G$47,3,FALSE)</f>
        <v>55.088418650146927</v>
      </c>
      <c r="D44" s="12">
        <f>VLOOKUP($A44,[12]ADI!$A$2:$G$47,4,FALSE)</f>
        <v>1013</v>
      </c>
      <c r="E44" s="20">
        <f>VLOOKUP($A44,[12]ADI!$A$2:$G$47,5,FALSE)</f>
        <v>0.12970000000000001</v>
      </c>
      <c r="F44" s="12">
        <f>VLOOKUP($A44,[12]ADI!$A$2:$G$47,6,FALSE)</f>
        <v>5132</v>
      </c>
      <c r="G44" s="20">
        <f>VLOOKUP($A44,[12]ADI!$A$2:$G$47,7,FALSE)</f>
        <v>0.12920000000000001</v>
      </c>
      <c r="H44" s="26">
        <f>VLOOKUP($A44,[13]ADI!$A$2:$G$47,3,FALSE)</f>
        <v>55.487222222222378</v>
      </c>
      <c r="I44" s="12">
        <f>VLOOKUP($A44,[13]ADI!$A$2:$G$47,4,FALSE)</f>
        <v>1095</v>
      </c>
      <c r="J44" s="20">
        <f>VLOOKUP($A44,[13]ADI!$A$2:$G$47,5,FALSE)</f>
        <v>0.15690000000000001</v>
      </c>
      <c r="K44" s="12">
        <f>VLOOKUP($A44,[13]ADI!$A$2:$G$47,6,FALSE)</f>
        <v>5237</v>
      </c>
      <c r="L44" s="20">
        <f>VLOOKUP($A44,[13]ADI!$A$2:$G$47,7,FALSE)</f>
        <v>0.1343</v>
      </c>
      <c r="M44" s="26">
        <f>VLOOKUP($A44,[14]ADI!$A$2:$G$47,3,FALSE)</f>
        <v>54.23176576038265</v>
      </c>
      <c r="N44" s="12">
        <f>VLOOKUP($A44,[14]ADI!$A$2:$G$47,4,FALSE)</f>
        <v>1062</v>
      </c>
      <c r="O44" s="20">
        <f>VLOOKUP($A44,[14]ADI!$A$2:$G$47,5,FALSE)</f>
        <v>0.1353</v>
      </c>
      <c r="P44" s="12">
        <f>VLOOKUP($A44,[14]ADI!$A$2:$G$47,6,FALSE)</f>
        <v>5643</v>
      </c>
      <c r="Q44" s="20">
        <f>VLOOKUP($A44,[14]ADI!$A$2:$G$47,7,FALSE)</f>
        <v>0.1249</v>
      </c>
      <c r="R44" s="26">
        <f>VLOOKUP($A44,[15]ADI!$A$2:$G$47,3,FALSE)</f>
        <v>53.103114640884108</v>
      </c>
      <c r="S44" s="12">
        <f>VLOOKUP($A44,[15]ADI!$A$2:$G$47,4,FALSE)</f>
        <v>1120</v>
      </c>
      <c r="T44" s="20">
        <f>VLOOKUP($A44,[15]ADI!$A$2:$G$47,5,FALSE)</f>
        <v>0.12839999999999999</v>
      </c>
      <c r="U44" s="12">
        <f>VLOOKUP($A44,[15]ADI!$A$2:$G$47,6,FALSE)</f>
        <v>6140</v>
      </c>
      <c r="V44" s="20">
        <f>VLOOKUP($A44,[15]ADI!$A$2:$G$47,7,FALSE)</f>
        <v>0.12509999999999999</v>
      </c>
    </row>
    <row r="45" spans="1:22" ht="15" customHeight="1">
      <c r="A45" s="11">
        <v>210057</v>
      </c>
      <c r="B45" s="13" t="s">
        <v>13</v>
      </c>
      <c r="C45" s="26">
        <f>VLOOKUP($A45,[12]ADI!$A$2:$G$47,3,FALSE)</f>
        <v>18.731446169007196</v>
      </c>
      <c r="D45" s="12">
        <f>VLOOKUP($A45,[12]ADI!$A$2:$G$47,4,FALSE)</f>
        <v>318</v>
      </c>
      <c r="E45" s="20">
        <f>VLOOKUP($A45,[12]ADI!$A$2:$G$47,5,FALSE)</f>
        <v>0.1046</v>
      </c>
      <c r="F45" s="12">
        <f>VLOOKUP($A45,[12]ADI!$A$2:$G$47,6,FALSE)</f>
        <v>16001</v>
      </c>
      <c r="G45" s="20">
        <f>VLOOKUP($A45,[12]ADI!$A$2:$G$47,7,FALSE)</f>
        <v>9.7100000000000006E-2</v>
      </c>
      <c r="H45" s="26">
        <f>VLOOKUP($A45,[13]ADI!$A$2:$G$47,3,FALSE)</f>
        <v>18.546848127600637</v>
      </c>
      <c r="I45" s="12">
        <f>VLOOKUP($A45,[13]ADI!$A$2:$G$47,4,FALSE)</f>
        <v>290</v>
      </c>
      <c r="J45" s="20">
        <f>VLOOKUP($A45,[13]ADI!$A$2:$G$47,5,FALSE)</f>
        <v>0.11269999999999999</v>
      </c>
      <c r="K45" s="12">
        <f>VLOOKUP($A45,[13]ADI!$A$2:$G$47,6,FALSE)</f>
        <v>17093</v>
      </c>
      <c r="L45" s="20">
        <f>VLOOKUP($A45,[13]ADI!$A$2:$G$47,7,FALSE)</f>
        <v>0.10539999999999999</v>
      </c>
      <c r="M45" s="26">
        <f>VLOOKUP($A45,[14]ADI!$A$2:$G$47,3,FALSE)</f>
        <v>18.996621361360354</v>
      </c>
      <c r="N45" s="12">
        <f>VLOOKUP($A45,[14]ADI!$A$2:$G$47,4,FALSE)</f>
        <v>345</v>
      </c>
      <c r="O45" s="20">
        <f>VLOOKUP($A45,[14]ADI!$A$2:$G$47,5,FALSE)</f>
        <v>0.1095</v>
      </c>
      <c r="P45" s="12">
        <f>VLOOKUP($A45,[14]ADI!$A$2:$G$47,6,FALSE)</f>
        <v>17923</v>
      </c>
      <c r="Q45" s="20">
        <f>VLOOKUP($A45,[14]ADI!$A$2:$G$47,7,FALSE)</f>
        <v>0.1096</v>
      </c>
      <c r="R45" s="26">
        <f>VLOOKUP($A45,[15]ADI!$A$2:$G$47,3,FALSE)</f>
        <v>18.958093492209059</v>
      </c>
      <c r="S45" s="12">
        <f>VLOOKUP($A45,[15]ADI!$A$2:$G$47,4,FALSE)</f>
        <v>339</v>
      </c>
      <c r="T45" s="20">
        <f>VLOOKUP($A45,[15]ADI!$A$2:$G$47,5,FALSE)</f>
        <v>8.8599999999999998E-2</v>
      </c>
      <c r="U45" s="12">
        <f>VLOOKUP($A45,[15]ADI!$A$2:$G$47,6,FALSE)</f>
        <v>18314</v>
      </c>
      <c r="V45" s="20">
        <f>VLOOKUP($A45,[15]ADI!$A$2:$G$47,7,FALSE)</f>
        <v>0.10780000000000001</v>
      </c>
    </row>
    <row r="46" spans="1:22" ht="15" customHeight="1">
      <c r="A46" s="11">
        <v>210058</v>
      </c>
      <c r="B46" s="13" t="s">
        <v>12</v>
      </c>
      <c r="C46" s="26">
        <f>VLOOKUP($A46,[12]ADI!$A$2:$G$47,3,FALSE)</f>
        <v>30.798664987405541</v>
      </c>
      <c r="D46" s="12">
        <f>VLOOKUP($A46,[12]ADI!$A$2:$G$47,4,FALSE)</f>
        <v>19</v>
      </c>
      <c r="E46" s="20">
        <f>VLOOKUP($A46,[12]ADI!$A$2:$G$47,5,FALSE)</f>
        <v>5.2600000000000001E-2</v>
      </c>
      <c r="F46" s="12">
        <f>VLOOKUP($A46,[12]ADI!$A$2:$G$47,6,FALSE)</f>
        <v>381</v>
      </c>
      <c r="G46" s="20">
        <f>VLOOKUP($A46,[12]ADI!$A$2:$G$47,7,FALSE)</f>
        <v>0.1179</v>
      </c>
      <c r="H46" s="26">
        <f>VLOOKUP($A46,[13]ADI!$A$2:$G$47,3,FALSE)</f>
        <v>31.118046709129509</v>
      </c>
      <c r="I46" s="12">
        <f>VLOOKUP($A46,[13]ADI!$A$2:$G$47,4,FALSE)</f>
        <v>18</v>
      </c>
      <c r="J46" s="20">
        <f>VLOOKUP($A46,[13]ADI!$A$2:$G$47,5,FALSE)</f>
        <v>7.4899999999999994E-2</v>
      </c>
      <c r="K46" s="12">
        <f>VLOOKUP($A46,[13]ADI!$A$2:$G$47,6,FALSE)</f>
        <v>456</v>
      </c>
      <c r="L46" s="20">
        <f>VLOOKUP($A46,[13]ADI!$A$2:$G$47,7,FALSE)</f>
        <v>8.6999999999999994E-2</v>
      </c>
      <c r="M46" s="26">
        <f>VLOOKUP($A46,[14]ADI!$A$2:$G$47,3,FALSE)</f>
        <v>29.770994854202399</v>
      </c>
      <c r="N46" s="12">
        <f>VLOOKUP($A46,[14]ADI!$A$2:$G$47,4,FALSE)</f>
        <v>28</v>
      </c>
      <c r="O46" s="20">
        <f>VLOOKUP($A46,[14]ADI!$A$2:$G$47,5,FALSE)</f>
        <v>0.10580000000000001</v>
      </c>
      <c r="P46" s="12">
        <f>VLOOKUP($A46,[14]ADI!$A$2:$G$47,6,FALSE)</f>
        <v>559</v>
      </c>
      <c r="Q46" s="20">
        <f>VLOOKUP($A46,[14]ADI!$A$2:$G$47,7,FALSE)</f>
        <v>0.1014</v>
      </c>
      <c r="R46" s="26">
        <f>VLOOKUP($A46,[15]ADI!$A$2:$G$47,3,FALSE)</f>
        <v>31.136319569120289</v>
      </c>
      <c r="S46" s="12">
        <f>VLOOKUP($A46,[15]ADI!$A$2:$G$47,4,FALSE)</f>
        <v>33</v>
      </c>
      <c r="T46" s="20">
        <f>VLOOKUP($A46,[15]ADI!$A$2:$G$47,5,FALSE)</f>
        <v>0.27029999999999998</v>
      </c>
      <c r="U46" s="12">
        <f>VLOOKUP($A46,[15]ADI!$A$2:$G$47,6,FALSE)</f>
        <v>528</v>
      </c>
      <c r="V46" s="20">
        <f>VLOOKUP($A46,[15]ADI!$A$2:$G$47,7,FALSE)</f>
        <v>0.1017</v>
      </c>
    </row>
    <row r="47" spans="1:22" ht="15" customHeight="1">
      <c r="A47" s="11">
        <v>210060</v>
      </c>
      <c r="B47" s="13" t="s">
        <v>11</v>
      </c>
      <c r="C47" s="26">
        <f>VLOOKUP($A47,[12]ADI!$A$2:$G$47,3,FALSE)</f>
        <v>27.704275318374766</v>
      </c>
      <c r="D47" s="12">
        <f>VLOOKUP($A47,[12]ADI!$A$2:$G$47,4,FALSE)</f>
        <v>41</v>
      </c>
      <c r="E47" s="20">
        <f>VLOOKUP($A47,[12]ADI!$A$2:$G$47,5,FALSE)</f>
        <v>9.5299999999999996E-2</v>
      </c>
      <c r="F47" s="12">
        <f>VLOOKUP($A47,[12]ADI!$A$2:$G$47,6,FALSE)</f>
        <v>1620</v>
      </c>
      <c r="G47" s="20">
        <f>VLOOKUP($A47,[12]ADI!$A$2:$G$47,7,FALSE)</f>
        <v>9.9599999999999994E-2</v>
      </c>
      <c r="H47" s="26">
        <f>VLOOKUP($A47,[13]ADI!$A$2:$G$47,3,FALSE)</f>
        <v>27.427198118139053</v>
      </c>
      <c r="I47" s="12">
        <f>VLOOKUP($A47,[13]ADI!$A$2:$G$47,4,FALSE)</f>
        <v>54</v>
      </c>
      <c r="J47" s="20">
        <f>VLOOKUP($A47,[13]ADI!$A$2:$G$47,5,FALSE)</f>
        <v>0.12180000000000001</v>
      </c>
      <c r="K47" s="12">
        <f>VLOOKUP($A47,[13]ADI!$A$2:$G$47,6,FALSE)</f>
        <v>1880</v>
      </c>
      <c r="L47" s="20">
        <f>VLOOKUP($A47,[13]ADI!$A$2:$G$47,7,FALSE)</f>
        <v>8.8300000000000003E-2</v>
      </c>
      <c r="M47" s="26">
        <f>VLOOKUP($A47,[14]ADI!$A$2:$G$47,3,FALSE)</f>
        <v>27.481048553719017</v>
      </c>
      <c r="N47" s="12">
        <f>VLOOKUP($A47,[14]ADI!$A$2:$G$47,4,FALSE)</f>
        <v>56</v>
      </c>
      <c r="O47" s="20">
        <f>VLOOKUP($A47,[14]ADI!$A$2:$G$47,5,FALSE)</f>
        <v>8.4699999999999998E-2</v>
      </c>
      <c r="P47" s="12">
        <f>VLOOKUP($A47,[14]ADI!$A$2:$G$47,6,FALSE)</f>
        <v>1889</v>
      </c>
      <c r="Q47" s="20">
        <f>VLOOKUP($A47,[14]ADI!$A$2:$G$47,7,FALSE)</f>
        <v>9.01E-2</v>
      </c>
      <c r="R47" s="26">
        <f>VLOOKUP($A47,[15]ADI!$A$2:$G$47,3,FALSE)</f>
        <v>27.465151079136696</v>
      </c>
      <c r="S47" s="12">
        <f>VLOOKUP($A47,[15]ADI!$A$2:$G$47,4,FALSE)</f>
        <v>54</v>
      </c>
      <c r="T47" s="20">
        <f>VLOOKUP($A47,[15]ADI!$A$2:$G$47,5,FALSE)</f>
        <v>6.2799999999999995E-2</v>
      </c>
      <c r="U47" s="12">
        <f>VLOOKUP($A47,[15]ADI!$A$2:$G$47,6,FALSE)</f>
        <v>2047</v>
      </c>
      <c r="V47" s="20">
        <f>VLOOKUP($A47,[15]ADI!$A$2:$G$47,7,FALSE)</f>
        <v>0.104</v>
      </c>
    </row>
    <row r="48" spans="1:22" ht="15" customHeight="1">
      <c r="A48" s="11">
        <v>210061</v>
      </c>
      <c r="B48" s="13" t="s">
        <v>10</v>
      </c>
      <c r="C48" s="26">
        <f>VLOOKUP($A48,[12]ADI!$A$2:$G$47,3,FALSE)</f>
        <v>34.722293504410558</v>
      </c>
      <c r="D48" s="12">
        <f>VLOOKUP($A48,[12]ADI!$A$2:$G$47,4,FALSE)</f>
        <v>41</v>
      </c>
      <c r="E48" s="20">
        <f>VLOOKUP($A48,[12]ADI!$A$2:$G$47,5,FALSE)</f>
        <v>7.3700000000000002E-2</v>
      </c>
      <c r="F48" s="12">
        <f>VLOOKUP($A48,[12]ADI!$A$2:$G$47,6,FALSE)</f>
        <v>2478</v>
      </c>
      <c r="G48" s="20">
        <f>VLOOKUP($A48,[12]ADI!$A$2:$G$47,7,FALSE)</f>
        <v>9.1200000000000003E-2</v>
      </c>
      <c r="H48" s="26">
        <f>VLOOKUP($A48,[13]ADI!$A$2:$G$47,3,FALSE)</f>
        <v>34.942499078510828</v>
      </c>
      <c r="I48" s="12">
        <f>VLOOKUP($A48,[13]ADI!$A$2:$G$47,4,FALSE)</f>
        <v>32</v>
      </c>
      <c r="J48" s="20">
        <f>VLOOKUP($A48,[13]ADI!$A$2:$G$47,5,FALSE)</f>
        <v>3.04E-2</v>
      </c>
      <c r="K48" s="12">
        <f>VLOOKUP($A48,[13]ADI!$A$2:$G$47,6,FALSE)</f>
        <v>2718</v>
      </c>
      <c r="L48" s="20">
        <f>VLOOKUP($A48,[13]ADI!$A$2:$G$47,7,FALSE)</f>
        <v>9.69E-2</v>
      </c>
      <c r="M48" s="26">
        <f>VLOOKUP($A48,[14]ADI!$A$2:$G$47,3,FALSE)</f>
        <v>35.685561694290925</v>
      </c>
      <c r="N48" s="12">
        <f>VLOOKUP($A48,[14]ADI!$A$2:$G$47,4,FALSE)</f>
        <v>34</v>
      </c>
      <c r="O48" s="20">
        <f>VLOOKUP($A48,[14]ADI!$A$2:$G$47,5,FALSE)</f>
        <v>8.0299999999999996E-2</v>
      </c>
      <c r="P48" s="12">
        <f>VLOOKUP($A48,[14]ADI!$A$2:$G$47,6,FALSE)</f>
        <v>2706</v>
      </c>
      <c r="Q48" s="20">
        <f>VLOOKUP($A48,[14]ADI!$A$2:$G$47,7,FALSE)</f>
        <v>9.8799999999999999E-2</v>
      </c>
      <c r="R48" s="26">
        <f>VLOOKUP($A48,[15]ADI!$A$2:$G$47,3,FALSE)</f>
        <v>34.292198702628838</v>
      </c>
      <c r="S48" s="12">
        <f>VLOOKUP($A48,[15]ADI!$A$2:$G$47,4,FALSE)</f>
        <v>25</v>
      </c>
      <c r="T48" s="20">
        <f>VLOOKUP($A48,[15]ADI!$A$2:$G$47,5,FALSE)</f>
        <v>4.9700000000000001E-2</v>
      </c>
      <c r="U48" s="12">
        <f>VLOOKUP($A48,[15]ADI!$A$2:$G$47,6,FALSE)</f>
        <v>2935</v>
      </c>
      <c r="V48" s="20">
        <f>VLOOKUP($A48,[15]ADI!$A$2:$G$47,7,FALSE)</f>
        <v>9.1999999999999998E-2</v>
      </c>
    </row>
    <row r="49" spans="1:22" ht="15" customHeight="1">
      <c r="A49" s="11">
        <v>210062</v>
      </c>
      <c r="B49" s="13" t="s">
        <v>9</v>
      </c>
      <c r="C49" s="26">
        <f>VLOOKUP($A49,[12]ADI!$A$2:$G$47,3,FALSE)</f>
        <v>28.381415044153581</v>
      </c>
      <c r="D49" s="12">
        <f>VLOOKUP($A49,[12]ADI!$A$2:$G$47,4,FALSE)</f>
        <v>236</v>
      </c>
      <c r="E49" s="20">
        <f>VLOOKUP($A49,[12]ADI!$A$2:$G$47,5,FALSE)</f>
        <v>0.11559999999999999</v>
      </c>
      <c r="F49" s="12">
        <f>VLOOKUP($A49,[12]ADI!$A$2:$G$47,6,FALSE)</f>
        <v>9200</v>
      </c>
      <c r="G49" s="20">
        <f>VLOOKUP($A49,[12]ADI!$A$2:$G$47,7,FALSE)</f>
        <v>0.1013</v>
      </c>
      <c r="H49" s="26">
        <f>VLOOKUP($A49,[13]ADI!$A$2:$G$47,3,FALSE)</f>
        <v>27.807542152314067</v>
      </c>
      <c r="I49" s="12">
        <f>VLOOKUP($A49,[13]ADI!$A$2:$G$47,4,FALSE)</f>
        <v>189</v>
      </c>
      <c r="J49" s="20">
        <f>VLOOKUP($A49,[13]ADI!$A$2:$G$47,5,FALSE)</f>
        <v>0.1014</v>
      </c>
      <c r="K49" s="12">
        <f>VLOOKUP($A49,[13]ADI!$A$2:$G$47,6,FALSE)</f>
        <v>8700</v>
      </c>
      <c r="L49" s="20">
        <f>VLOOKUP($A49,[13]ADI!$A$2:$G$47,7,FALSE)</f>
        <v>9.7100000000000006E-2</v>
      </c>
      <c r="M49" s="26">
        <f>VLOOKUP($A49,[14]ADI!$A$2:$G$47,3,FALSE)</f>
        <v>28.181451367781108</v>
      </c>
      <c r="N49" s="12">
        <f>VLOOKUP($A49,[14]ADI!$A$2:$G$47,4,FALSE)</f>
        <v>196</v>
      </c>
      <c r="O49" s="20">
        <f>VLOOKUP($A49,[14]ADI!$A$2:$G$47,5,FALSE)</f>
        <v>8.9099999999999999E-2</v>
      </c>
      <c r="P49" s="12">
        <f>VLOOKUP($A49,[14]ADI!$A$2:$G$47,6,FALSE)</f>
        <v>9070</v>
      </c>
      <c r="Q49" s="20">
        <f>VLOOKUP($A49,[14]ADI!$A$2:$G$47,7,FALSE)</f>
        <v>0.1108</v>
      </c>
      <c r="R49" s="26">
        <f>VLOOKUP($A49,[15]ADI!$A$2:$G$47,3,FALSE)</f>
        <v>28.141007890583868</v>
      </c>
      <c r="S49" s="12">
        <f>VLOOKUP($A49,[15]ADI!$A$2:$G$47,4,FALSE)</f>
        <v>207</v>
      </c>
      <c r="T49" s="20">
        <f>VLOOKUP($A49,[15]ADI!$A$2:$G$47,5,FALSE)</f>
        <v>0.13539999999999999</v>
      </c>
      <c r="U49" s="12">
        <f>VLOOKUP($A49,[15]ADI!$A$2:$G$47,6,FALSE)</f>
        <v>9334</v>
      </c>
      <c r="V49" s="20">
        <f>VLOOKUP($A49,[15]ADI!$A$2:$G$47,7,FALSE)</f>
        <v>0.11899999999999999</v>
      </c>
    </row>
    <row r="50" spans="1:22" ht="15" customHeight="1">
      <c r="A50" s="11">
        <v>210063</v>
      </c>
      <c r="B50" s="13" t="s">
        <v>8</v>
      </c>
      <c r="C50" s="26">
        <f>VLOOKUP($A50,[12]ADI!$A$2:$G$47,3,FALSE)</f>
        <v>29.643474355036748</v>
      </c>
      <c r="D50" s="12">
        <f>VLOOKUP($A50,[12]ADI!$A$2:$G$47,4,FALSE)</f>
        <v>458</v>
      </c>
      <c r="E50" s="20">
        <f>VLOOKUP($A50,[12]ADI!$A$2:$G$47,5,FALSE)</f>
        <v>0.1351</v>
      </c>
      <c r="F50" s="12">
        <f>VLOOKUP($A50,[12]ADI!$A$2:$G$47,6,FALSE)</f>
        <v>12628</v>
      </c>
      <c r="G50" s="20">
        <f>VLOOKUP($A50,[12]ADI!$A$2:$G$47,7,FALSE)</f>
        <v>0.1123</v>
      </c>
      <c r="H50" s="26">
        <f>VLOOKUP($A50,[13]ADI!$A$2:$G$47,3,FALSE)</f>
        <v>29.564726316569018</v>
      </c>
      <c r="I50" s="12">
        <f>VLOOKUP($A50,[13]ADI!$A$2:$G$47,4,FALSE)</f>
        <v>426</v>
      </c>
      <c r="J50" s="20">
        <f>VLOOKUP($A50,[13]ADI!$A$2:$G$47,5,FALSE)</f>
        <v>0.13370000000000001</v>
      </c>
      <c r="K50" s="12">
        <f>VLOOKUP($A50,[13]ADI!$A$2:$G$47,6,FALSE)</f>
        <v>13127</v>
      </c>
      <c r="L50" s="20">
        <f>VLOOKUP($A50,[13]ADI!$A$2:$G$47,7,FALSE)</f>
        <v>0.1133</v>
      </c>
      <c r="M50" s="26">
        <f>VLOOKUP($A50,[14]ADI!$A$2:$G$47,3,FALSE)</f>
        <v>29.435338806077496</v>
      </c>
      <c r="N50" s="12">
        <f>VLOOKUP($A50,[14]ADI!$A$2:$G$47,4,FALSE)</f>
        <v>479</v>
      </c>
      <c r="O50" s="20">
        <f>VLOOKUP($A50,[14]ADI!$A$2:$G$47,5,FALSE)</f>
        <v>0.1041</v>
      </c>
      <c r="P50" s="12">
        <f>VLOOKUP($A50,[14]ADI!$A$2:$G$47,6,FALSE)</f>
        <v>13452</v>
      </c>
      <c r="Q50" s="20">
        <f>VLOOKUP($A50,[14]ADI!$A$2:$G$47,7,FALSE)</f>
        <v>0.1101</v>
      </c>
      <c r="R50" s="26">
        <f>VLOOKUP($A50,[15]ADI!$A$2:$G$47,3,FALSE)</f>
        <v>29.105467128027524</v>
      </c>
      <c r="S50" s="12">
        <f>VLOOKUP($A50,[15]ADI!$A$2:$G$47,4,FALSE)</f>
        <v>418</v>
      </c>
      <c r="T50" s="20">
        <f>VLOOKUP($A50,[15]ADI!$A$2:$G$47,5,FALSE)</f>
        <v>0.1011</v>
      </c>
      <c r="U50" s="12">
        <f>VLOOKUP($A50,[15]ADI!$A$2:$G$47,6,FALSE)</f>
        <v>13805</v>
      </c>
      <c r="V50" s="20">
        <f>VLOOKUP($A50,[15]ADI!$A$2:$G$47,7,FALSE)</f>
        <v>0.1128</v>
      </c>
    </row>
    <row r="51" spans="1:22" ht="15" customHeight="1">
      <c r="A51" s="11">
        <v>210064</v>
      </c>
      <c r="B51" s="13" t="s">
        <v>7</v>
      </c>
      <c r="C51" s="26">
        <f>VLOOKUP($A51,[12]ADI!$A$2:$G$47,3,FALSE)</f>
        <v>36.616226826608532</v>
      </c>
      <c r="D51" s="12">
        <f>VLOOKUP($A51,[12]ADI!$A$2:$G$47,4,FALSE)</f>
        <v>48</v>
      </c>
      <c r="E51" s="20">
        <f>VLOOKUP($A51,[12]ADI!$A$2:$G$47,5,FALSE)</f>
        <v>9.1899999999999996E-2</v>
      </c>
      <c r="F51" s="12">
        <f>VLOOKUP($A51,[12]ADI!$A$2:$G$47,6,FALSE)</f>
        <v>870</v>
      </c>
      <c r="G51" s="20">
        <f>VLOOKUP($A51,[12]ADI!$A$2:$G$47,7,FALSE)</f>
        <v>9.98E-2</v>
      </c>
      <c r="H51" s="26">
        <f>VLOOKUP($A51,[13]ADI!$A$2:$G$47,3,FALSE)</f>
        <v>37.948152734778169</v>
      </c>
      <c r="I51" s="12">
        <f>VLOOKUP($A51,[13]ADI!$A$2:$G$47,4,FALSE)</f>
        <v>74</v>
      </c>
      <c r="J51" s="20">
        <f>VLOOKUP($A51,[13]ADI!$A$2:$G$47,5,FALSE)</f>
        <v>0.12</v>
      </c>
      <c r="K51" s="12">
        <f>VLOOKUP($A51,[13]ADI!$A$2:$G$47,6,FALSE)</f>
        <v>895</v>
      </c>
      <c r="L51" s="20">
        <f>VLOOKUP($A51,[13]ADI!$A$2:$G$47,7,FALSE)</f>
        <v>0.1099</v>
      </c>
      <c r="M51" s="26">
        <f>VLOOKUP($A51,[14]ADI!$A$2:$G$47,3,FALSE)</f>
        <v>38.088001988071611</v>
      </c>
      <c r="N51" s="12">
        <f>VLOOKUP($A51,[14]ADI!$A$2:$G$47,4,FALSE)</f>
        <v>65</v>
      </c>
      <c r="O51" s="20">
        <f>VLOOKUP($A51,[14]ADI!$A$2:$G$47,5,FALSE)</f>
        <v>0.1186</v>
      </c>
      <c r="P51" s="12">
        <f>VLOOKUP($A51,[14]ADI!$A$2:$G$47,6,FALSE)</f>
        <v>941</v>
      </c>
      <c r="Q51" s="20">
        <f>VLOOKUP($A51,[14]ADI!$A$2:$G$47,7,FALSE)</f>
        <v>0.1138</v>
      </c>
      <c r="R51" s="26">
        <f>VLOOKUP($A51,[15]ADI!$A$2:$G$47,3,FALSE)</f>
        <v>35.935511882998199</v>
      </c>
      <c r="S51" s="12">
        <f>VLOOKUP($A51,[15]ADI!$A$2:$G$47,4,FALSE)</f>
        <v>61</v>
      </c>
      <c r="T51" s="20">
        <f>VLOOKUP($A51,[15]ADI!$A$2:$G$47,5,FALSE)</f>
        <v>0.10780000000000001</v>
      </c>
      <c r="U51" s="12">
        <f>VLOOKUP($A51,[15]ADI!$A$2:$G$47,6,FALSE)</f>
        <v>1033</v>
      </c>
      <c r="V51" s="20">
        <f>VLOOKUP($A51,[15]ADI!$A$2:$G$47,7,FALSE)</f>
        <v>0.1067</v>
      </c>
    </row>
    <row r="52" spans="1:22" ht="15" customHeight="1">
      <c r="A52" s="11">
        <v>210065</v>
      </c>
      <c r="B52" s="13" t="s">
        <v>6</v>
      </c>
      <c r="C52" s="26">
        <f>VLOOKUP($A52,[12]ADI!$A$2:$G$47,3,FALSE)</f>
        <v>22.967414891280502</v>
      </c>
      <c r="D52" s="12">
        <f>VLOOKUP($A52,[12]ADI!$A$2:$G$47,4,FALSE)</f>
        <v>107</v>
      </c>
      <c r="E52" s="20">
        <f>VLOOKUP($A52,[12]ADI!$A$2:$G$47,5,FALSE)</f>
        <v>0.16139999999999999</v>
      </c>
      <c r="F52" s="12">
        <f>VLOOKUP($A52,[12]ADI!$A$2:$G$47,6,FALSE)</f>
        <v>4474</v>
      </c>
      <c r="G52" s="20">
        <f>VLOOKUP($A52,[12]ADI!$A$2:$G$47,7,FALSE)</f>
        <v>0.11119999999999999</v>
      </c>
      <c r="H52" s="26">
        <f>VLOOKUP($A52,[13]ADI!$A$2:$G$47,3,FALSE)</f>
        <v>23.216334494773538</v>
      </c>
      <c r="I52" s="12">
        <f>VLOOKUP($A52,[13]ADI!$A$2:$G$47,4,FALSE)</f>
        <v>115</v>
      </c>
      <c r="J52" s="20">
        <f>VLOOKUP($A52,[13]ADI!$A$2:$G$47,5,FALSE)</f>
        <v>0.10539999999999999</v>
      </c>
      <c r="K52" s="12">
        <f>VLOOKUP($A52,[13]ADI!$A$2:$G$47,6,FALSE)</f>
        <v>4219</v>
      </c>
      <c r="L52" s="20">
        <f>VLOOKUP($A52,[13]ADI!$A$2:$G$47,7,FALSE)</f>
        <v>0.11990000000000001</v>
      </c>
      <c r="M52" s="26">
        <f>VLOOKUP($A52,[14]ADI!$A$2:$G$47,3,FALSE)</f>
        <v>23.533909756673758</v>
      </c>
      <c r="N52" s="12">
        <f>VLOOKUP($A52,[14]ADI!$A$2:$G$47,4,FALSE)</f>
        <v>120</v>
      </c>
      <c r="O52" s="20">
        <f>VLOOKUP($A52,[14]ADI!$A$2:$G$47,5,FALSE)</f>
        <v>0.1605</v>
      </c>
      <c r="P52" s="12">
        <f>VLOOKUP($A52,[14]ADI!$A$2:$G$47,6,FALSE)</f>
        <v>4136</v>
      </c>
      <c r="Q52" s="20">
        <f>VLOOKUP($A52,[14]ADI!$A$2:$G$47,7,FALSE)</f>
        <v>0.12770000000000001</v>
      </c>
      <c r="R52" s="26">
        <f>VLOOKUP($A52,[15]ADI!$A$2:$G$47,3,FALSE)</f>
        <v>22.657928033866419</v>
      </c>
      <c r="S52" s="12">
        <f>VLOOKUP($A52,[15]ADI!$A$2:$G$47,4,FALSE)</f>
        <v>102</v>
      </c>
      <c r="T52" s="20">
        <f>VLOOKUP($A52,[15]ADI!$A$2:$G$47,5,FALSE)</f>
        <v>9.9599999999999994E-2</v>
      </c>
      <c r="U52" s="12">
        <f>VLOOKUP($A52,[15]ADI!$A$2:$G$47,6,FALSE)</f>
        <v>4175</v>
      </c>
      <c r="V52" s="20">
        <f>VLOOKUP($A52,[15]ADI!$A$2:$G$47,7,FALSE)</f>
        <v>0.11799999999999999</v>
      </c>
    </row>
    <row r="53" spans="1:22" ht="15" customHeight="1">
      <c r="A53" s="21">
        <v>219999</v>
      </c>
      <c r="B53" s="22" t="s">
        <v>69</v>
      </c>
      <c r="C53" s="27"/>
      <c r="D53" s="23">
        <f>VLOOKUP($A53,[12]ADI!$A$2:$G$47,4,FALSE)</f>
        <v>29610</v>
      </c>
      <c r="E53" s="24">
        <f>VLOOKUP($A53,[12]ADI!$A$2:$G$47,5,FALSE)</f>
        <v>0.12820000000000001</v>
      </c>
      <c r="F53" s="23">
        <f>VLOOKUP($A53,[12]ADI!$A$2:$G$47,6,FALSE)</f>
        <v>415605</v>
      </c>
      <c r="G53" s="24">
        <f>VLOOKUP($A53,[12]ADI!$A$2:$G$47,7,FALSE)</f>
        <v>0.1125</v>
      </c>
      <c r="H53" s="27"/>
      <c r="I53" s="23">
        <f>VLOOKUP($A53,[13]ADI!$A$2:$G$47,4,FALSE)</f>
        <v>31592</v>
      </c>
      <c r="J53" s="24">
        <f>VLOOKUP($A53,[13]ADI!$A$2:$G$47,5,FALSE)</f>
        <v>0.1366</v>
      </c>
      <c r="K53" s="23">
        <f>VLOOKUP($A53,[13]ADI!$A$2:$G$47,6,FALSE)</f>
        <v>427163</v>
      </c>
      <c r="L53" s="24">
        <f>VLOOKUP($A53,[13]ADI!$A$2:$G$47,7,FALSE)</f>
        <v>0.11550000000000001</v>
      </c>
      <c r="M53" s="27"/>
      <c r="N53" s="23">
        <f>VLOOKUP($A53,[14]ADI!$A$2:$G$47,4,FALSE)</f>
        <v>32418</v>
      </c>
      <c r="O53" s="24">
        <f>VLOOKUP($A53,[14]ADI!$A$2:$G$47,5,FALSE)</f>
        <v>0.13439999999999999</v>
      </c>
      <c r="P53" s="23">
        <f>VLOOKUP($A53,[14]ADI!$A$2:$G$47,6,FALSE)</f>
        <v>442074</v>
      </c>
      <c r="Q53" s="24">
        <f>VLOOKUP($A53,[14]ADI!$A$2:$G$47,7,FALSE)</f>
        <v>0.1197</v>
      </c>
      <c r="R53" s="27"/>
      <c r="S53" s="23">
        <f>VLOOKUP($A53,[15]ADI!$A$2:$G$47,4,FALSE)</f>
        <v>32933</v>
      </c>
      <c r="T53" s="24">
        <f>VLOOKUP($A53,[15]ADI!$A$2:$G$47,5,FALSE)</f>
        <v>0.13370000000000001</v>
      </c>
      <c r="U53" s="23">
        <f>VLOOKUP($A53,[15]ADI!$A$2:$G$47,6,FALSE)</f>
        <v>448506</v>
      </c>
      <c r="V53" s="24">
        <f>VLOOKUP($A53,[15]ADI!$A$2:$G$47,7,FALSE)</f>
        <v>0.1215</v>
      </c>
    </row>
    <row r="54" spans="1:22" ht="13" customHeight="1"/>
    <row r="55" spans="1:22" s="10" customFormat="1" ht="12" customHeight="1">
      <c r="A55" s="10" t="s">
        <v>68</v>
      </c>
    </row>
    <row r="56" spans="1:22" s="10" customFormat="1" ht="12" customHeight="1">
      <c r="A56" s="10" t="s">
        <v>67</v>
      </c>
    </row>
    <row r="57" spans="1:22" s="10" customFormat="1" ht="12" customHeight="1">
      <c r="A57" s="10" t="s">
        <v>66</v>
      </c>
    </row>
    <row r="58" spans="1:22" s="10" customFormat="1" ht="12" customHeight="1">
      <c r="A58" s="10" t="s">
        <v>65</v>
      </c>
    </row>
    <row r="59" spans="1:22" s="10" customFormat="1" ht="12" customHeight="1">
      <c r="A59" s="10" t="s">
        <v>64</v>
      </c>
    </row>
    <row r="60" spans="1:22" s="10" customFormat="1" ht="12" customHeight="1">
      <c r="A60" s="10" t="s">
        <v>63</v>
      </c>
    </row>
    <row r="61" spans="1:22" ht="13" customHeight="1"/>
  </sheetData>
  <autoFilter ref="A7:V7"/>
  <mergeCells count="18">
    <mergeCell ref="R5:V5"/>
    <mergeCell ref="R6:R7"/>
    <mergeCell ref="S6:T6"/>
    <mergeCell ref="U6:V6"/>
    <mergeCell ref="M5:Q5"/>
    <mergeCell ref="M6:M7"/>
    <mergeCell ref="N6:O6"/>
    <mergeCell ref="P6:Q6"/>
    <mergeCell ref="A1:B1"/>
    <mergeCell ref="A5:B5"/>
    <mergeCell ref="H5:L5"/>
    <mergeCell ref="H6:H7"/>
    <mergeCell ref="C5:G5"/>
    <mergeCell ref="F6:G6"/>
    <mergeCell ref="I6:J6"/>
    <mergeCell ref="K6:L6"/>
    <mergeCell ref="C6:C7"/>
    <mergeCell ref="D6:E6"/>
  </mergeCells>
  <pageMargins left="0" right="0" top="0" bottom="0" header="0.5" footer="0.5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EEAD2-F6DD-4330-8D19-C9CE0E9C4BF8}"/>
</file>

<file path=customXml/itemProps2.xml><?xml version="1.0" encoding="utf-8"?>
<ds:datastoreItem xmlns:ds="http://schemas.openxmlformats.org/officeDocument/2006/customXml" ds:itemID="{7BA1DB8E-EA21-417E-88E5-0C5B8DF757DC}"/>
</file>

<file path=customXml/itemProps3.xml><?xml version="1.0" encoding="utf-8"?>
<ds:datastoreItem xmlns:ds="http://schemas.openxmlformats.org/officeDocument/2006/customXml" ds:itemID="{F2881B52-5F76-4DCF-9F06-C01F69E662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FollowUp By Hospital CY18</vt:lpstr>
      <vt:lpstr>Follow Up By Hospital CY19</vt:lpstr>
      <vt:lpstr>Disparity Gap </vt:lpstr>
      <vt:lpstr>4a. Medicaid</vt:lpstr>
      <vt:lpstr>4b. Race</vt:lpstr>
      <vt:lpstr>4c. ADI</vt:lpstr>
      <vt:lpstr>'4a. Medicaid'!Print_Titles</vt:lpstr>
      <vt:lpstr>'4b. Race'!Print_Titles</vt:lpstr>
      <vt:lpstr>'4c. ADI'!Print_Titles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LaTonya Hamilton</cp:lastModifiedBy>
  <dcterms:created xsi:type="dcterms:W3CDTF">2020-11-16T20:41:25Z</dcterms:created>
  <dcterms:modified xsi:type="dcterms:W3CDTF">2020-11-17T18:36:37Z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