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nnual Update FY 2017\"/>
    </mc:Choice>
  </mc:AlternateContent>
  <bookViews>
    <workbookView xWindow="0" yWindow="0" windowWidth="23040" windowHeight="10056"/>
  </bookViews>
  <sheets>
    <sheet name="6.QBR Modeling Results" sheetId="2" r:id="rId1"/>
    <sheet name="Nation Scale" sheetId="1" r:id="rId2"/>
  </sheets>
  <externalReferences>
    <externalReference r:id="rId3"/>
    <externalReference r:id="rId4"/>
  </externalReferences>
  <definedNames>
    <definedName name="_xlnm._FilterDatabase" localSheetId="0" hidden="1">'6.QBR Modeling Results'!$A$5:$H$5</definedName>
    <definedName name="_fy13">#REF!</definedName>
    <definedName name="_fy14">#REF!</definedName>
    <definedName name="_fy15">#REF!</definedName>
    <definedName name="_fy152">#REF!</definedName>
    <definedName name="low">'[1]5.QBR Scaling '!$B$4</definedName>
    <definedName name="_xlnm.Print_Area">#REF!</definedName>
    <definedName name="_xlnm.Print_Titles" localSheetId="0">'6.QBR Modeling Results'!$3:$5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D7" i="2" l="1"/>
  <c r="D8" i="2"/>
  <c r="F56" i="2"/>
  <c r="F54" i="2"/>
  <c r="F52" i="2"/>
  <c r="C21" i="1" l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J8" i="2" l="1"/>
  <c r="J9" i="2"/>
  <c r="J10" i="2"/>
  <c r="J11" i="2"/>
  <c r="J12" i="2"/>
  <c r="J13" i="2"/>
  <c r="J14" i="2"/>
  <c r="J7" i="2"/>
  <c r="D50" i="2" l="1"/>
  <c r="C50" i="2"/>
  <c r="H50" i="2" s="1"/>
  <c r="D49" i="2"/>
  <c r="C49" i="2"/>
  <c r="H49" i="2" s="1"/>
  <c r="D48" i="2"/>
  <c r="C48" i="2"/>
  <c r="D47" i="2"/>
  <c r="C47" i="2"/>
  <c r="D46" i="2"/>
  <c r="C46" i="2"/>
  <c r="D45" i="2"/>
  <c r="C45" i="2"/>
  <c r="D44" i="2"/>
  <c r="C44" i="2"/>
  <c r="D43" i="2"/>
  <c r="G43" i="2" s="1"/>
  <c r="C43" i="2"/>
  <c r="D42" i="2"/>
  <c r="C42" i="2"/>
  <c r="D41" i="2"/>
  <c r="G41" i="2" s="1"/>
  <c r="C41" i="2"/>
  <c r="D40" i="2"/>
  <c r="C40" i="2"/>
  <c r="D39" i="2"/>
  <c r="G39" i="2" s="1"/>
  <c r="C39" i="2"/>
  <c r="D38" i="2"/>
  <c r="C38" i="2"/>
  <c r="D37" i="2"/>
  <c r="G37" i="2" s="1"/>
  <c r="C37" i="2"/>
  <c r="D36" i="2"/>
  <c r="C36" i="2"/>
  <c r="D35" i="2"/>
  <c r="G35" i="2" s="1"/>
  <c r="C35" i="2"/>
  <c r="D34" i="2"/>
  <c r="C34" i="2"/>
  <c r="D33" i="2"/>
  <c r="G33" i="2" s="1"/>
  <c r="C33" i="2"/>
  <c r="D32" i="2"/>
  <c r="C32" i="2"/>
  <c r="D31" i="2"/>
  <c r="C31" i="2"/>
  <c r="D30" i="2"/>
  <c r="C30" i="2"/>
  <c r="D29" i="2"/>
  <c r="G29" i="2" s="1"/>
  <c r="C29" i="2"/>
  <c r="D28" i="2"/>
  <c r="C28" i="2"/>
  <c r="D27" i="2"/>
  <c r="G27" i="2" s="1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C8" i="2"/>
  <c r="C7" i="2"/>
  <c r="H7" i="2" s="1"/>
  <c r="K7" i="2" s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54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G45" i="2" l="1"/>
  <c r="M49" i="2"/>
  <c r="I7" i="2"/>
  <c r="M31" i="2"/>
  <c r="N31" i="2" s="1"/>
  <c r="B23" i="1"/>
  <c r="B24" i="1" s="1"/>
  <c r="B25" i="1" s="1"/>
  <c r="B26" i="1" s="1"/>
  <c r="B27" i="1" s="1"/>
  <c r="B28" i="1" s="1"/>
  <c r="B29" i="1" s="1"/>
  <c r="B30" i="1" s="1"/>
  <c r="M50" i="2"/>
  <c r="N50" i="2" s="1"/>
  <c r="C20" i="1"/>
  <c r="C16" i="1"/>
  <c r="C9" i="1"/>
  <c r="C12" i="1"/>
  <c r="C17" i="1"/>
  <c r="C10" i="1"/>
  <c r="C14" i="1"/>
  <c r="C6" i="1"/>
  <c r="C18" i="1"/>
  <c r="C13" i="1"/>
  <c r="C8" i="1"/>
  <c r="M9" i="2"/>
  <c r="N9" i="2" s="1"/>
  <c r="M13" i="2"/>
  <c r="N13" i="2" s="1"/>
  <c r="C19" i="1"/>
  <c r="C15" i="1"/>
  <c r="C11" i="1"/>
  <c r="M7" i="2" s="1"/>
  <c r="N7" i="2" s="1"/>
  <c r="C7" i="1"/>
  <c r="I49" i="2"/>
  <c r="J49" i="2"/>
  <c r="I50" i="2"/>
  <c r="J50" i="2"/>
  <c r="G25" i="2"/>
  <c r="H25" i="2" s="1"/>
  <c r="K25" i="2" s="1"/>
  <c r="H27" i="2"/>
  <c r="H29" i="2"/>
  <c r="H33" i="2"/>
  <c r="H35" i="2"/>
  <c r="H37" i="2"/>
  <c r="H39" i="2"/>
  <c r="H41" i="2"/>
  <c r="H43" i="2"/>
  <c r="H45" i="2"/>
  <c r="N49" i="2"/>
  <c r="G10" i="2"/>
  <c r="H10" i="2" s="1"/>
  <c r="K10" i="2" s="1"/>
  <c r="G14" i="2"/>
  <c r="H14" i="2" s="1"/>
  <c r="K14" i="2" s="1"/>
  <c r="G18" i="2"/>
  <c r="H18" i="2" s="1"/>
  <c r="K18" i="2" s="1"/>
  <c r="M14" i="2"/>
  <c r="N14" i="2" s="1"/>
  <c r="M41" i="2"/>
  <c r="N41" i="2" s="1"/>
  <c r="M25" i="2"/>
  <c r="N25" i="2" s="1"/>
  <c r="G31" i="2"/>
  <c r="H31" i="2" s="1"/>
  <c r="G11" i="2"/>
  <c r="H11" i="2" s="1"/>
  <c r="K11" i="2" s="1"/>
  <c r="G21" i="2"/>
  <c r="H21" i="2" s="1"/>
  <c r="K21" i="2" s="1"/>
  <c r="G23" i="2"/>
  <c r="H23" i="2" s="1"/>
  <c r="K23" i="2" s="1"/>
  <c r="M10" i="2"/>
  <c r="N10" i="2" s="1"/>
  <c r="M37" i="2"/>
  <c r="N37" i="2" s="1"/>
  <c r="M21" i="2"/>
  <c r="N21" i="2" s="1"/>
  <c r="G19" i="2"/>
  <c r="H19" i="2" s="1"/>
  <c r="K19" i="2" s="1"/>
  <c r="M33" i="2"/>
  <c r="N33" i="2" s="1"/>
  <c r="G47" i="2"/>
  <c r="H47" i="2" s="1"/>
  <c r="G15" i="2"/>
  <c r="H15" i="2" s="1"/>
  <c r="K15" i="2" s="1"/>
  <c r="M45" i="2"/>
  <c r="N45" i="2" s="1"/>
  <c r="M29" i="2"/>
  <c r="N29" i="2" s="1"/>
  <c r="G9" i="2"/>
  <c r="H9" i="2" s="1"/>
  <c r="K9" i="2" s="1"/>
  <c r="M12" i="2"/>
  <c r="N12" i="2" s="1"/>
  <c r="G12" i="2"/>
  <c r="H12" i="2" s="1"/>
  <c r="K12" i="2" s="1"/>
  <c r="M22" i="2"/>
  <c r="N22" i="2" s="1"/>
  <c r="G22" i="2"/>
  <c r="H22" i="2" s="1"/>
  <c r="K22" i="2" s="1"/>
  <c r="G24" i="2"/>
  <c r="H24" i="2" s="1"/>
  <c r="K24" i="2" s="1"/>
  <c r="M24" i="2"/>
  <c r="N24" i="2" s="1"/>
  <c r="M28" i="2"/>
  <c r="N28" i="2" s="1"/>
  <c r="G28" i="2"/>
  <c r="H28" i="2" s="1"/>
  <c r="M30" i="2"/>
  <c r="N30" i="2" s="1"/>
  <c r="G30" i="2"/>
  <c r="H30" i="2" s="1"/>
  <c r="M32" i="2"/>
  <c r="N32" i="2" s="1"/>
  <c r="G32" i="2"/>
  <c r="H32" i="2" s="1"/>
  <c r="G34" i="2"/>
  <c r="H34" i="2" s="1"/>
  <c r="M34" i="2"/>
  <c r="N34" i="2" s="1"/>
  <c r="M36" i="2"/>
  <c r="N36" i="2" s="1"/>
  <c r="G36" i="2"/>
  <c r="H36" i="2" s="1"/>
  <c r="M38" i="2"/>
  <c r="N38" i="2" s="1"/>
  <c r="G38" i="2"/>
  <c r="H38" i="2" s="1"/>
  <c r="G40" i="2"/>
  <c r="H40" i="2" s="1"/>
  <c r="M40" i="2"/>
  <c r="N40" i="2" s="1"/>
  <c r="G42" i="2"/>
  <c r="H42" i="2" s="1"/>
  <c r="M42" i="2"/>
  <c r="N42" i="2" s="1"/>
  <c r="M44" i="2"/>
  <c r="N44" i="2" s="1"/>
  <c r="G44" i="2"/>
  <c r="H44" i="2" s="1"/>
  <c r="M46" i="2"/>
  <c r="N46" i="2" s="1"/>
  <c r="G46" i="2"/>
  <c r="H46" i="2" s="1"/>
  <c r="M48" i="2"/>
  <c r="N48" i="2" s="1"/>
  <c r="G48" i="2"/>
  <c r="H48" i="2" s="1"/>
  <c r="G8" i="2"/>
  <c r="H8" i="2" s="1"/>
  <c r="K8" i="2" s="1"/>
  <c r="M8" i="2"/>
  <c r="N8" i="2" s="1"/>
  <c r="G16" i="2"/>
  <c r="H16" i="2" s="1"/>
  <c r="K16" i="2" s="1"/>
  <c r="M16" i="2"/>
  <c r="N16" i="2" s="1"/>
  <c r="G20" i="2"/>
  <c r="H20" i="2" s="1"/>
  <c r="K20" i="2" s="1"/>
  <c r="M20" i="2"/>
  <c r="N20" i="2" s="1"/>
  <c r="G26" i="2"/>
  <c r="H26" i="2" s="1"/>
  <c r="K26" i="2" s="1"/>
  <c r="M26" i="2"/>
  <c r="N26" i="2" s="1"/>
  <c r="M18" i="2"/>
  <c r="N18" i="2" s="1"/>
  <c r="M43" i="2"/>
  <c r="N43" i="2" s="1"/>
  <c r="M39" i="2"/>
  <c r="N39" i="2" s="1"/>
  <c r="M35" i="2"/>
  <c r="N35" i="2" s="1"/>
  <c r="M27" i="2"/>
  <c r="N27" i="2" s="1"/>
  <c r="M23" i="2"/>
  <c r="N23" i="2" s="1"/>
  <c r="G17" i="2"/>
  <c r="H17" i="2" s="1"/>
  <c r="K17" i="2" s="1"/>
  <c r="M11" i="2"/>
  <c r="N11" i="2" s="1"/>
  <c r="G13" i="2"/>
  <c r="H13" i="2" s="1"/>
  <c r="K13" i="2" s="1"/>
  <c r="C52" i="2"/>
  <c r="C55" i="1"/>
  <c r="C5" i="1"/>
  <c r="I27" i="2" l="1"/>
  <c r="K27" i="2"/>
  <c r="I16" i="2"/>
  <c r="I18" i="2"/>
  <c r="F55" i="2"/>
  <c r="F57" i="2"/>
  <c r="I12" i="2"/>
  <c r="I19" i="2"/>
  <c r="I23" i="2"/>
  <c r="I14" i="2"/>
  <c r="I25" i="2"/>
  <c r="I24" i="2"/>
  <c r="I15" i="2"/>
  <c r="I21" i="2"/>
  <c r="I10" i="2"/>
  <c r="I17" i="2"/>
  <c r="I26" i="2"/>
  <c r="I13" i="2"/>
  <c r="I20" i="2"/>
  <c r="I8" i="2"/>
  <c r="I22" i="2"/>
  <c r="I9" i="2"/>
  <c r="I11" i="2"/>
  <c r="M19" i="2"/>
  <c r="N19" i="2" s="1"/>
  <c r="M17" i="2"/>
  <c r="N17" i="2" s="1"/>
  <c r="M47" i="2"/>
  <c r="N47" i="2" s="1"/>
  <c r="M15" i="2"/>
  <c r="N15" i="2" s="1"/>
  <c r="I42" i="2"/>
  <c r="J42" i="2"/>
  <c r="I34" i="2"/>
  <c r="J34" i="2"/>
  <c r="I41" i="2"/>
  <c r="J41" i="2"/>
  <c r="I33" i="2"/>
  <c r="J33" i="2"/>
  <c r="I48" i="2"/>
  <c r="J48" i="2"/>
  <c r="I44" i="2"/>
  <c r="J44" i="2"/>
  <c r="I36" i="2"/>
  <c r="J36" i="2"/>
  <c r="I32" i="2"/>
  <c r="J32" i="2"/>
  <c r="I28" i="2"/>
  <c r="J28" i="2"/>
  <c r="I47" i="2"/>
  <c r="J47" i="2"/>
  <c r="I39" i="2"/>
  <c r="J39" i="2"/>
  <c r="I40" i="2"/>
  <c r="J40" i="2"/>
  <c r="I31" i="2"/>
  <c r="J31" i="2"/>
  <c r="I45" i="2"/>
  <c r="J45" i="2"/>
  <c r="I37" i="2"/>
  <c r="J37" i="2"/>
  <c r="I29" i="2"/>
  <c r="J29" i="2"/>
  <c r="I46" i="2"/>
  <c r="J46" i="2"/>
  <c r="I38" i="2"/>
  <c r="J38" i="2"/>
  <c r="I30" i="2"/>
  <c r="J30" i="2"/>
  <c r="I43" i="2"/>
  <c r="J43" i="2"/>
  <c r="I35" i="2"/>
  <c r="J35" i="2"/>
  <c r="H54" i="2"/>
  <c r="H55" i="2" s="1"/>
  <c r="H56" i="2"/>
  <c r="H57" i="2" s="1"/>
  <c r="H52" i="2"/>
  <c r="I52" i="2" l="1"/>
  <c r="I56" i="2"/>
  <c r="I57" i="2" s="1"/>
  <c r="N52" i="2"/>
  <c r="I54" i="2"/>
  <c r="I55" i="2" s="1"/>
  <c r="J54" i="2"/>
  <c r="J55" i="2" s="1"/>
  <c r="J52" i="2"/>
  <c r="J56" i="2"/>
  <c r="J57" i="2" s="1"/>
  <c r="N54" i="2"/>
  <c r="N55" i="2" s="1"/>
  <c r="N56" i="2"/>
  <c r="N57" i="2" s="1"/>
  <c r="K56" i="2" l="1"/>
  <c r="K57" i="2" s="1"/>
  <c r="K54" i="2"/>
  <c r="K55" i="2" s="1"/>
  <c r="K52" i="2"/>
</calcChain>
</file>

<file path=xl/sharedStrings.xml><?xml version="1.0" encoding="utf-8"?>
<sst xmlns="http://schemas.openxmlformats.org/spreadsheetml/2006/main" count="136" uniqueCount="88">
  <si>
    <t>5. QBR Pre-Set Scale</t>
  </si>
  <si>
    <t>Final QBR Score</t>
  </si>
  <si>
    <t>QBR Preset Scale</t>
  </si>
  <si>
    <t>Scores less than or equal to</t>
  </si>
  <si>
    <t>Scores greater than or equal to</t>
  </si>
  <si>
    <t>Penalty threshold:</t>
  </si>
  <si>
    <t>HOSPITAL NAME</t>
  </si>
  <si>
    <t>FY 16 Permanent Inpatient Revenue</t>
  </si>
  <si>
    <t>HOSPID</t>
  </si>
  <si>
    <t>% Revenue Impact</t>
  </si>
  <si>
    <t>$ Revenue Impact</t>
  </si>
  <si>
    <t>Bon Secours Hospital</t>
  </si>
  <si>
    <t>Laurel Regional Hospital</t>
  </si>
  <si>
    <t>Maryland General Hospital</t>
  </si>
  <si>
    <t>Northwest Hospital Center</t>
  </si>
  <si>
    <t>Holy Cross Hospital</t>
  </si>
  <si>
    <t>Prince Georges Hospital Center</t>
  </si>
  <si>
    <t>Southern Maryland Hospital Center</t>
  </si>
  <si>
    <t>Washington Adventist Hospital</t>
  </si>
  <si>
    <t>Sinai Hospital</t>
  </si>
  <si>
    <t>Memorial Hospital at Easton</t>
  </si>
  <si>
    <t>Anne Arundel Medical Center</t>
  </si>
  <si>
    <t>Franklin Square Hospital Center</t>
  </si>
  <si>
    <t>Union Memorial Hospital</t>
  </si>
  <si>
    <t>St. Agnes Hospital</t>
  </si>
  <si>
    <t>Baltimore Washington Medical Center</t>
  </si>
  <si>
    <t>Western MD Regional Medical Center</t>
  </si>
  <si>
    <t>Harford Memorial Hospital</t>
  </si>
  <si>
    <t>Doctors Community Hospital</t>
  </si>
  <si>
    <t>Meritus Hospital</t>
  </si>
  <si>
    <t>Johns Hopkins Hospital</t>
  </si>
  <si>
    <t>Union of Cecil</t>
  </si>
  <si>
    <t>Johns Hopkins Bayview Medical Center</t>
  </si>
  <si>
    <t>Shady Grove Adventist Hospital</t>
  </si>
  <si>
    <t>Peninsula Regional Medical Center</t>
  </si>
  <si>
    <t>Upper Chesapeake Medical Center</t>
  </si>
  <si>
    <t>Chester River Hospital Center</t>
  </si>
  <si>
    <t>University of Maryland Hospital</t>
  </si>
  <si>
    <t>Atlantic General Hospital</t>
  </si>
  <si>
    <t>Garrett County Memorial Hospital</t>
  </si>
  <si>
    <t>Fort Washington Medical Center</t>
  </si>
  <si>
    <t>Mercy Medical Center</t>
  </si>
  <si>
    <t>Civista Medical Center</t>
  </si>
  <si>
    <t>Carroll Hospital Center</t>
  </si>
  <si>
    <t>Calvert Memorial Hospital</t>
  </si>
  <si>
    <t>UM ST. JOSEPH</t>
  </si>
  <si>
    <t>Dorchester General Hospital</t>
  </si>
  <si>
    <t>Montgomery General Hospital</t>
  </si>
  <si>
    <t>Harbor Hospital Center</t>
  </si>
  <si>
    <t>Frederick Memorial Hospital</t>
  </si>
  <si>
    <t>Suburban Hospital</t>
  </si>
  <si>
    <t>Greater Baltimore Medical Center</t>
  </si>
  <si>
    <t>Good Samaritan Hospital</t>
  </si>
  <si>
    <t>Howard County General Hospital</t>
  </si>
  <si>
    <t>St. Mary's Hospital</t>
  </si>
  <si>
    <t>Statewide Total</t>
  </si>
  <si>
    <t>Total Penalties</t>
  </si>
  <si>
    <t>% Inpatient Revenue</t>
  </si>
  <si>
    <t>Total rewards</t>
  </si>
  <si>
    <t>% Inpatient revenue</t>
  </si>
  <si>
    <t>average</t>
  </si>
  <si>
    <t xml:space="preserve"> RY 2017 QBR FINAL POINTS</t>
  </si>
  <si>
    <t>1.RY 2017 Current Scale</t>
  </si>
  <si>
    <t>Difference from Current Scale</t>
  </si>
  <si>
    <t>2.Proposed RY 2017 Scale</t>
  </si>
  <si>
    <t>A</t>
  </si>
  <si>
    <t>B</t>
  </si>
  <si>
    <t>C</t>
  </si>
  <si>
    <t>D</t>
  </si>
  <si>
    <t>E</t>
  </si>
  <si>
    <t>F</t>
  </si>
  <si>
    <t>I</t>
  </si>
  <si>
    <t>J</t>
  </si>
  <si>
    <t>K</t>
  </si>
  <si>
    <t>L</t>
  </si>
  <si>
    <t>M</t>
  </si>
  <si>
    <t>O</t>
  </si>
  <si>
    <t>P</t>
  </si>
  <si>
    <t>Q</t>
  </si>
  <si>
    <t>3. RY 2018</t>
  </si>
  <si>
    <t>TBD</t>
  </si>
  <si>
    <t xml:space="preserve"> 4. National Scale (Option for RY 2019)</t>
  </si>
  <si>
    <t>3. January 2017 and July 2017 Implementations</t>
  </si>
  <si>
    <t xml:space="preserve"> Rate Order FY18 GBR (July 2017)</t>
  </si>
  <si>
    <t>Decision is whether to use Relative or National (RY19)</t>
  </si>
  <si>
    <t xml:space="preserve">Jan 2017 Rate Order Adjustment effective July 2016 </t>
  </si>
  <si>
    <t>QBR Scaled Adjustment for FY 2017</t>
  </si>
  <si>
    <t>No Markup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</si>
</sst>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&quot;$&quot;#,##0"/>
    <numFmt numFmtId="167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Arial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Wingdings 2"/>
      <family val="1"/>
      <charset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2" fontId="2" fillId="3" borderId="3" xfId="0" applyNumberFormat="1" applyFont="1" applyFill="1" applyBorder="1" applyAlignment="1">
      <alignment horizontal="center"/>
    </xf>
    <xf numFmtId="10" fontId="2" fillId="4" borderId="5" xfId="0" applyNumberFormat="1" applyFont="1" applyFill="1" applyBorder="1" applyAlignment="1">
      <alignment horizontal="center"/>
    </xf>
    <xf numFmtId="0" fontId="3" fillId="0" borderId="2" xfId="0" applyFont="1" applyFill="1" applyBorder="1"/>
    <xf numFmtId="2" fontId="3" fillId="3" borderId="3" xfId="0" applyNumberFormat="1" applyFont="1" applyFill="1" applyBorder="1" applyAlignment="1">
      <alignment horizontal="center"/>
    </xf>
    <xf numFmtId="10" fontId="3" fillId="3" borderId="5" xfId="0" applyNumberFormat="1" applyFont="1" applyFill="1" applyBorder="1" applyAlignment="1">
      <alignment horizontal="center"/>
    </xf>
    <xf numFmtId="2" fontId="3" fillId="5" borderId="3" xfId="0" applyNumberFormat="1" applyFont="1" applyFill="1" applyBorder="1" applyAlignment="1">
      <alignment horizontal="center"/>
    </xf>
    <xf numFmtId="10" fontId="3" fillId="5" borderId="5" xfId="0" applyNumberFormat="1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0" fontId="3" fillId="6" borderId="5" xfId="0" applyNumberFormat="1" applyFont="1" applyFill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10" fontId="2" fillId="6" borderId="5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1" fontId="6" fillId="7" borderId="11" xfId="0" applyNumberFormat="1" applyFont="1" applyFill="1" applyBorder="1" applyAlignment="1">
      <alignment horizontal="left"/>
    </xf>
    <xf numFmtId="1" fontId="6" fillId="7" borderId="16" xfId="0" applyNumberFormat="1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left"/>
    </xf>
    <xf numFmtId="0" fontId="8" fillId="0" borderId="2" xfId="0" applyFont="1" applyBorder="1"/>
    <xf numFmtId="0" fontId="8" fillId="0" borderId="0" xfId="0" applyFont="1" applyBorder="1"/>
    <xf numFmtId="0" fontId="6" fillId="0" borderId="0" xfId="0" applyNumberFormat="1" applyFont="1" applyAlignment="1"/>
    <xf numFmtId="164" fontId="6" fillId="0" borderId="0" xfId="0" applyNumberFormat="1" applyFont="1" applyAlignment="1"/>
    <xf numFmtId="0" fontId="9" fillId="7" borderId="0" xfId="0" applyNumberFormat="1" applyFont="1" applyFill="1" applyAlignment="1"/>
    <xf numFmtId="164" fontId="9" fillId="7" borderId="0" xfId="0" applyNumberFormat="1" applyFont="1" applyFill="1" applyAlignment="1"/>
    <xf numFmtId="0" fontId="9" fillId="0" borderId="0" xfId="0" applyNumberFormat="1" applyFont="1" applyAlignment="1"/>
    <xf numFmtId="164" fontId="9" fillId="0" borderId="0" xfId="0" applyNumberFormat="1" applyFont="1" applyAlignment="1"/>
    <xf numFmtId="165" fontId="10" fillId="0" borderId="13" xfId="2" applyNumberFormat="1" applyFont="1" applyFill="1" applyBorder="1" applyAlignment="1">
      <alignment horizontal="center" vertical="center"/>
    </xf>
    <xf numFmtId="43" fontId="11" fillId="0" borderId="14" xfId="1" applyNumberFormat="1" applyFont="1" applyFill="1" applyBorder="1" applyAlignment="1">
      <alignment horizontal="center" vertical="center"/>
    </xf>
    <xf numFmtId="10" fontId="11" fillId="3" borderId="14" xfId="0" applyNumberFormat="1" applyFont="1" applyFill="1" applyBorder="1" applyAlignment="1">
      <alignment horizontal="center" vertical="center"/>
    </xf>
    <xf numFmtId="166" fontId="11" fillId="3" borderId="15" xfId="0" applyNumberFormat="1" applyFont="1" applyFill="1" applyBorder="1" applyAlignment="1">
      <alignment horizontal="center" vertical="center"/>
    </xf>
    <xf numFmtId="43" fontId="11" fillId="0" borderId="14" xfId="1" applyFont="1" applyFill="1" applyBorder="1" applyAlignment="1">
      <alignment horizontal="center" vertical="center"/>
    </xf>
    <xf numFmtId="10" fontId="11" fillId="6" borderId="14" xfId="0" applyNumberFormat="1" applyFont="1" applyFill="1" applyBorder="1" applyAlignment="1">
      <alignment horizontal="center" vertical="center"/>
    </xf>
    <xf numFmtId="166" fontId="11" fillId="6" borderId="18" xfId="0" applyNumberFormat="1" applyFont="1" applyFill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0" fontId="13" fillId="0" borderId="21" xfId="0" applyFont="1" applyBorder="1"/>
    <xf numFmtId="0" fontId="13" fillId="0" borderId="20" xfId="0" applyFont="1" applyBorder="1" applyAlignment="1">
      <alignment horizontal="center" vertical="center"/>
    </xf>
    <xf numFmtId="0" fontId="13" fillId="0" borderId="0" xfId="0" applyFont="1" applyBorder="1"/>
    <xf numFmtId="3" fontId="11" fillId="0" borderId="3" xfId="0" applyNumberFormat="1" applyFont="1" applyBorder="1" applyAlignment="1">
      <alignment horizontal="center" vertical="center"/>
    </xf>
    <xf numFmtId="10" fontId="11" fillId="0" borderId="23" xfId="3" applyNumberFormat="1" applyFont="1" applyBorder="1" applyAlignment="1">
      <alignment horizontal="center" vertical="center"/>
    </xf>
    <xf numFmtId="10" fontId="11" fillId="0" borderId="14" xfId="3" applyNumberFormat="1" applyFont="1" applyBorder="1" applyAlignment="1">
      <alignment horizontal="center" vertical="center"/>
    </xf>
    <xf numFmtId="0" fontId="13" fillId="0" borderId="1" xfId="0" applyFont="1" applyBorder="1"/>
    <xf numFmtId="1" fontId="11" fillId="7" borderId="12" xfId="0" applyNumberFormat="1" applyFont="1" applyFill="1" applyBorder="1" applyAlignment="1">
      <alignment horizontal="left"/>
    </xf>
    <xf numFmtId="1" fontId="11" fillId="7" borderId="17" xfId="0" applyNumberFormat="1" applyFont="1" applyFill="1" applyBorder="1" applyAlignment="1">
      <alignment horizontal="left"/>
    </xf>
    <xf numFmtId="1" fontId="11" fillId="0" borderId="19" xfId="0" applyNumberFormat="1" applyFont="1" applyFill="1" applyBorder="1" applyAlignment="1">
      <alignment horizontal="left"/>
    </xf>
    <xf numFmtId="165" fontId="10" fillId="0" borderId="0" xfId="2" applyNumberFormat="1" applyFont="1" applyFill="1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right" vertical="center"/>
    </xf>
    <xf numFmtId="0" fontId="13" fillId="0" borderId="20" xfId="0" applyFont="1" applyBorder="1"/>
    <xf numFmtId="1" fontId="12" fillId="7" borderId="5" xfId="0" applyNumberFormat="1" applyFont="1" applyFill="1" applyBorder="1" applyAlignment="1">
      <alignment horizontal="left"/>
    </xf>
    <xf numFmtId="166" fontId="16" fillId="0" borderId="5" xfId="0" applyNumberFormat="1" applyFont="1" applyBorder="1"/>
    <xf numFmtId="164" fontId="17" fillId="0" borderId="5" xfId="0" applyNumberFormat="1" applyFont="1" applyBorder="1" applyAlignment="1"/>
    <xf numFmtId="1" fontId="12" fillId="7" borderId="19" xfId="0" applyNumberFormat="1" applyFont="1" applyFill="1" applyBorder="1" applyAlignment="1">
      <alignment horizontal="left"/>
    </xf>
    <xf numFmtId="166" fontId="16" fillId="0" borderId="0" xfId="0" applyNumberFormat="1" applyFont="1" applyBorder="1"/>
    <xf numFmtId="164" fontId="12" fillId="0" borderId="0" xfId="0" applyNumberFormat="1" applyFont="1" applyBorder="1" applyAlignment="1"/>
    <xf numFmtId="0" fontId="11" fillId="0" borderId="19" xfId="0" applyNumberFormat="1" applyFont="1" applyBorder="1" applyAlignment="1"/>
    <xf numFmtId="167" fontId="11" fillId="0" borderId="0" xfId="0" applyNumberFormat="1" applyFont="1" applyBorder="1" applyAlignment="1"/>
    <xf numFmtId="10" fontId="12" fillId="0" borderId="2" xfId="0" applyNumberFormat="1" applyFont="1" applyBorder="1" applyAlignment="1"/>
    <xf numFmtId="0" fontId="17" fillId="0" borderId="0" xfId="0" applyNumberFormat="1" applyFont="1" applyBorder="1" applyAlignment="1"/>
    <xf numFmtId="10" fontId="12" fillId="0" borderId="22" xfId="0" applyNumberFormat="1" applyFont="1" applyBorder="1" applyAlignment="1"/>
    <xf numFmtId="0" fontId="11" fillId="0" borderId="8" xfId="0" applyNumberFormat="1" applyFont="1" applyBorder="1" applyAlignment="1"/>
    <xf numFmtId="0" fontId="17" fillId="0" borderId="9" xfId="0" applyNumberFormat="1" applyFont="1" applyBorder="1" applyAlignment="1"/>
    <xf numFmtId="10" fontId="12" fillId="0" borderId="24" xfId="0" applyNumberFormat="1" applyFont="1" applyBorder="1" applyAlignment="1"/>
    <xf numFmtId="164" fontId="6" fillId="0" borderId="0" xfId="0" applyNumberFormat="1" applyFont="1" applyBorder="1" applyAlignment="1">
      <alignment horizontal="centerContinuous" wrapText="1"/>
    </xf>
    <xf numFmtId="164" fontId="17" fillId="0" borderId="21" xfId="0" applyNumberFormat="1" applyFont="1" applyBorder="1" applyAlignment="1"/>
    <xf numFmtId="10" fontId="12" fillId="0" borderId="21" xfId="0" applyNumberFormat="1" applyFont="1" applyBorder="1" applyAlignment="1"/>
    <xf numFmtId="10" fontId="12" fillId="0" borderId="0" xfId="0" applyNumberFormat="1" applyFont="1" applyBorder="1" applyAlignment="1"/>
    <xf numFmtId="10" fontId="12" fillId="0" borderId="1" xfId="0" applyNumberFormat="1" applyFont="1" applyBorder="1" applyAlignment="1"/>
    <xf numFmtId="166" fontId="11" fillId="0" borderId="1" xfId="0" applyNumberFormat="1" applyFont="1" applyFill="1" applyBorder="1" applyAlignment="1">
      <alignment horizontal="right" vertical="center"/>
    </xf>
    <xf numFmtId="166" fontId="12" fillId="0" borderId="21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3" fontId="11" fillId="0" borderId="21" xfId="0" applyNumberFormat="1" applyFont="1" applyBorder="1" applyAlignment="1">
      <alignment horizontal="center" vertical="center"/>
    </xf>
    <xf numFmtId="10" fontId="11" fillId="0" borderId="0" xfId="3" applyNumberFormat="1" applyFont="1" applyBorder="1" applyAlignment="1">
      <alignment horizontal="center" vertical="center"/>
    </xf>
    <xf numFmtId="10" fontId="11" fillId="0" borderId="1" xfId="3" applyNumberFormat="1" applyFont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left"/>
    </xf>
    <xf numFmtId="1" fontId="11" fillId="0" borderId="17" xfId="0" applyNumberFormat="1" applyFont="1" applyFill="1" applyBorder="1" applyAlignment="1">
      <alignment horizontal="left"/>
    </xf>
    <xf numFmtId="0" fontId="7" fillId="0" borderId="0" xfId="0" applyFont="1" applyFill="1"/>
    <xf numFmtId="1" fontId="14" fillId="0" borderId="0" xfId="0" applyNumberFormat="1" applyFont="1" applyFill="1" applyBorder="1" applyAlignment="1">
      <alignment horizontal="center" vertical="center" wrapText="1"/>
    </xf>
    <xf numFmtId="1" fontId="14" fillId="0" borderId="2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0" fontId="12" fillId="0" borderId="25" xfId="0" applyNumberFormat="1" applyFont="1" applyFill="1" applyBorder="1" applyAlignment="1">
      <alignment horizontal="center" vertical="center" wrapText="1"/>
    </xf>
    <xf numFmtId="10" fontId="12" fillId="0" borderId="25" xfId="0" applyNumberFormat="1" applyFont="1" applyFill="1" applyBorder="1" applyAlignment="1">
      <alignment horizontal="center" vertical="center" wrapText="1"/>
    </xf>
    <xf numFmtId="1" fontId="5" fillId="0" borderId="25" xfId="0" applyNumberFormat="1" applyFont="1" applyBorder="1" applyAlignment="1">
      <alignment horizontal="center" vertical="center" wrapText="1"/>
    </xf>
    <xf numFmtId="10" fontId="12" fillId="0" borderId="26" xfId="0" applyNumberFormat="1" applyFont="1" applyFill="1" applyBorder="1" applyAlignment="1">
      <alignment horizontal="center" vertical="center" wrapText="1"/>
    </xf>
    <xf numFmtId="1" fontId="14" fillId="0" borderId="27" xfId="0" applyNumberFormat="1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vertical="center"/>
    </xf>
    <xf numFmtId="0" fontId="15" fillId="8" borderId="2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19" xfId="0" applyNumberFormat="1" applyFont="1" applyFill="1" applyBorder="1" applyAlignment="1">
      <alignment horizontal="center" vertical="center" wrapText="1"/>
    </xf>
    <xf numFmtId="10" fontId="12" fillId="0" borderId="7" xfId="0" applyNumberFormat="1" applyFont="1" applyFill="1" applyBorder="1" applyAlignment="1">
      <alignment horizontal="center" vertical="center" wrapText="1"/>
    </xf>
    <xf numFmtId="10" fontId="12" fillId="0" borderId="0" xfId="0" applyNumberFormat="1" applyFont="1" applyFill="1" applyBorder="1" applyAlignment="1">
      <alignment horizontal="center" vertical="center" wrapText="1"/>
    </xf>
    <xf numFmtId="1" fontId="14" fillId="0" borderId="7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2" fontId="2" fillId="2" borderId="2" xfId="3" applyNumberFormat="1" applyFont="1" applyFill="1" applyBorder="1" applyAlignment="1">
      <alignment horizontal="center" vertical="center" wrapText="1"/>
    </xf>
    <xf numFmtId="2" fontId="2" fillId="2" borderId="3" xfId="3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" fontId="5" fillId="0" borderId="19" xfId="0" applyNumberFormat="1" applyFont="1" applyBorder="1" applyAlignment="1">
      <alignment horizontal="center" vertical="center" wrapText="1"/>
    </xf>
    <xf numFmtId="0" fontId="5" fillId="0" borderId="28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centerContinuous" wrapText="1"/>
    </xf>
    <xf numFmtId="0" fontId="9" fillId="0" borderId="0" xfId="0" applyNumberFormat="1" applyFont="1" applyBorder="1" applyAlignment="1"/>
    <xf numFmtId="164" fontId="9" fillId="0" borderId="0" xfId="0" applyNumberFormat="1" applyFont="1" applyBorder="1" applyAlignment="1"/>
    <xf numFmtId="0" fontId="5" fillId="0" borderId="9" xfId="0" applyNumberFormat="1" applyFont="1" applyBorder="1" applyAlignment="1">
      <alignment horizontal="left"/>
    </xf>
    <xf numFmtId="0" fontId="12" fillId="0" borderId="0" xfId="0" applyNumberFormat="1" applyFont="1" applyAlignme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QBR\FY2017%20RESULTS\Points%20and%20Scaling%20Calculation\Modeling%20of%20Final%20Scaling%2009-27-2016%20ALTERNATIVE%20FINAL%20top%20and%20bottom%2025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QBR\FY2017%20RESULTS\Points%20and%20Scaling%20Calculation\Modeling%20of%20Final%20Scaling%2009-27-2016%20and%20alternatives_SC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New Preset Scale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Hospital ID</v>
          </cell>
          <cell r="C3" t="str">
            <v>Hospital Name</v>
          </cell>
          <cell r="D3" t="str">
            <v>HCAHPS Score</v>
          </cell>
          <cell r="E3" t="str">
            <v>Clinical/Process Score</v>
          </cell>
          <cell r="F3" t="str">
            <v>Mortality Score</v>
          </cell>
          <cell r="G3" t="str">
            <v>Outcome Score</v>
          </cell>
          <cell r="H3" t="str">
            <v>QBR Score</v>
          </cell>
        </row>
        <row r="4">
          <cell r="B4">
            <v>210001</v>
          </cell>
          <cell r="C4" t="str">
            <v>MERITUS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0.36</v>
          </cell>
        </row>
        <row r="5">
          <cell r="B5">
            <v>210002</v>
          </cell>
          <cell r="C5" t="str">
            <v>UNIVERSITY OF MARYLAND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0.39</v>
          </cell>
        </row>
        <row r="6">
          <cell r="B6">
            <v>210003</v>
          </cell>
          <cell r="C6" t="str">
            <v>PRINCE GEORGE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0.24</v>
          </cell>
        </row>
        <row r="7">
          <cell r="B7">
            <v>210004</v>
          </cell>
          <cell r="C7" t="str">
            <v>HOLY CROSS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0.23</v>
          </cell>
        </row>
        <row r="8">
          <cell r="B8">
            <v>210005</v>
          </cell>
          <cell r="C8" t="str">
            <v>FREDERICK MEMORIAL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0.46</v>
          </cell>
        </row>
        <row r="9">
          <cell r="B9">
            <v>210006</v>
          </cell>
          <cell r="C9" t="str">
            <v>HARFORD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0.35</v>
          </cell>
        </row>
        <row r="10">
          <cell r="B10">
            <v>210008</v>
          </cell>
          <cell r="C10" t="str">
            <v>MERCY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0.41</v>
          </cell>
        </row>
        <row r="11">
          <cell r="B11">
            <v>210009</v>
          </cell>
          <cell r="C11" t="str">
            <v>JOHNS HOPKINS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0.36</v>
          </cell>
        </row>
        <row r="12">
          <cell r="B12">
            <v>210010</v>
          </cell>
          <cell r="C12" t="str">
            <v>DORCHESTER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0.44</v>
          </cell>
        </row>
        <row r="13">
          <cell r="B13">
            <v>210011</v>
          </cell>
          <cell r="C13" t="str">
            <v>ST. AGNES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0.32</v>
          </cell>
        </row>
        <row r="14">
          <cell r="B14">
            <v>210012</v>
          </cell>
          <cell r="C14" t="str">
            <v>SINAI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0.31</v>
          </cell>
        </row>
        <row r="15">
          <cell r="B15">
            <v>210013</v>
          </cell>
          <cell r="C15" t="str">
            <v>BON SECOURS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7.0000000000000007E-2</v>
          </cell>
        </row>
        <row r="16">
          <cell r="B16">
            <v>210015</v>
          </cell>
          <cell r="C16" t="str">
            <v>FRANKLIN SQUARE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0.31</v>
          </cell>
        </row>
        <row r="17">
          <cell r="B17">
            <v>210016</v>
          </cell>
          <cell r="C17" t="str">
            <v>WASHINGTON ADVENTIST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0.25</v>
          </cell>
        </row>
        <row r="18">
          <cell r="B18">
            <v>210017</v>
          </cell>
          <cell r="C18" t="str">
            <v>GARRETT COUNTY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0.4</v>
          </cell>
        </row>
        <row r="19">
          <cell r="B19">
            <v>210018</v>
          </cell>
          <cell r="C19" t="str">
            <v>MONTGOMERY GENERAL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0.45</v>
          </cell>
        </row>
        <row r="20">
          <cell r="B20">
            <v>210019</v>
          </cell>
          <cell r="C20" t="str">
            <v>PENINSULA REGIONAL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0.38</v>
          </cell>
        </row>
        <row r="21">
          <cell r="B21">
            <v>210022</v>
          </cell>
          <cell r="C21" t="str">
            <v>SUBURBAN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0.47</v>
          </cell>
        </row>
        <row r="22">
          <cell r="B22">
            <v>210023</v>
          </cell>
          <cell r="C22" t="str">
            <v>ANNE ARUNDEL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0.31</v>
          </cell>
        </row>
        <row r="23">
          <cell r="B23">
            <v>210024</v>
          </cell>
          <cell r="C23" t="str">
            <v>UNION MEMORIAL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0.31</v>
          </cell>
        </row>
        <row r="24">
          <cell r="B24">
            <v>210027</v>
          </cell>
          <cell r="C24" t="str">
            <v>WESTERN MARYLAND HEALTH SYSTEM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0.34</v>
          </cell>
        </row>
        <row r="25">
          <cell r="B25">
            <v>210028</v>
          </cell>
          <cell r="C25" t="str">
            <v>ST. MARY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0.72</v>
          </cell>
        </row>
        <row r="26">
          <cell r="B26">
            <v>210029</v>
          </cell>
          <cell r="C26" t="str">
            <v>HOPKINS BAYVIEW MED CTR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0.38</v>
          </cell>
        </row>
        <row r="27">
          <cell r="B27">
            <v>210030</v>
          </cell>
          <cell r="C27" t="str">
            <v>CHESTERTOWN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0.38</v>
          </cell>
        </row>
        <row r="28">
          <cell r="B28">
            <v>210032</v>
          </cell>
          <cell r="C28" t="str">
            <v>UNION HOSPITAL  OF CECIL COUNT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0.37</v>
          </cell>
        </row>
        <row r="29">
          <cell r="B29">
            <v>210033</v>
          </cell>
          <cell r="C29" t="str">
            <v>CARROLL COUNTY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0.43</v>
          </cell>
        </row>
        <row r="30">
          <cell r="B30">
            <v>210034</v>
          </cell>
          <cell r="C30" t="str">
            <v>HARBOR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0.45</v>
          </cell>
        </row>
        <row r="31">
          <cell r="B31">
            <v>210035</v>
          </cell>
          <cell r="C31" t="str">
            <v>CHARLES REGIONAL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0.42</v>
          </cell>
        </row>
        <row r="32">
          <cell r="B32">
            <v>210037</v>
          </cell>
          <cell r="C32" t="str">
            <v>EASTON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0.31</v>
          </cell>
        </row>
        <row r="33">
          <cell r="B33">
            <v>210038</v>
          </cell>
          <cell r="C33" t="str">
            <v>UMMC MIDTOWN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0.2</v>
          </cell>
        </row>
        <row r="34">
          <cell r="B34">
            <v>210039</v>
          </cell>
          <cell r="C34" t="str">
            <v>CALVERT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0.43</v>
          </cell>
        </row>
        <row r="35">
          <cell r="B35">
            <v>210040</v>
          </cell>
          <cell r="C35" t="str">
            <v>NORTHWEST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0.22</v>
          </cell>
        </row>
        <row r="36">
          <cell r="B36">
            <v>210043</v>
          </cell>
          <cell r="C36" t="str">
            <v>BALTIMORE WASHINGTON MEDICAL CENTER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0.33</v>
          </cell>
        </row>
        <row r="37">
          <cell r="B37">
            <v>210044</v>
          </cell>
          <cell r="C37" t="str">
            <v>G.B.M.C.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0.49</v>
          </cell>
        </row>
        <row r="38">
          <cell r="B38">
            <v>210048</v>
          </cell>
          <cell r="C38" t="str">
            <v>HOWARD COUNTY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0.56999999999999995</v>
          </cell>
        </row>
        <row r="39">
          <cell r="B39">
            <v>210049</v>
          </cell>
          <cell r="C39" t="str">
            <v>UPPER CHESAPEAKE HEALTH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0.38</v>
          </cell>
        </row>
        <row r="40">
          <cell r="B40">
            <v>210051</v>
          </cell>
          <cell r="C40" t="str">
            <v>DOCTORS COMMUNITY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0.35</v>
          </cell>
        </row>
        <row r="41">
          <cell r="B41">
            <v>210055</v>
          </cell>
          <cell r="C41" t="str">
            <v>LAUREL REGIONAL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0.16</v>
          </cell>
        </row>
        <row r="42">
          <cell r="B42">
            <v>210056</v>
          </cell>
          <cell r="C42" t="str">
            <v>GOOD SAMARITAN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0.49</v>
          </cell>
        </row>
        <row r="43">
          <cell r="B43">
            <v>210057</v>
          </cell>
          <cell r="C43" t="str">
            <v>SHADY GROVE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0.38</v>
          </cell>
        </row>
        <row r="44">
          <cell r="B44">
            <v>210060</v>
          </cell>
          <cell r="C44" t="str">
            <v>FT. WASHINGTON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0.41</v>
          </cell>
        </row>
        <row r="45">
          <cell r="B45">
            <v>210061</v>
          </cell>
          <cell r="C45" t="str">
            <v>ATLANTIC GENERAL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0.39</v>
          </cell>
        </row>
        <row r="46">
          <cell r="B46">
            <v>210062</v>
          </cell>
          <cell r="C46" t="str">
            <v>SOUTHERN MARYLAND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0.25</v>
          </cell>
        </row>
        <row r="47">
          <cell r="B47">
            <v>210063</v>
          </cell>
          <cell r="C47" t="str">
            <v>UM ST. JOSEPH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0.43</v>
          </cell>
        </row>
      </sheetData>
      <sheetData sheetId="13"/>
      <sheetData sheetId="14"/>
      <sheetData sheetId="15">
        <row r="3">
          <cell r="A3">
            <v>210001</v>
          </cell>
          <cell r="B3" t="str">
            <v>MERITUS</v>
          </cell>
          <cell r="C3">
            <v>309029336.42648453</v>
          </cell>
          <cell r="D3">
            <v>0.6169629397231412</v>
          </cell>
          <cell r="E3">
            <v>190659647.8623755</v>
          </cell>
        </row>
        <row r="4">
          <cell r="A4">
            <v>210002</v>
          </cell>
          <cell r="B4" t="str">
            <v>UNIVERSITY OF MARYLAND</v>
          </cell>
          <cell r="C4">
            <v>1289991934</v>
          </cell>
          <cell r="D4">
            <v>0.70235635600270119</v>
          </cell>
          <cell r="E4">
            <v>906034034.037117</v>
          </cell>
        </row>
        <row r="5">
          <cell r="A5">
            <v>210003</v>
          </cell>
          <cell r="B5" t="str">
            <v>PRINCE GEORGE</v>
          </cell>
          <cell r="C5">
            <v>278868894</v>
          </cell>
          <cell r="D5">
            <v>0.79</v>
          </cell>
          <cell r="E5">
            <v>220306426.26000002</v>
          </cell>
        </row>
        <row r="6">
          <cell r="A6">
            <v>210004</v>
          </cell>
          <cell r="B6" t="str">
            <v>HOLY CROSS</v>
          </cell>
          <cell r="C6">
            <v>473189703</v>
          </cell>
          <cell r="D6">
            <v>0.66985993796495902</v>
          </cell>
          <cell r="E6">
            <v>316970825.09723741</v>
          </cell>
        </row>
        <row r="7">
          <cell r="A7">
            <v>210005</v>
          </cell>
          <cell r="B7" t="str">
            <v>FREDERICK MEMORIAL</v>
          </cell>
          <cell r="C7">
            <v>350725799</v>
          </cell>
          <cell r="D7">
            <v>0.54291351145530742</v>
          </cell>
          <cell r="E7">
            <v>190413775.09305835</v>
          </cell>
        </row>
        <row r="8">
          <cell r="A8">
            <v>210006</v>
          </cell>
          <cell r="B8" t="str">
            <v>HARFORD</v>
          </cell>
          <cell r="C8">
            <v>100472983.29416181</v>
          </cell>
          <cell r="D8">
            <v>0.45498754377869399</v>
          </cell>
          <cell r="E8">
            <v>45713955.885128438</v>
          </cell>
        </row>
        <row r="9">
          <cell r="A9">
            <v>210008</v>
          </cell>
          <cell r="B9" t="str">
            <v>MERCY</v>
          </cell>
          <cell r="C9">
            <v>491288212</v>
          </cell>
          <cell r="D9">
            <v>0.43601410805316526</v>
          </cell>
          <cell r="E9">
            <v>214208591.55221435</v>
          </cell>
        </row>
        <row r="10">
          <cell r="A10">
            <v>210009</v>
          </cell>
          <cell r="B10" t="str">
            <v>JOHNS HOPKINS</v>
          </cell>
          <cell r="C10">
            <v>2178990299</v>
          </cell>
          <cell r="D10">
            <v>0.57104334084515884</v>
          </cell>
          <cell r="E10">
            <v>1244297900.0101516</v>
          </cell>
        </row>
        <row r="11">
          <cell r="A11">
            <v>210010</v>
          </cell>
          <cell r="B11" t="str">
            <v>DORCHESTER</v>
          </cell>
          <cell r="C11">
            <v>49366715.29575853</v>
          </cell>
          <cell r="D11">
            <v>0.54690821430890935</v>
          </cell>
          <cell r="E11">
            <v>26999062.10869962</v>
          </cell>
        </row>
        <row r="12">
          <cell r="A12">
            <v>210011</v>
          </cell>
          <cell r="B12" t="str">
            <v>ST. AGNES</v>
          </cell>
          <cell r="C12">
            <v>413273339</v>
          </cell>
          <cell r="D12">
            <v>0.56201610890410048</v>
          </cell>
          <cell r="E12">
            <v>232266273.89858523</v>
          </cell>
        </row>
        <row r="13">
          <cell r="A13">
            <v>210012</v>
          </cell>
          <cell r="B13" t="str">
            <v>SINAI</v>
          </cell>
          <cell r="C13">
            <v>698636215.91730797</v>
          </cell>
          <cell r="D13">
            <v>0.59451645804617448</v>
          </cell>
          <cell r="E13">
            <v>415350728.54994035</v>
          </cell>
        </row>
        <row r="14">
          <cell r="A14">
            <v>210013</v>
          </cell>
          <cell r="B14" t="str">
            <v>BON SECOURS</v>
          </cell>
          <cell r="C14">
            <v>122434137.41320473</v>
          </cell>
          <cell r="D14">
            <v>0.61085678589909131</v>
          </cell>
          <cell r="E14">
            <v>74789723.664557934</v>
          </cell>
        </row>
        <row r="15">
          <cell r="A15">
            <v>210015</v>
          </cell>
          <cell r="B15" t="str">
            <v>FRANKLIN SQUARE</v>
          </cell>
          <cell r="C15">
            <v>488282513</v>
          </cell>
          <cell r="D15">
            <v>0.5615663181387619</v>
          </cell>
          <cell r="E15">
            <v>274203013.03695214</v>
          </cell>
        </row>
        <row r="16">
          <cell r="A16">
            <v>210016</v>
          </cell>
          <cell r="B16" t="str">
            <v>WASHINGTON ADVENTIST</v>
          </cell>
          <cell r="C16">
            <v>253346309.29754841</v>
          </cell>
          <cell r="D16">
            <v>0.61259686004516367</v>
          </cell>
          <cell r="E16">
            <v>155199153.57970902</v>
          </cell>
        </row>
        <row r="17">
          <cell r="A17">
            <v>210017</v>
          </cell>
          <cell r="B17" t="str">
            <v>GARRETT COUNTY</v>
          </cell>
          <cell r="C17">
            <v>45640340</v>
          </cell>
          <cell r="D17">
            <v>0.41956628971278409</v>
          </cell>
          <cell r="E17">
            <v>19149148.115029968</v>
          </cell>
        </row>
        <row r="18">
          <cell r="A18">
            <v>210018</v>
          </cell>
          <cell r="B18" t="str">
            <v>MONTGOMERY GENERAL</v>
          </cell>
          <cell r="C18">
            <v>168451048</v>
          </cell>
          <cell r="D18">
            <v>0.44931526164794378</v>
          </cell>
          <cell r="E18">
            <v>75687626.706990331</v>
          </cell>
        </row>
        <row r="19">
          <cell r="A19">
            <v>210019</v>
          </cell>
          <cell r="B19" t="str">
            <v>PENINSULA REGIONAL</v>
          </cell>
          <cell r="C19">
            <v>413594889.53522134</v>
          </cell>
          <cell r="D19">
            <v>0.58588296150450225</v>
          </cell>
          <cell r="E19">
            <v>242318198.74402294</v>
          </cell>
        </row>
        <row r="20">
          <cell r="A20">
            <v>210022</v>
          </cell>
          <cell r="B20" t="str">
            <v>SUBURBAN</v>
          </cell>
          <cell r="C20">
            <v>290002663</v>
          </cell>
          <cell r="D20">
            <v>0.6661181725403218</v>
          </cell>
          <cell r="E20">
            <v>193176043.90938678</v>
          </cell>
        </row>
        <row r="21">
          <cell r="A21">
            <v>210023</v>
          </cell>
          <cell r="B21" t="str">
            <v>ANNE ARUNDEL</v>
          </cell>
          <cell r="C21">
            <v>553902629</v>
          </cell>
          <cell r="D21">
            <v>0.52695666690236453</v>
          </cell>
          <cell r="E21">
            <v>291882683.16629702</v>
          </cell>
        </row>
        <row r="22">
          <cell r="A22">
            <v>210024</v>
          </cell>
          <cell r="B22" t="str">
            <v>UNION MEMORIAL</v>
          </cell>
          <cell r="C22">
            <v>411630821</v>
          </cell>
          <cell r="D22">
            <v>0.57866253538618984</v>
          </cell>
          <cell r="E22">
            <v>238195334.52295887</v>
          </cell>
        </row>
        <row r="23">
          <cell r="A23">
            <v>210027</v>
          </cell>
          <cell r="B23" t="str">
            <v>WESTERN MARYLAND HEALTH SYSTEM</v>
          </cell>
          <cell r="C23">
            <v>312666773.74960428</v>
          </cell>
          <cell r="D23">
            <v>0.53609461065760911</v>
          </cell>
          <cell r="E23">
            <v>167618972.33886486</v>
          </cell>
        </row>
        <row r="24">
          <cell r="A24">
            <v>210028</v>
          </cell>
          <cell r="B24" t="str">
            <v>ST. MARY</v>
          </cell>
          <cell r="C24">
            <v>168090518</v>
          </cell>
          <cell r="D24">
            <v>0.41149999999999992</v>
          </cell>
          <cell r="E24">
            <v>69169248.15699999</v>
          </cell>
        </row>
        <row r="25">
          <cell r="A25">
            <v>210029</v>
          </cell>
          <cell r="B25" t="str">
            <v>HOPKINS BAYVIEW MED CTR</v>
          </cell>
          <cell r="C25">
            <v>610423590</v>
          </cell>
          <cell r="D25">
            <v>0.56228121552544419</v>
          </cell>
          <cell r="E25">
            <v>343229718.17060536</v>
          </cell>
        </row>
        <row r="26">
          <cell r="A26">
            <v>210030</v>
          </cell>
          <cell r="B26" t="str">
            <v>CHESTERTOWN</v>
          </cell>
          <cell r="C26">
            <v>53997130.468057074</v>
          </cell>
          <cell r="D26">
            <v>0.3995614994212483</v>
          </cell>
          <cell r="E26">
            <v>21575174.414261654</v>
          </cell>
        </row>
        <row r="27">
          <cell r="A27">
            <v>210032</v>
          </cell>
          <cell r="B27" t="str">
            <v>UNION HOSPITAL  OF CECIL COUNT</v>
          </cell>
          <cell r="C27">
            <v>153588495.02185997</v>
          </cell>
          <cell r="D27">
            <v>0.45179084506463707</v>
          </cell>
          <cell r="E27">
            <v>69389875.958131924</v>
          </cell>
        </row>
        <row r="28">
          <cell r="A28">
            <v>210033</v>
          </cell>
          <cell r="B28" t="str">
            <v>CARROLL COUNTY</v>
          </cell>
          <cell r="C28">
            <v>245978519.04427299</v>
          </cell>
          <cell r="D28">
            <v>0.55398103077143646</v>
          </cell>
          <cell r="E28">
            <v>136267433.52777776</v>
          </cell>
        </row>
        <row r="29">
          <cell r="A29">
            <v>210034</v>
          </cell>
          <cell r="B29" t="str">
            <v>HARBOR</v>
          </cell>
          <cell r="C29">
            <v>190199181</v>
          </cell>
          <cell r="D29">
            <v>0.59540000000000004</v>
          </cell>
          <cell r="E29">
            <v>113244592.36740001</v>
          </cell>
        </row>
        <row r="30">
          <cell r="A30">
            <v>210035</v>
          </cell>
          <cell r="B30" t="str">
            <v>CHARLES REGIONAL</v>
          </cell>
          <cell r="C30">
            <v>143315213</v>
          </cell>
          <cell r="D30">
            <v>0.46787015800521081</v>
          </cell>
          <cell r="E30">
            <v>67052911.350860439</v>
          </cell>
        </row>
        <row r="31">
          <cell r="A31">
            <v>210037</v>
          </cell>
          <cell r="B31" t="str">
            <v>EASTON</v>
          </cell>
          <cell r="C31">
            <v>192089980.8103956</v>
          </cell>
          <cell r="D31">
            <v>0.53087400344094871</v>
          </cell>
          <cell r="E31">
            <v>101975577.13370973</v>
          </cell>
        </row>
        <row r="32">
          <cell r="A32">
            <v>210051</v>
          </cell>
          <cell r="B32" t="str">
            <v>DOCTORS COMMUNITY</v>
          </cell>
          <cell r="C32">
            <v>226236757</v>
          </cell>
          <cell r="D32">
            <v>0.58617697378156153</v>
          </cell>
          <cell r="E32">
            <v>132614777.57641451</v>
          </cell>
        </row>
        <row r="33">
          <cell r="A33">
            <v>210039</v>
          </cell>
          <cell r="B33" t="str">
            <v>CALVERT</v>
          </cell>
          <cell r="C33">
            <v>140329389.7458356</v>
          </cell>
          <cell r="D33">
            <v>0.44421211118044146</v>
          </cell>
          <cell r="E33">
            <v>62336014.479660623</v>
          </cell>
        </row>
        <row r="34">
          <cell r="A34">
            <v>210040</v>
          </cell>
          <cell r="B34" t="str">
            <v>NORTHWEST</v>
          </cell>
          <cell r="C34">
            <v>247056826.39986202</v>
          </cell>
          <cell r="D34">
            <v>0.46229999999999999</v>
          </cell>
          <cell r="E34">
            <v>114214370.84465621</v>
          </cell>
        </row>
        <row r="35">
          <cell r="A35">
            <v>210043</v>
          </cell>
          <cell r="B35" t="str">
            <v>BALTIMORE WASHINGTON MEDICAL CENTER</v>
          </cell>
          <cell r="C35">
            <v>396558220</v>
          </cell>
          <cell r="D35">
            <v>0.6</v>
          </cell>
          <cell r="E35">
            <v>237934932</v>
          </cell>
        </row>
        <row r="36">
          <cell r="A36">
            <v>210044</v>
          </cell>
          <cell r="B36" t="str">
            <v>G.B.M.C.</v>
          </cell>
          <cell r="C36">
            <v>423026289.57800198</v>
          </cell>
          <cell r="D36">
            <v>0.49055058698235771</v>
          </cell>
          <cell r="E36">
            <v>207515794.66145769</v>
          </cell>
        </row>
        <row r="37">
          <cell r="A37">
            <v>210045</v>
          </cell>
          <cell r="B37" t="str">
            <v>MCCREADY</v>
          </cell>
          <cell r="C37">
            <v>14230658.528254002</v>
          </cell>
          <cell r="D37">
            <v>0.19782343995935994</v>
          </cell>
          <cell r="E37">
            <v>2815157.822946209</v>
          </cell>
        </row>
        <row r="38">
          <cell r="A38">
            <v>210048</v>
          </cell>
          <cell r="B38" t="str">
            <v>HOWARD COUNTY</v>
          </cell>
          <cell r="C38">
            <v>284424840</v>
          </cell>
          <cell r="D38">
            <v>0.58252206027785514</v>
          </cell>
          <cell r="E38">
            <v>165683743.79099929</v>
          </cell>
        </row>
        <row r="39">
          <cell r="A39">
            <v>210049</v>
          </cell>
          <cell r="B39" t="str">
            <v>UPPER CHESAPEAKE HEALTH</v>
          </cell>
          <cell r="C39">
            <v>319063052.65228856</v>
          </cell>
          <cell r="D39">
            <v>0.42605709071161613</v>
          </cell>
          <cell r="E39">
            <v>135939075.96660125</v>
          </cell>
        </row>
        <row r="40">
          <cell r="A40">
            <v>210038</v>
          </cell>
          <cell r="B40" t="str">
            <v>UMMC MIDTOWN</v>
          </cell>
          <cell r="C40">
            <v>223767089.42536572</v>
          </cell>
          <cell r="D40">
            <v>0.56486998617210049</v>
          </cell>
          <cell r="E40">
            <v>126399312.7094775</v>
          </cell>
        </row>
        <row r="41">
          <cell r="A41">
            <v>210055</v>
          </cell>
          <cell r="B41" t="str">
            <v>LAUREL REGIONAL</v>
          </cell>
          <cell r="C41">
            <v>101288035</v>
          </cell>
          <cell r="D41">
            <v>0.59662630840459496</v>
          </cell>
          <cell r="E41">
            <v>60431106.40760541</v>
          </cell>
        </row>
        <row r="42">
          <cell r="A42">
            <v>210060</v>
          </cell>
          <cell r="B42" t="str">
            <v>FT. WASHINGTON</v>
          </cell>
          <cell r="C42">
            <v>46558629</v>
          </cell>
          <cell r="D42">
            <v>0.42258060458546792</v>
          </cell>
          <cell r="E42">
            <v>19674773.5914905</v>
          </cell>
        </row>
        <row r="43">
          <cell r="A43">
            <v>210061</v>
          </cell>
          <cell r="B43" t="str">
            <v>ATLANTIC GENERAL</v>
          </cell>
          <cell r="C43">
            <v>100960081.86691514</v>
          </cell>
          <cell r="D43">
            <v>0.37391265312794192</v>
          </cell>
          <cell r="E43">
            <v>37750252.070872456</v>
          </cell>
        </row>
        <row r="44">
          <cell r="A44">
            <v>210062</v>
          </cell>
          <cell r="B44" t="str">
            <v>SOUTHERN MARYLAND</v>
          </cell>
          <cell r="C44">
            <v>265443855</v>
          </cell>
          <cell r="D44">
            <v>0.58982250960297544</v>
          </cell>
          <cell r="E44">
            <v>156564760.71478832</v>
          </cell>
        </row>
        <row r="45">
          <cell r="A45">
            <v>210063</v>
          </cell>
          <cell r="B45" t="str">
            <v>UM ST. JOSEPH</v>
          </cell>
          <cell r="C45">
            <v>384647527</v>
          </cell>
          <cell r="D45">
            <v>0.60892962331119416</v>
          </cell>
          <cell r="E45">
            <v>234223273.72369239</v>
          </cell>
        </row>
        <row r="46">
          <cell r="A46">
            <v>210065</v>
          </cell>
          <cell r="B46" t="str">
            <v>HOLY CROSS GERMANTOWN</v>
          </cell>
          <cell r="C46">
            <v>88000000</v>
          </cell>
          <cell r="D46">
            <v>0.64959276406945232</v>
          </cell>
          <cell r="E46">
            <v>57164163.238111801</v>
          </cell>
        </row>
        <row r="47">
          <cell r="A47">
            <v>210058</v>
          </cell>
          <cell r="B47" t="str">
            <v>REHAB &amp; ORTHO</v>
          </cell>
          <cell r="C47">
            <v>117875574</v>
          </cell>
          <cell r="D47">
            <v>0.54408594166014201</v>
          </cell>
          <cell r="E47">
            <v>64134442.678519756</v>
          </cell>
        </row>
        <row r="48">
          <cell r="A48">
            <v>210056</v>
          </cell>
          <cell r="B48" t="str">
            <v>GOOD SAMARITAN</v>
          </cell>
          <cell r="C48">
            <v>283376592</v>
          </cell>
          <cell r="D48">
            <v>0.56742726917811592</v>
          </cell>
          <cell r="E48">
            <v>160795605.74756113</v>
          </cell>
        </row>
        <row r="49">
          <cell r="A49">
            <v>210057</v>
          </cell>
          <cell r="B49" t="str">
            <v>SHADY GROVE</v>
          </cell>
          <cell r="C49">
            <v>374624719.02139592</v>
          </cell>
          <cell r="D49">
            <v>0.58887837867310777</v>
          </cell>
          <cell r="E49">
            <v>220608397.14818817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9"/>
  <sheetViews>
    <sheetView tabSelected="1" zoomScale="75" zoomScaleNormal="75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L11" sqref="L11"/>
    </sheetView>
  </sheetViews>
  <sheetFormatPr defaultRowHeight="15.6" x14ac:dyDescent="0.3"/>
  <cols>
    <col min="1" max="1" width="11.5546875" style="29" customWidth="1"/>
    <col min="2" max="2" width="46.5546875" style="29" customWidth="1"/>
    <col min="3" max="3" width="22.33203125" style="29" customWidth="1"/>
    <col min="4" max="4" width="11.88671875" style="30" customWidth="1"/>
    <col min="5" max="6" width="18.44140625" style="30" customWidth="1"/>
    <col min="7" max="8" width="21" style="18" customWidth="1"/>
    <col min="9" max="9" width="21" style="18" hidden="1" customWidth="1"/>
    <col min="10" max="13" width="21" style="18" customWidth="1"/>
    <col min="14" max="14" width="24" style="18" customWidth="1"/>
    <col min="15" max="235" width="9.109375" style="18"/>
    <col min="236" max="236" width="20.6640625" style="18" customWidth="1"/>
    <col min="237" max="237" width="48.44140625" style="18" customWidth="1"/>
    <col min="238" max="238" width="25.33203125" style="18" customWidth="1"/>
    <col min="239" max="239" width="20" style="18" customWidth="1"/>
    <col min="240" max="240" width="15" style="18" customWidth="1"/>
    <col min="241" max="241" width="17.5546875" style="18" customWidth="1"/>
    <col min="242" max="242" width="24" style="18" customWidth="1"/>
    <col min="243" max="243" width="25.33203125" style="18" customWidth="1"/>
    <col min="244" max="244" width="18.88671875" style="18" customWidth="1"/>
    <col min="245" max="491" width="9.109375" style="18"/>
    <col min="492" max="492" width="20.6640625" style="18" customWidth="1"/>
    <col min="493" max="493" width="48.44140625" style="18" customWidth="1"/>
    <col min="494" max="494" width="25.33203125" style="18" customWidth="1"/>
    <col min="495" max="495" width="20" style="18" customWidth="1"/>
    <col min="496" max="496" width="15" style="18" customWidth="1"/>
    <col min="497" max="497" width="17.5546875" style="18" customWidth="1"/>
    <col min="498" max="498" width="24" style="18" customWidth="1"/>
    <col min="499" max="499" width="25.33203125" style="18" customWidth="1"/>
    <col min="500" max="500" width="18.88671875" style="18" customWidth="1"/>
    <col min="501" max="747" width="9.109375" style="18"/>
    <col min="748" max="748" width="20.6640625" style="18" customWidth="1"/>
    <col min="749" max="749" width="48.44140625" style="18" customWidth="1"/>
    <col min="750" max="750" width="25.33203125" style="18" customWidth="1"/>
    <col min="751" max="751" width="20" style="18" customWidth="1"/>
    <col min="752" max="752" width="15" style="18" customWidth="1"/>
    <col min="753" max="753" width="17.5546875" style="18" customWidth="1"/>
    <col min="754" max="754" width="24" style="18" customWidth="1"/>
    <col min="755" max="755" width="25.33203125" style="18" customWidth="1"/>
    <col min="756" max="756" width="18.88671875" style="18" customWidth="1"/>
    <col min="757" max="1003" width="9.109375" style="18"/>
    <col min="1004" max="1004" width="20.6640625" style="18" customWidth="1"/>
    <col min="1005" max="1005" width="48.44140625" style="18" customWidth="1"/>
    <col min="1006" max="1006" width="25.33203125" style="18" customWidth="1"/>
    <col min="1007" max="1007" width="20" style="18" customWidth="1"/>
    <col min="1008" max="1008" width="15" style="18" customWidth="1"/>
    <col min="1009" max="1009" width="17.5546875" style="18" customWidth="1"/>
    <col min="1010" max="1010" width="24" style="18" customWidth="1"/>
    <col min="1011" max="1011" width="25.33203125" style="18" customWidth="1"/>
    <col min="1012" max="1012" width="18.88671875" style="18" customWidth="1"/>
    <col min="1013" max="1259" width="9.109375" style="18"/>
    <col min="1260" max="1260" width="20.6640625" style="18" customWidth="1"/>
    <col min="1261" max="1261" width="48.44140625" style="18" customWidth="1"/>
    <col min="1262" max="1262" width="25.33203125" style="18" customWidth="1"/>
    <col min="1263" max="1263" width="20" style="18" customWidth="1"/>
    <col min="1264" max="1264" width="15" style="18" customWidth="1"/>
    <col min="1265" max="1265" width="17.5546875" style="18" customWidth="1"/>
    <col min="1266" max="1266" width="24" style="18" customWidth="1"/>
    <col min="1267" max="1267" width="25.33203125" style="18" customWidth="1"/>
    <col min="1268" max="1268" width="18.88671875" style="18" customWidth="1"/>
    <col min="1269" max="1515" width="9.109375" style="18"/>
    <col min="1516" max="1516" width="20.6640625" style="18" customWidth="1"/>
    <col min="1517" max="1517" width="48.44140625" style="18" customWidth="1"/>
    <col min="1518" max="1518" width="25.33203125" style="18" customWidth="1"/>
    <col min="1519" max="1519" width="20" style="18" customWidth="1"/>
    <col min="1520" max="1520" width="15" style="18" customWidth="1"/>
    <col min="1521" max="1521" width="17.5546875" style="18" customWidth="1"/>
    <col min="1522" max="1522" width="24" style="18" customWidth="1"/>
    <col min="1523" max="1523" width="25.33203125" style="18" customWidth="1"/>
    <col min="1524" max="1524" width="18.88671875" style="18" customWidth="1"/>
    <col min="1525" max="1771" width="9.109375" style="18"/>
    <col min="1772" max="1772" width="20.6640625" style="18" customWidth="1"/>
    <col min="1773" max="1773" width="48.44140625" style="18" customWidth="1"/>
    <col min="1774" max="1774" width="25.33203125" style="18" customWidth="1"/>
    <col min="1775" max="1775" width="20" style="18" customWidth="1"/>
    <col min="1776" max="1776" width="15" style="18" customWidth="1"/>
    <col min="1777" max="1777" width="17.5546875" style="18" customWidth="1"/>
    <col min="1778" max="1778" width="24" style="18" customWidth="1"/>
    <col min="1779" max="1779" width="25.33203125" style="18" customWidth="1"/>
    <col min="1780" max="1780" width="18.88671875" style="18" customWidth="1"/>
    <col min="1781" max="2027" width="9.109375" style="18"/>
    <col min="2028" max="2028" width="20.6640625" style="18" customWidth="1"/>
    <col min="2029" max="2029" width="48.44140625" style="18" customWidth="1"/>
    <col min="2030" max="2030" width="25.33203125" style="18" customWidth="1"/>
    <col min="2031" max="2031" width="20" style="18" customWidth="1"/>
    <col min="2032" max="2032" width="15" style="18" customWidth="1"/>
    <col min="2033" max="2033" width="17.5546875" style="18" customWidth="1"/>
    <col min="2034" max="2034" width="24" style="18" customWidth="1"/>
    <col min="2035" max="2035" width="25.33203125" style="18" customWidth="1"/>
    <col min="2036" max="2036" width="18.88671875" style="18" customWidth="1"/>
    <col min="2037" max="2283" width="9.109375" style="18"/>
    <col min="2284" max="2284" width="20.6640625" style="18" customWidth="1"/>
    <col min="2285" max="2285" width="48.44140625" style="18" customWidth="1"/>
    <col min="2286" max="2286" width="25.33203125" style="18" customWidth="1"/>
    <col min="2287" max="2287" width="20" style="18" customWidth="1"/>
    <col min="2288" max="2288" width="15" style="18" customWidth="1"/>
    <col min="2289" max="2289" width="17.5546875" style="18" customWidth="1"/>
    <col min="2290" max="2290" width="24" style="18" customWidth="1"/>
    <col min="2291" max="2291" width="25.33203125" style="18" customWidth="1"/>
    <col min="2292" max="2292" width="18.88671875" style="18" customWidth="1"/>
    <col min="2293" max="2539" width="9.109375" style="18"/>
    <col min="2540" max="2540" width="20.6640625" style="18" customWidth="1"/>
    <col min="2541" max="2541" width="48.44140625" style="18" customWidth="1"/>
    <col min="2542" max="2542" width="25.33203125" style="18" customWidth="1"/>
    <col min="2543" max="2543" width="20" style="18" customWidth="1"/>
    <col min="2544" max="2544" width="15" style="18" customWidth="1"/>
    <col min="2545" max="2545" width="17.5546875" style="18" customWidth="1"/>
    <col min="2546" max="2546" width="24" style="18" customWidth="1"/>
    <col min="2547" max="2547" width="25.33203125" style="18" customWidth="1"/>
    <col min="2548" max="2548" width="18.88671875" style="18" customWidth="1"/>
    <col min="2549" max="2795" width="9.109375" style="18"/>
    <col min="2796" max="2796" width="20.6640625" style="18" customWidth="1"/>
    <col min="2797" max="2797" width="48.44140625" style="18" customWidth="1"/>
    <col min="2798" max="2798" width="25.33203125" style="18" customWidth="1"/>
    <col min="2799" max="2799" width="20" style="18" customWidth="1"/>
    <col min="2800" max="2800" width="15" style="18" customWidth="1"/>
    <col min="2801" max="2801" width="17.5546875" style="18" customWidth="1"/>
    <col min="2802" max="2802" width="24" style="18" customWidth="1"/>
    <col min="2803" max="2803" width="25.33203125" style="18" customWidth="1"/>
    <col min="2804" max="2804" width="18.88671875" style="18" customWidth="1"/>
    <col min="2805" max="3051" width="9.109375" style="18"/>
    <col min="3052" max="3052" width="20.6640625" style="18" customWidth="1"/>
    <col min="3053" max="3053" width="48.44140625" style="18" customWidth="1"/>
    <col min="3054" max="3054" width="25.33203125" style="18" customWidth="1"/>
    <col min="3055" max="3055" width="20" style="18" customWidth="1"/>
    <col min="3056" max="3056" width="15" style="18" customWidth="1"/>
    <col min="3057" max="3057" width="17.5546875" style="18" customWidth="1"/>
    <col min="3058" max="3058" width="24" style="18" customWidth="1"/>
    <col min="3059" max="3059" width="25.33203125" style="18" customWidth="1"/>
    <col min="3060" max="3060" width="18.88671875" style="18" customWidth="1"/>
    <col min="3061" max="3307" width="9.109375" style="18"/>
    <col min="3308" max="3308" width="20.6640625" style="18" customWidth="1"/>
    <col min="3309" max="3309" width="48.44140625" style="18" customWidth="1"/>
    <col min="3310" max="3310" width="25.33203125" style="18" customWidth="1"/>
    <col min="3311" max="3311" width="20" style="18" customWidth="1"/>
    <col min="3312" max="3312" width="15" style="18" customWidth="1"/>
    <col min="3313" max="3313" width="17.5546875" style="18" customWidth="1"/>
    <col min="3314" max="3314" width="24" style="18" customWidth="1"/>
    <col min="3315" max="3315" width="25.33203125" style="18" customWidth="1"/>
    <col min="3316" max="3316" width="18.88671875" style="18" customWidth="1"/>
    <col min="3317" max="3563" width="9.109375" style="18"/>
    <col min="3564" max="3564" width="20.6640625" style="18" customWidth="1"/>
    <col min="3565" max="3565" width="48.44140625" style="18" customWidth="1"/>
    <col min="3566" max="3566" width="25.33203125" style="18" customWidth="1"/>
    <col min="3567" max="3567" width="20" style="18" customWidth="1"/>
    <col min="3568" max="3568" width="15" style="18" customWidth="1"/>
    <col min="3569" max="3569" width="17.5546875" style="18" customWidth="1"/>
    <col min="3570" max="3570" width="24" style="18" customWidth="1"/>
    <col min="3571" max="3571" width="25.33203125" style="18" customWidth="1"/>
    <col min="3572" max="3572" width="18.88671875" style="18" customWidth="1"/>
    <col min="3573" max="3819" width="9.109375" style="18"/>
    <col min="3820" max="3820" width="20.6640625" style="18" customWidth="1"/>
    <col min="3821" max="3821" width="48.44140625" style="18" customWidth="1"/>
    <col min="3822" max="3822" width="25.33203125" style="18" customWidth="1"/>
    <col min="3823" max="3823" width="20" style="18" customWidth="1"/>
    <col min="3824" max="3824" width="15" style="18" customWidth="1"/>
    <col min="3825" max="3825" width="17.5546875" style="18" customWidth="1"/>
    <col min="3826" max="3826" width="24" style="18" customWidth="1"/>
    <col min="3827" max="3827" width="25.33203125" style="18" customWidth="1"/>
    <col min="3828" max="3828" width="18.88671875" style="18" customWidth="1"/>
    <col min="3829" max="4075" width="9.109375" style="18"/>
    <col min="4076" max="4076" width="20.6640625" style="18" customWidth="1"/>
    <col min="4077" max="4077" width="48.44140625" style="18" customWidth="1"/>
    <col min="4078" max="4078" width="25.33203125" style="18" customWidth="1"/>
    <col min="4079" max="4079" width="20" style="18" customWidth="1"/>
    <col min="4080" max="4080" width="15" style="18" customWidth="1"/>
    <col min="4081" max="4081" width="17.5546875" style="18" customWidth="1"/>
    <col min="4082" max="4082" width="24" style="18" customWidth="1"/>
    <col min="4083" max="4083" width="25.33203125" style="18" customWidth="1"/>
    <col min="4084" max="4084" width="18.88671875" style="18" customWidth="1"/>
    <col min="4085" max="4331" width="9.109375" style="18"/>
    <col min="4332" max="4332" width="20.6640625" style="18" customWidth="1"/>
    <col min="4333" max="4333" width="48.44140625" style="18" customWidth="1"/>
    <col min="4334" max="4334" width="25.33203125" style="18" customWidth="1"/>
    <col min="4335" max="4335" width="20" style="18" customWidth="1"/>
    <col min="4336" max="4336" width="15" style="18" customWidth="1"/>
    <col min="4337" max="4337" width="17.5546875" style="18" customWidth="1"/>
    <col min="4338" max="4338" width="24" style="18" customWidth="1"/>
    <col min="4339" max="4339" width="25.33203125" style="18" customWidth="1"/>
    <col min="4340" max="4340" width="18.88671875" style="18" customWidth="1"/>
    <col min="4341" max="4587" width="9.109375" style="18"/>
    <col min="4588" max="4588" width="20.6640625" style="18" customWidth="1"/>
    <col min="4589" max="4589" width="48.44140625" style="18" customWidth="1"/>
    <col min="4590" max="4590" width="25.33203125" style="18" customWidth="1"/>
    <col min="4591" max="4591" width="20" style="18" customWidth="1"/>
    <col min="4592" max="4592" width="15" style="18" customWidth="1"/>
    <col min="4593" max="4593" width="17.5546875" style="18" customWidth="1"/>
    <col min="4594" max="4594" width="24" style="18" customWidth="1"/>
    <col min="4595" max="4595" width="25.33203125" style="18" customWidth="1"/>
    <col min="4596" max="4596" width="18.88671875" style="18" customWidth="1"/>
    <col min="4597" max="4843" width="9.109375" style="18"/>
    <col min="4844" max="4844" width="20.6640625" style="18" customWidth="1"/>
    <col min="4845" max="4845" width="48.44140625" style="18" customWidth="1"/>
    <col min="4846" max="4846" width="25.33203125" style="18" customWidth="1"/>
    <col min="4847" max="4847" width="20" style="18" customWidth="1"/>
    <col min="4848" max="4848" width="15" style="18" customWidth="1"/>
    <col min="4849" max="4849" width="17.5546875" style="18" customWidth="1"/>
    <col min="4850" max="4850" width="24" style="18" customWidth="1"/>
    <col min="4851" max="4851" width="25.33203125" style="18" customWidth="1"/>
    <col min="4852" max="4852" width="18.88671875" style="18" customWidth="1"/>
    <col min="4853" max="5099" width="9.109375" style="18"/>
    <col min="5100" max="5100" width="20.6640625" style="18" customWidth="1"/>
    <col min="5101" max="5101" width="48.44140625" style="18" customWidth="1"/>
    <col min="5102" max="5102" width="25.33203125" style="18" customWidth="1"/>
    <col min="5103" max="5103" width="20" style="18" customWidth="1"/>
    <col min="5104" max="5104" width="15" style="18" customWidth="1"/>
    <col min="5105" max="5105" width="17.5546875" style="18" customWidth="1"/>
    <col min="5106" max="5106" width="24" style="18" customWidth="1"/>
    <col min="5107" max="5107" width="25.33203125" style="18" customWidth="1"/>
    <col min="5108" max="5108" width="18.88671875" style="18" customWidth="1"/>
    <col min="5109" max="5355" width="9.109375" style="18"/>
    <col min="5356" max="5356" width="20.6640625" style="18" customWidth="1"/>
    <col min="5357" max="5357" width="48.44140625" style="18" customWidth="1"/>
    <col min="5358" max="5358" width="25.33203125" style="18" customWidth="1"/>
    <col min="5359" max="5359" width="20" style="18" customWidth="1"/>
    <col min="5360" max="5360" width="15" style="18" customWidth="1"/>
    <col min="5361" max="5361" width="17.5546875" style="18" customWidth="1"/>
    <col min="5362" max="5362" width="24" style="18" customWidth="1"/>
    <col min="5363" max="5363" width="25.33203125" style="18" customWidth="1"/>
    <col min="5364" max="5364" width="18.88671875" style="18" customWidth="1"/>
    <col min="5365" max="5611" width="9.109375" style="18"/>
    <col min="5612" max="5612" width="20.6640625" style="18" customWidth="1"/>
    <col min="5613" max="5613" width="48.44140625" style="18" customWidth="1"/>
    <col min="5614" max="5614" width="25.33203125" style="18" customWidth="1"/>
    <col min="5615" max="5615" width="20" style="18" customWidth="1"/>
    <col min="5616" max="5616" width="15" style="18" customWidth="1"/>
    <col min="5617" max="5617" width="17.5546875" style="18" customWidth="1"/>
    <col min="5618" max="5618" width="24" style="18" customWidth="1"/>
    <col min="5619" max="5619" width="25.33203125" style="18" customWidth="1"/>
    <col min="5620" max="5620" width="18.88671875" style="18" customWidth="1"/>
    <col min="5621" max="5867" width="9.109375" style="18"/>
    <col min="5868" max="5868" width="20.6640625" style="18" customWidth="1"/>
    <col min="5869" max="5869" width="48.44140625" style="18" customWidth="1"/>
    <col min="5870" max="5870" width="25.33203125" style="18" customWidth="1"/>
    <col min="5871" max="5871" width="20" style="18" customWidth="1"/>
    <col min="5872" max="5872" width="15" style="18" customWidth="1"/>
    <col min="5873" max="5873" width="17.5546875" style="18" customWidth="1"/>
    <col min="5874" max="5874" width="24" style="18" customWidth="1"/>
    <col min="5875" max="5875" width="25.33203125" style="18" customWidth="1"/>
    <col min="5876" max="5876" width="18.88671875" style="18" customWidth="1"/>
    <col min="5877" max="6123" width="9.109375" style="18"/>
    <col min="6124" max="6124" width="20.6640625" style="18" customWidth="1"/>
    <col min="6125" max="6125" width="48.44140625" style="18" customWidth="1"/>
    <col min="6126" max="6126" width="25.33203125" style="18" customWidth="1"/>
    <col min="6127" max="6127" width="20" style="18" customWidth="1"/>
    <col min="6128" max="6128" width="15" style="18" customWidth="1"/>
    <col min="6129" max="6129" width="17.5546875" style="18" customWidth="1"/>
    <col min="6130" max="6130" width="24" style="18" customWidth="1"/>
    <col min="6131" max="6131" width="25.33203125" style="18" customWidth="1"/>
    <col min="6132" max="6132" width="18.88671875" style="18" customWidth="1"/>
    <col min="6133" max="6379" width="9.109375" style="18"/>
    <col min="6380" max="6380" width="20.6640625" style="18" customWidth="1"/>
    <col min="6381" max="6381" width="48.44140625" style="18" customWidth="1"/>
    <col min="6382" max="6382" width="25.33203125" style="18" customWidth="1"/>
    <col min="6383" max="6383" width="20" style="18" customWidth="1"/>
    <col min="6384" max="6384" width="15" style="18" customWidth="1"/>
    <col min="6385" max="6385" width="17.5546875" style="18" customWidth="1"/>
    <col min="6386" max="6386" width="24" style="18" customWidth="1"/>
    <col min="6387" max="6387" width="25.33203125" style="18" customWidth="1"/>
    <col min="6388" max="6388" width="18.88671875" style="18" customWidth="1"/>
    <col min="6389" max="6635" width="9.109375" style="18"/>
    <col min="6636" max="6636" width="20.6640625" style="18" customWidth="1"/>
    <col min="6637" max="6637" width="48.44140625" style="18" customWidth="1"/>
    <col min="6638" max="6638" width="25.33203125" style="18" customWidth="1"/>
    <col min="6639" max="6639" width="20" style="18" customWidth="1"/>
    <col min="6640" max="6640" width="15" style="18" customWidth="1"/>
    <col min="6641" max="6641" width="17.5546875" style="18" customWidth="1"/>
    <col min="6642" max="6642" width="24" style="18" customWidth="1"/>
    <col min="6643" max="6643" width="25.33203125" style="18" customWidth="1"/>
    <col min="6644" max="6644" width="18.88671875" style="18" customWidth="1"/>
    <col min="6645" max="6891" width="9.109375" style="18"/>
    <col min="6892" max="6892" width="20.6640625" style="18" customWidth="1"/>
    <col min="6893" max="6893" width="48.44140625" style="18" customWidth="1"/>
    <col min="6894" max="6894" width="25.33203125" style="18" customWidth="1"/>
    <col min="6895" max="6895" width="20" style="18" customWidth="1"/>
    <col min="6896" max="6896" width="15" style="18" customWidth="1"/>
    <col min="6897" max="6897" width="17.5546875" style="18" customWidth="1"/>
    <col min="6898" max="6898" width="24" style="18" customWidth="1"/>
    <col min="6899" max="6899" width="25.33203125" style="18" customWidth="1"/>
    <col min="6900" max="6900" width="18.88671875" style="18" customWidth="1"/>
    <col min="6901" max="7147" width="9.109375" style="18"/>
    <col min="7148" max="7148" width="20.6640625" style="18" customWidth="1"/>
    <col min="7149" max="7149" width="48.44140625" style="18" customWidth="1"/>
    <col min="7150" max="7150" width="25.33203125" style="18" customWidth="1"/>
    <col min="7151" max="7151" width="20" style="18" customWidth="1"/>
    <col min="7152" max="7152" width="15" style="18" customWidth="1"/>
    <col min="7153" max="7153" width="17.5546875" style="18" customWidth="1"/>
    <col min="7154" max="7154" width="24" style="18" customWidth="1"/>
    <col min="7155" max="7155" width="25.33203125" style="18" customWidth="1"/>
    <col min="7156" max="7156" width="18.88671875" style="18" customWidth="1"/>
    <col min="7157" max="7403" width="9.109375" style="18"/>
    <col min="7404" max="7404" width="20.6640625" style="18" customWidth="1"/>
    <col min="7405" max="7405" width="48.44140625" style="18" customWidth="1"/>
    <col min="7406" max="7406" width="25.33203125" style="18" customWidth="1"/>
    <col min="7407" max="7407" width="20" style="18" customWidth="1"/>
    <col min="7408" max="7408" width="15" style="18" customWidth="1"/>
    <col min="7409" max="7409" width="17.5546875" style="18" customWidth="1"/>
    <col min="7410" max="7410" width="24" style="18" customWidth="1"/>
    <col min="7411" max="7411" width="25.33203125" style="18" customWidth="1"/>
    <col min="7412" max="7412" width="18.88671875" style="18" customWidth="1"/>
    <col min="7413" max="7659" width="9.109375" style="18"/>
    <col min="7660" max="7660" width="20.6640625" style="18" customWidth="1"/>
    <col min="7661" max="7661" width="48.44140625" style="18" customWidth="1"/>
    <col min="7662" max="7662" width="25.33203125" style="18" customWidth="1"/>
    <col min="7663" max="7663" width="20" style="18" customWidth="1"/>
    <col min="7664" max="7664" width="15" style="18" customWidth="1"/>
    <col min="7665" max="7665" width="17.5546875" style="18" customWidth="1"/>
    <col min="7666" max="7666" width="24" style="18" customWidth="1"/>
    <col min="7667" max="7667" width="25.33203125" style="18" customWidth="1"/>
    <col min="7668" max="7668" width="18.88671875" style="18" customWidth="1"/>
    <col min="7669" max="7915" width="9.109375" style="18"/>
    <col min="7916" max="7916" width="20.6640625" style="18" customWidth="1"/>
    <col min="7917" max="7917" width="48.44140625" style="18" customWidth="1"/>
    <col min="7918" max="7918" width="25.33203125" style="18" customWidth="1"/>
    <col min="7919" max="7919" width="20" style="18" customWidth="1"/>
    <col min="7920" max="7920" width="15" style="18" customWidth="1"/>
    <col min="7921" max="7921" width="17.5546875" style="18" customWidth="1"/>
    <col min="7922" max="7922" width="24" style="18" customWidth="1"/>
    <col min="7923" max="7923" width="25.33203125" style="18" customWidth="1"/>
    <col min="7924" max="7924" width="18.88671875" style="18" customWidth="1"/>
    <col min="7925" max="8171" width="9.109375" style="18"/>
    <col min="8172" max="8172" width="20.6640625" style="18" customWidth="1"/>
    <col min="8173" max="8173" width="48.44140625" style="18" customWidth="1"/>
    <col min="8174" max="8174" width="25.33203125" style="18" customWidth="1"/>
    <col min="8175" max="8175" width="20" style="18" customWidth="1"/>
    <col min="8176" max="8176" width="15" style="18" customWidth="1"/>
    <col min="8177" max="8177" width="17.5546875" style="18" customWidth="1"/>
    <col min="8178" max="8178" width="24" style="18" customWidth="1"/>
    <col min="8179" max="8179" width="25.33203125" style="18" customWidth="1"/>
    <col min="8180" max="8180" width="18.88671875" style="18" customWidth="1"/>
    <col min="8181" max="8427" width="9.109375" style="18"/>
    <col min="8428" max="8428" width="20.6640625" style="18" customWidth="1"/>
    <col min="8429" max="8429" width="48.44140625" style="18" customWidth="1"/>
    <col min="8430" max="8430" width="25.33203125" style="18" customWidth="1"/>
    <col min="8431" max="8431" width="20" style="18" customWidth="1"/>
    <col min="8432" max="8432" width="15" style="18" customWidth="1"/>
    <col min="8433" max="8433" width="17.5546875" style="18" customWidth="1"/>
    <col min="8434" max="8434" width="24" style="18" customWidth="1"/>
    <col min="8435" max="8435" width="25.33203125" style="18" customWidth="1"/>
    <col min="8436" max="8436" width="18.88671875" style="18" customWidth="1"/>
    <col min="8437" max="8683" width="9.109375" style="18"/>
    <col min="8684" max="8684" width="20.6640625" style="18" customWidth="1"/>
    <col min="8685" max="8685" width="48.44140625" style="18" customWidth="1"/>
    <col min="8686" max="8686" width="25.33203125" style="18" customWidth="1"/>
    <col min="8687" max="8687" width="20" style="18" customWidth="1"/>
    <col min="8688" max="8688" width="15" style="18" customWidth="1"/>
    <col min="8689" max="8689" width="17.5546875" style="18" customWidth="1"/>
    <col min="8690" max="8690" width="24" style="18" customWidth="1"/>
    <col min="8691" max="8691" width="25.33203125" style="18" customWidth="1"/>
    <col min="8692" max="8692" width="18.88671875" style="18" customWidth="1"/>
    <col min="8693" max="8939" width="9.109375" style="18"/>
    <col min="8940" max="8940" width="20.6640625" style="18" customWidth="1"/>
    <col min="8941" max="8941" width="48.44140625" style="18" customWidth="1"/>
    <col min="8942" max="8942" width="25.33203125" style="18" customWidth="1"/>
    <col min="8943" max="8943" width="20" style="18" customWidth="1"/>
    <col min="8944" max="8944" width="15" style="18" customWidth="1"/>
    <col min="8945" max="8945" width="17.5546875" style="18" customWidth="1"/>
    <col min="8946" max="8946" width="24" style="18" customWidth="1"/>
    <col min="8947" max="8947" width="25.33203125" style="18" customWidth="1"/>
    <col min="8948" max="8948" width="18.88671875" style="18" customWidth="1"/>
    <col min="8949" max="9195" width="9.109375" style="18"/>
    <col min="9196" max="9196" width="20.6640625" style="18" customWidth="1"/>
    <col min="9197" max="9197" width="48.44140625" style="18" customWidth="1"/>
    <col min="9198" max="9198" width="25.33203125" style="18" customWidth="1"/>
    <col min="9199" max="9199" width="20" style="18" customWidth="1"/>
    <col min="9200" max="9200" width="15" style="18" customWidth="1"/>
    <col min="9201" max="9201" width="17.5546875" style="18" customWidth="1"/>
    <col min="9202" max="9202" width="24" style="18" customWidth="1"/>
    <col min="9203" max="9203" width="25.33203125" style="18" customWidth="1"/>
    <col min="9204" max="9204" width="18.88671875" style="18" customWidth="1"/>
    <col min="9205" max="9451" width="9.109375" style="18"/>
    <col min="9452" max="9452" width="20.6640625" style="18" customWidth="1"/>
    <col min="9453" max="9453" width="48.44140625" style="18" customWidth="1"/>
    <col min="9454" max="9454" width="25.33203125" style="18" customWidth="1"/>
    <col min="9455" max="9455" width="20" style="18" customWidth="1"/>
    <col min="9456" max="9456" width="15" style="18" customWidth="1"/>
    <col min="9457" max="9457" width="17.5546875" style="18" customWidth="1"/>
    <col min="9458" max="9458" width="24" style="18" customWidth="1"/>
    <col min="9459" max="9459" width="25.33203125" style="18" customWidth="1"/>
    <col min="9460" max="9460" width="18.88671875" style="18" customWidth="1"/>
    <col min="9461" max="9707" width="9.109375" style="18"/>
    <col min="9708" max="9708" width="20.6640625" style="18" customWidth="1"/>
    <col min="9709" max="9709" width="48.44140625" style="18" customWidth="1"/>
    <col min="9710" max="9710" width="25.33203125" style="18" customWidth="1"/>
    <col min="9711" max="9711" width="20" style="18" customWidth="1"/>
    <col min="9712" max="9712" width="15" style="18" customWidth="1"/>
    <col min="9713" max="9713" width="17.5546875" style="18" customWidth="1"/>
    <col min="9714" max="9714" width="24" style="18" customWidth="1"/>
    <col min="9715" max="9715" width="25.33203125" style="18" customWidth="1"/>
    <col min="9716" max="9716" width="18.88671875" style="18" customWidth="1"/>
    <col min="9717" max="9963" width="9.109375" style="18"/>
    <col min="9964" max="9964" width="20.6640625" style="18" customWidth="1"/>
    <col min="9965" max="9965" width="48.44140625" style="18" customWidth="1"/>
    <col min="9966" max="9966" width="25.33203125" style="18" customWidth="1"/>
    <col min="9967" max="9967" width="20" style="18" customWidth="1"/>
    <col min="9968" max="9968" width="15" style="18" customWidth="1"/>
    <col min="9969" max="9969" width="17.5546875" style="18" customWidth="1"/>
    <col min="9970" max="9970" width="24" style="18" customWidth="1"/>
    <col min="9971" max="9971" width="25.33203125" style="18" customWidth="1"/>
    <col min="9972" max="9972" width="18.88671875" style="18" customWidth="1"/>
    <col min="9973" max="10219" width="9.109375" style="18"/>
    <col min="10220" max="10220" width="20.6640625" style="18" customWidth="1"/>
    <col min="10221" max="10221" width="48.44140625" style="18" customWidth="1"/>
    <col min="10222" max="10222" width="25.33203125" style="18" customWidth="1"/>
    <col min="10223" max="10223" width="20" style="18" customWidth="1"/>
    <col min="10224" max="10224" width="15" style="18" customWidth="1"/>
    <col min="10225" max="10225" width="17.5546875" style="18" customWidth="1"/>
    <col min="10226" max="10226" width="24" style="18" customWidth="1"/>
    <col min="10227" max="10227" width="25.33203125" style="18" customWidth="1"/>
    <col min="10228" max="10228" width="18.88671875" style="18" customWidth="1"/>
    <col min="10229" max="10475" width="9.109375" style="18"/>
    <col min="10476" max="10476" width="20.6640625" style="18" customWidth="1"/>
    <col min="10477" max="10477" width="48.44140625" style="18" customWidth="1"/>
    <col min="10478" max="10478" width="25.33203125" style="18" customWidth="1"/>
    <col min="10479" max="10479" width="20" style="18" customWidth="1"/>
    <col min="10480" max="10480" width="15" style="18" customWidth="1"/>
    <col min="10481" max="10481" width="17.5546875" style="18" customWidth="1"/>
    <col min="10482" max="10482" width="24" style="18" customWidth="1"/>
    <col min="10483" max="10483" width="25.33203125" style="18" customWidth="1"/>
    <col min="10484" max="10484" width="18.88671875" style="18" customWidth="1"/>
    <col min="10485" max="10731" width="9.109375" style="18"/>
    <col min="10732" max="10732" width="20.6640625" style="18" customWidth="1"/>
    <col min="10733" max="10733" width="48.44140625" style="18" customWidth="1"/>
    <col min="10734" max="10734" width="25.33203125" style="18" customWidth="1"/>
    <col min="10735" max="10735" width="20" style="18" customWidth="1"/>
    <col min="10736" max="10736" width="15" style="18" customWidth="1"/>
    <col min="10737" max="10737" width="17.5546875" style="18" customWidth="1"/>
    <col min="10738" max="10738" width="24" style="18" customWidth="1"/>
    <col min="10739" max="10739" width="25.33203125" style="18" customWidth="1"/>
    <col min="10740" max="10740" width="18.88671875" style="18" customWidth="1"/>
    <col min="10741" max="10987" width="9.109375" style="18"/>
    <col min="10988" max="10988" width="20.6640625" style="18" customWidth="1"/>
    <col min="10989" max="10989" width="48.44140625" style="18" customWidth="1"/>
    <col min="10990" max="10990" width="25.33203125" style="18" customWidth="1"/>
    <col min="10991" max="10991" width="20" style="18" customWidth="1"/>
    <col min="10992" max="10992" width="15" style="18" customWidth="1"/>
    <col min="10993" max="10993" width="17.5546875" style="18" customWidth="1"/>
    <col min="10994" max="10994" width="24" style="18" customWidth="1"/>
    <col min="10995" max="10995" width="25.33203125" style="18" customWidth="1"/>
    <col min="10996" max="10996" width="18.88671875" style="18" customWidth="1"/>
    <col min="10997" max="11243" width="9.109375" style="18"/>
    <col min="11244" max="11244" width="20.6640625" style="18" customWidth="1"/>
    <col min="11245" max="11245" width="48.44140625" style="18" customWidth="1"/>
    <col min="11246" max="11246" width="25.33203125" style="18" customWidth="1"/>
    <col min="11247" max="11247" width="20" style="18" customWidth="1"/>
    <col min="11248" max="11248" width="15" style="18" customWidth="1"/>
    <col min="11249" max="11249" width="17.5546875" style="18" customWidth="1"/>
    <col min="11250" max="11250" width="24" style="18" customWidth="1"/>
    <col min="11251" max="11251" width="25.33203125" style="18" customWidth="1"/>
    <col min="11252" max="11252" width="18.88671875" style="18" customWidth="1"/>
    <col min="11253" max="11499" width="9.109375" style="18"/>
    <col min="11500" max="11500" width="20.6640625" style="18" customWidth="1"/>
    <col min="11501" max="11501" width="48.44140625" style="18" customWidth="1"/>
    <col min="11502" max="11502" width="25.33203125" style="18" customWidth="1"/>
    <col min="11503" max="11503" width="20" style="18" customWidth="1"/>
    <col min="11504" max="11504" width="15" style="18" customWidth="1"/>
    <col min="11505" max="11505" width="17.5546875" style="18" customWidth="1"/>
    <col min="11506" max="11506" width="24" style="18" customWidth="1"/>
    <col min="11507" max="11507" width="25.33203125" style="18" customWidth="1"/>
    <col min="11508" max="11508" width="18.88671875" style="18" customWidth="1"/>
    <col min="11509" max="11755" width="9.109375" style="18"/>
    <col min="11756" max="11756" width="20.6640625" style="18" customWidth="1"/>
    <col min="11757" max="11757" width="48.44140625" style="18" customWidth="1"/>
    <col min="11758" max="11758" width="25.33203125" style="18" customWidth="1"/>
    <col min="11759" max="11759" width="20" style="18" customWidth="1"/>
    <col min="11760" max="11760" width="15" style="18" customWidth="1"/>
    <col min="11761" max="11761" width="17.5546875" style="18" customWidth="1"/>
    <col min="11762" max="11762" width="24" style="18" customWidth="1"/>
    <col min="11763" max="11763" width="25.33203125" style="18" customWidth="1"/>
    <col min="11764" max="11764" width="18.88671875" style="18" customWidth="1"/>
    <col min="11765" max="12011" width="9.109375" style="18"/>
    <col min="12012" max="12012" width="20.6640625" style="18" customWidth="1"/>
    <col min="12013" max="12013" width="48.44140625" style="18" customWidth="1"/>
    <col min="12014" max="12014" width="25.33203125" style="18" customWidth="1"/>
    <col min="12015" max="12015" width="20" style="18" customWidth="1"/>
    <col min="12016" max="12016" width="15" style="18" customWidth="1"/>
    <col min="12017" max="12017" width="17.5546875" style="18" customWidth="1"/>
    <col min="12018" max="12018" width="24" style="18" customWidth="1"/>
    <col min="12019" max="12019" width="25.33203125" style="18" customWidth="1"/>
    <col min="12020" max="12020" width="18.88671875" style="18" customWidth="1"/>
    <col min="12021" max="12267" width="9.109375" style="18"/>
    <col min="12268" max="12268" width="20.6640625" style="18" customWidth="1"/>
    <col min="12269" max="12269" width="48.44140625" style="18" customWidth="1"/>
    <col min="12270" max="12270" width="25.33203125" style="18" customWidth="1"/>
    <col min="12271" max="12271" width="20" style="18" customWidth="1"/>
    <col min="12272" max="12272" width="15" style="18" customWidth="1"/>
    <col min="12273" max="12273" width="17.5546875" style="18" customWidth="1"/>
    <col min="12274" max="12274" width="24" style="18" customWidth="1"/>
    <col min="12275" max="12275" width="25.33203125" style="18" customWidth="1"/>
    <col min="12276" max="12276" width="18.88671875" style="18" customWidth="1"/>
    <col min="12277" max="12523" width="9.109375" style="18"/>
    <col min="12524" max="12524" width="20.6640625" style="18" customWidth="1"/>
    <col min="12525" max="12525" width="48.44140625" style="18" customWidth="1"/>
    <col min="12526" max="12526" width="25.33203125" style="18" customWidth="1"/>
    <col min="12527" max="12527" width="20" style="18" customWidth="1"/>
    <col min="12528" max="12528" width="15" style="18" customWidth="1"/>
    <col min="12529" max="12529" width="17.5546875" style="18" customWidth="1"/>
    <col min="12530" max="12530" width="24" style="18" customWidth="1"/>
    <col min="12531" max="12531" width="25.33203125" style="18" customWidth="1"/>
    <col min="12532" max="12532" width="18.88671875" style="18" customWidth="1"/>
    <col min="12533" max="12779" width="9.109375" style="18"/>
    <col min="12780" max="12780" width="20.6640625" style="18" customWidth="1"/>
    <col min="12781" max="12781" width="48.44140625" style="18" customWidth="1"/>
    <col min="12782" max="12782" width="25.33203125" style="18" customWidth="1"/>
    <col min="12783" max="12783" width="20" style="18" customWidth="1"/>
    <col min="12784" max="12784" width="15" style="18" customWidth="1"/>
    <col min="12785" max="12785" width="17.5546875" style="18" customWidth="1"/>
    <col min="12786" max="12786" width="24" style="18" customWidth="1"/>
    <col min="12787" max="12787" width="25.33203125" style="18" customWidth="1"/>
    <col min="12788" max="12788" width="18.88671875" style="18" customWidth="1"/>
    <col min="12789" max="13035" width="9.109375" style="18"/>
    <col min="13036" max="13036" width="20.6640625" style="18" customWidth="1"/>
    <col min="13037" max="13037" width="48.44140625" style="18" customWidth="1"/>
    <col min="13038" max="13038" width="25.33203125" style="18" customWidth="1"/>
    <col min="13039" max="13039" width="20" style="18" customWidth="1"/>
    <col min="13040" max="13040" width="15" style="18" customWidth="1"/>
    <col min="13041" max="13041" width="17.5546875" style="18" customWidth="1"/>
    <col min="13042" max="13042" width="24" style="18" customWidth="1"/>
    <col min="13043" max="13043" width="25.33203125" style="18" customWidth="1"/>
    <col min="13044" max="13044" width="18.88671875" style="18" customWidth="1"/>
    <col min="13045" max="13291" width="9.109375" style="18"/>
    <col min="13292" max="13292" width="20.6640625" style="18" customWidth="1"/>
    <col min="13293" max="13293" width="48.44140625" style="18" customWidth="1"/>
    <col min="13294" max="13294" width="25.33203125" style="18" customWidth="1"/>
    <col min="13295" max="13295" width="20" style="18" customWidth="1"/>
    <col min="13296" max="13296" width="15" style="18" customWidth="1"/>
    <col min="13297" max="13297" width="17.5546875" style="18" customWidth="1"/>
    <col min="13298" max="13298" width="24" style="18" customWidth="1"/>
    <col min="13299" max="13299" width="25.33203125" style="18" customWidth="1"/>
    <col min="13300" max="13300" width="18.88671875" style="18" customWidth="1"/>
    <col min="13301" max="13547" width="9.109375" style="18"/>
    <col min="13548" max="13548" width="20.6640625" style="18" customWidth="1"/>
    <col min="13549" max="13549" width="48.44140625" style="18" customWidth="1"/>
    <col min="13550" max="13550" width="25.33203125" style="18" customWidth="1"/>
    <col min="13551" max="13551" width="20" style="18" customWidth="1"/>
    <col min="13552" max="13552" width="15" style="18" customWidth="1"/>
    <col min="13553" max="13553" width="17.5546875" style="18" customWidth="1"/>
    <col min="13554" max="13554" width="24" style="18" customWidth="1"/>
    <col min="13555" max="13555" width="25.33203125" style="18" customWidth="1"/>
    <col min="13556" max="13556" width="18.88671875" style="18" customWidth="1"/>
    <col min="13557" max="13803" width="9.109375" style="18"/>
    <col min="13804" max="13804" width="20.6640625" style="18" customWidth="1"/>
    <col min="13805" max="13805" width="48.44140625" style="18" customWidth="1"/>
    <col min="13806" max="13806" width="25.33203125" style="18" customWidth="1"/>
    <col min="13807" max="13807" width="20" style="18" customWidth="1"/>
    <col min="13808" max="13808" width="15" style="18" customWidth="1"/>
    <col min="13809" max="13809" width="17.5546875" style="18" customWidth="1"/>
    <col min="13810" max="13810" width="24" style="18" customWidth="1"/>
    <col min="13811" max="13811" width="25.33203125" style="18" customWidth="1"/>
    <col min="13812" max="13812" width="18.88671875" style="18" customWidth="1"/>
    <col min="13813" max="14059" width="9.109375" style="18"/>
    <col min="14060" max="14060" width="20.6640625" style="18" customWidth="1"/>
    <col min="14061" max="14061" width="48.44140625" style="18" customWidth="1"/>
    <col min="14062" max="14062" width="25.33203125" style="18" customWidth="1"/>
    <col min="14063" max="14063" width="20" style="18" customWidth="1"/>
    <col min="14064" max="14064" width="15" style="18" customWidth="1"/>
    <col min="14065" max="14065" width="17.5546875" style="18" customWidth="1"/>
    <col min="14066" max="14066" width="24" style="18" customWidth="1"/>
    <col min="14067" max="14067" width="25.33203125" style="18" customWidth="1"/>
    <col min="14068" max="14068" width="18.88671875" style="18" customWidth="1"/>
    <col min="14069" max="14315" width="9.109375" style="18"/>
    <col min="14316" max="14316" width="20.6640625" style="18" customWidth="1"/>
    <col min="14317" max="14317" width="48.44140625" style="18" customWidth="1"/>
    <col min="14318" max="14318" width="25.33203125" style="18" customWidth="1"/>
    <col min="14319" max="14319" width="20" style="18" customWidth="1"/>
    <col min="14320" max="14320" width="15" style="18" customWidth="1"/>
    <col min="14321" max="14321" width="17.5546875" style="18" customWidth="1"/>
    <col min="14322" max="14322" width="24" style="18" customWidth="1"/>
    <col min="14323" max="14323" width="25.33203125" style="18" customWidth="1"/>
    <col min="14324" max="14324" width="18.88671875" style="18" customWidth="1"/>
    <col min="14325" max="14571" width="9.109375" style="18"/>
    <col min="14572" max="14572" width="20.6640625" style="18" customWidth="1"/>
    <col min="14573" max="14573" width="48.44140625" style="18" customWidth="1"/>
    <col min="14574" max="14574" width="25.33203125" style="18" customWidth="1"/>
    <col min="14575" max="14575" width="20" style="18" customWidth="1"/>
    <col min="14576" max="14576" width="15" style="18" customWidth="1"/>
    <col min="14577" max="14577" width="17.5546875" style="18" customWidth="1"/>
    <col min="14578" max="14578" width="24" style="18" customWidth="1"/>
    <col min="14579" max="14579" width="25.33203125" style="18" customWidth="1"/>
    <col min="14580" max="14580" width="18.88671875" style="18" customWidth="1"/>
    <col min="14581" max="14827" width="9.109375" style="18"/>
    <col min="14828" max="14828" width="20.6640625" style="18" customWidth="1"/>
    <col min="14829" max="14829" width="48.44140625" style="18" customWidth="1"/>
    <col min="14830" max="14830" width="25.33203125" style="18" customWidth="1"/>
    <col min="14831" max="14831" width="20" style="18" customWidth="1"/>
    <col min="14832" max="14832" width="15" style="18" customWidth="1"/>
    <col min="14833" max="14833" width="17.5546875" style="18" customWidth="1"/>
    <col min="14834" max="14834" width="24" style="18" customWidth="1"/>
    <col min="14835" max="14835" width="25.33203125" style="18" customWidth="1"/>
    <col min="14836" max="14836" width="18.88671875" style="18" customWidth="1"/>
    <col min="14837" max="15083" width="9.109375" style="18"/>
    <col min="15084" max="15084" width="20.6640625" style="18" customWidth="1"/>
    <col min="15085" max="15085" width="48.44140625" style="18" customWidth="1"/>
    <col min="15086" max="15086" width="25.33203125" style="18" customWidth="1"/>
    <col min="15087" max="15087" width="20" style="18" customWidth="1"/>
    <col min="15088" max="15088" width="15" style="18" customWidth="1"/>
    <col min="15089" max="15089" width="17.5546875" style="18" customWidth="1"/>
    <col min="15090" max="15090" width="24" style="18" customWidth="1"/>
    <col min="15091" max="15091" width="25.33203125" style="18" customWidth="1"/>
    <col min="15092" max="15092" width="18.88671875" style="18" customWidth="1"/>
    <col min="15093" max="15339" width="9.109375" style="18"/>
    <col min="15340" max="15340" width="20.6640625" style="18" customWidth="1"/>
    <col min="15341" max="15341" width="48.44140625" style="18" customWidth="1"/>
    <col min="15342" max="15342" width="25.33203125" style="18" customWidth="1"/>
    <col min="15343" max="15343" width="20" style="18" customWidth="1"/>
    <col min="15344" max="15344" width="15" style="18" customWidth="1"/>
    <col min="15345" max="15345" width="17.5546875" style="18" customWidth="1"/>
    <col min="15346" max="15346" width="24" style="18" customWidth="1"/>
    <col min="15347" max="15347" width="25.33203125" style="18" customWidth="1"/>
    <col min="15348" max="15348" width="18.88671875" style="18" customWidth="1"/>
    <col min="15349" max="15595" width="9.109375" style="18"/>
    <col min="15596" max="15596" width="20.6640625" style="18" customWidth="1"/>
    <col min="15597" max="15597" width="48.44140625" style="18" customWidth="1"/>
    <col min="15598" max="15598" width="25.33203125" style="18" customWidth="1"/>
    <col min="15599" max="15599" width="20" style="18" customWidth="1"/>
    <col min="15600" max="15600" width="15" style="18" customWidth="1"/>
    <col min="15601" max="15601" width="17.5546875" style="18" customWidth="1"/>
    <col min="15602" max="15602" width="24" style="18" customWidth="1"/>
    <col min="15603" max="15603" width="25.33203125" style="18" customWidth="1"/>
    <col min="15604" max="15604" width="18.88671875" style="18" customWidth="1"/>
    <col min="15605" max="15851" width="9.109375" style="18"/>
    <col min="15852" max="15852" width="20.6640625" style="18" customWidth="1"/>
    <col min="15853" max="15853" width="48.44140625" style="18" customWidth="1"/>
    <col min="15854" max="15854" width="25.33203125" style="18" customWidth="1"/>
    <col min="15855" max="15855" width="20" style="18" customWidth="1"/>
    <col min="15856" max="15856" width="15" style="18" customWidth="1"/>
    <col min="15857" max="15857" width="17.5546875" style="18" customWidth="1"/>
    <col min="15858" max="15858" width="24" style="18" customWidth="1"/>
    <col min="15859" max="15859" width="25.33203125" style="18" customWidth="1"/>
    <col min="15860" max="15860" width="18.88671875" style="18" customWidth="1"/>
    <col min="15861" max="16107" width="9.109375" style="18"/>
    <col min="16108" max="16108" width="20.6640625" style="18" customWidth="1"/>
    <col min="16109" max="16109" width="48.44140625" style="18" customWidth="1"/>
    <col min="16110" max="16110" width="25.33203125" style="18" customWidth="1"/>
    <col min="16111" max="16111" width="20" style="18" customWidth="1"/>
    <col min="16112" max="16112" width="15" style="18" customWidth="1"/>
    <col min="16113" max="16113" width="17.5546875" style="18" customWidth="1"/>
    <col min="16114" max="16114" width="24" style="18" customWidth="1"/>
    <col min="16115" max="16115" width="25.33203125" style="18" customWidth="1"/>
    <col min="16116" max="16116" width="18.88671875" style="18" customWidth="1"/>
    <col min="16117" max="16366" width="9.109375" style="18"/>
    <col min="16367" max="16369" width="8.88671875" style="18" customWidth="1"/>
    <col min="16370" max="16383" width="9.109375" style="18"/>
    <col min="16384" max="16384" width="9.109375" style="18" customWidth="1"/>
  </cols>
  <sheetData>
    <row r="1" spans="1:15" ht="17.399999999999999" x14ac:dyDescent="0.3">
      <c r="A1" s="112" t="s">
        <v>86</v>
      </c>
    </row>
    <row r="2" spans="1:15" ht="17.399999999999999" x14ac:dyDescent="0.3">
      <c r="B2" s="109"/>
      <c r="C2" s="109"/>
      <c r="D2" s="110"/>
      <c r="J2" s="113" t="s">
        <v>87</v>
      </c>
    </row>
    <row r="3" spans="1:15" ht="18" thickBot="1" x14ac:dyDescent="0.35">
      <c r="A3" s="111"/>
      <c r="B3" s="108"/>
      <c r="C3" s="108"/>
      <c r="D3" s="66"/>
      <c r="E3" s="66"/>
      <c r="F3" s="66"/>
      <c r="J3" s="114" t="s">
        <v>77</v>
      </c>
    </row>
    <row r="4" spans="1:15" ht="33" customHeight="1" x14ac:dyDescent="0.3">
      <c r="A4" s="107"/>
      <c r="B4" s="94" t="s">
        <v>6</v>
      </c>
      <c r="C4" s="96" t="s">
        <v>7</v>
      </c>
      <c r="D4" s="98" t="s">
        <v>61</v>
      </c>
      <c r="E4" s="100" t="s">
        <v>62</v>
      </c>
      <c r="F4" s="100"/>
      <c r="G4" s="92" t="s">
        <v>64</v>
      </c>
      <c r="H4" s="93"/>
      <c r="I4" s="89"/>
      <c r="J4" s="92" t="s">
        <v>82</v>
      </c>
      <c r="K4" s="93"/>
      <c r="L4" s="90" t="s">
        <v>79</v>
      </c>
      <c r="M4" s="91" t="s">
        <v>81</v>
      </c>
      <c r="N4" s="91"/>
    </row>
    <row r="5" spans="1:15" s="19" customFormat="1" ht="105.75" customHeight="1" thickBot="1" x14ac:dyDescent="0.35">
      <c r="A5" s="106" t="s">
        <v>8</v>
      </c>
      <c r="B5" s="95"/>
      <c r="C5" s="97"/>
      <c r="D5" s="99"/>
      <c r="E5" s="88" t="s">
        <v>9</v>
      </c>
      <c r="F5" s="81" t="s">
        <v>10</v>
      </c>
      <c r="G5" s="88" t="s">
        <v>9</v>
      </c>
      <c r="H5" s="81" t="s">
        <v>10</v>
      </c>
      <c r="I5" s="80" t="s">
        <v>63</v>
      </c>
      <c r="J5" s="80" t="s">
        <v>85</v>
      </c>
      <c r="K5" s="80" t="s">
        <v>83</v>
      </c>
      <c r="L5" s="80" t="s">
        <v>84</v>
      </c>
      <c r="M5" s="88" t="s">
        <v>9</v>
      </c>
      <c r="N5" s="81" t="s">
        <v>10</v>
      </c>
    </row>
    <row r="6" spans="1:15" s="19" customFormat="1" ht="22.5" customHeight="1" thickBot="1" x14ac:dyDescent="0.35">
      <c r="A6" s="83" t="s">
        <v>65</v>
      </c>
      <c r="B6" s="84" t="s">
        <v>66</v>
      </c>
      <c r="C6" s="85" t="s">
        <v>67</v>
      </c>
      <c r="D6" s="86" t="s">
        <v>68</v>
      </c>
      <c r="E6" s="84" t="s">
        <v>69</v>
      </c>
      <c r="F6" s="85" t="s">
        <v>70</v>
      </c>
      <c r="G6" s="86" t="s">
        <v>71</v>
      </c>
      <c r="H6" s="84" t="s">
        <v>72</v>
      </c>
      <c r="I6" s="85" t="s">
        <v>73</v>
      </c>
      <c r="J6" s="86" t="s">
        <v>74</v>
      </c>
      <c r="K6" s="84" t="s">
        <v>75</v>
      </c>
      <c r="L6" s="86" t="s">
        <v>76</v>
      </c>
      <c r="M6" s="84" t="s">
        <v>77</v>
      </c>
      <c r="N6" s="87" t="s">
        <v>78</v>
      </c>
      <c r="O6" s="82"/>
    </row>
    <row r="7" spans="1:15" ht="18" x14ac:dyDescent="0.35">
      <c r="A7" s="20">
        <v>210013</v>
      </c>
      <c r="B7" s="46" t="s">
        <v>11</v>
      </c>
      <c r="C7" s="31">
        <f>VLOOKUP(A7,'[2]Source Revenue'!$A$3:$E$49,5,0)</f>
        <v>74789723.664557934</v>
      </c>
      <c r="D7" s="32">
        <f>VLOOKUP(A7,[2]SourceQBR!$B$3:$H$47,7,0)</f>
        <v>7.0000000000000007E-2</v>
      </c>
      <c r="E7" s="33">
        <v>-0.02</v>
      </c>
      <c r="F7" s="34">
        <v>-1495794.4732911587</v>
      </c>
      <c r="G7" s="33">
        <v>-2.0000000000000018E-2</v>
      </c>
      <c r="H7" s="34">
        <f t="shared" ref="H7:H50" si="0">G7*C7</f>
        <v>-1495794.4732911601</v>
      </c>
      <c r="I7" s="71">
        <f>H7-F7</f>
        <v>0</v>
      </c>
      <c r="J7" s="71">
        <f>F7</f>
        <v>-1495794.4732911587</v>
      </c>
      <c r="K7" s="71">
        <f>H7-J7</f>
        <v>0</v>
      </c>
      <c r="L7" s="71" t="s">
        <v>80</v>
      </c>
      <c r="M7" s="33">
        <f>VLOOKUP(D7,'Nation Scale'!$B$4:$C$104,2,1)</f>
        <v>-1.6500000000000001E-2</v>
      </c>
      <c r="N7" s="34">
        <f t="shared" ref="N7:N50" si="1">M7*C7</f>
        <v>-1234030.440465206</v>
      </c>
    </row>
    <row r="8" spans="1:15" ht="18" x14ac:dyDescent="0.35">
      <c r="A8" s="21">
        <v>210055</v>
      </c>
      <c r="B8" s="47" t="s">
        <v>12</v>
      </c>
      <c r="C8" s="31">
        <f>VLOOKUP(A8,'[2]Source Revenue'!$A$3:$E$49,5,0)</f>
        <v>60431106.40760541</v>
      </c>
      <c r="D8" s="35">
        <f>VLOOKUP(A8,[2]SourceQBR!$B$3:$H$47,7,0)</f>
        <v>0.16</v>
      </c>
      <c r="E8" s="33">
        <v>-1.11E-2</v>
      </c>
      <c r="F8" s="34">
        <v>-670785.28112442011</v>
      </c>
      <c r="G8" s="33">
        <f t="shared" ref="G8:G26" si="2">$G$7- ((D8-$D$7)*($G$7/($D$61-$D$7)))</f>
        <v>-1.4000000000000012E-2</v>
      </c>
      <c r="H8" s="34">
        <f t="shared" si="0"/>
        <v>-846035.48970647645</v>
      </c>
      <c r="I8" s="71">
        <f t="shared" ref="I8:I50" si="3">H8-F8</f>
        <v>-175250.20858205634</v>
      </c>
      <c r="J8" s="71">
        <f t="shared" ref="J8:J14" si="4">F8</f>
        <v>-670785.28112442011</v>
      </c>
      <c r="K8" s="71">
        <f t="shared" ref="K8:K26" si="5">H8-J8</f>
        <v>-175250.20858205634</v>
      </c>
      <c r="L8" s="71" t="s">
        <v>80</v>
      </c>
      <c r="M8" s="33">
        <f>VLOOKUP(D8,'Nation Scale'!$B$4:$C$104,2,1)</f>
        <v>-1.2E-2</v>
      </c>
      <c r="N8" s="34">
        <f t="shared" si="1"/>
        <v>-725173.27689126495</v>
      </c>
    </row>
    <row r="9" spans="1:15" ht="18" x14ac:dyDescent="0.35">
      <c r="A9" s="21">
        <v>210038</v>
      </c>
      <c r="B9" s="47" t="s">
        <v>13</v>
      </c>
      <c r="C9" s="31">
        <f>VLOOKUP(A9,'[2]Source Revenue'!$A$3:$E$49,5,0)</f>
        <v>126399312.7094775</v>
      </c>
      <c r="D9" s="32">
        <f>VLOOKUP(A9,[2]SourceQBR!$B$3:$H$47,7,0)</f>
        <v>0.2</v>
      </c>
      <c r="E9" s="33">
        <v>-6.7000000000000002E-3</v>
      </c>
      <c r="F9" s="34">
        <v>-846875.39515349932</v>
      </c>
      <c r="G9" s="33">
        <f t="shared" si="2"/>
        <v>-1.1333333333333341E-2</v>
      </c>
      <c r="H9" s="34">
        <f t="shared" si="0"/>
        <v>-1432525.5440407461</v>
      </c>
      <c r="I9" s="71">
        <f t="shared" si="3"/>
        <v>-585650.14888724673</v>
      </c>
      <c r="J9" s="71">
        <f t="shared" si="4"/>
        <v>-846875.39515349932</v>
      </c>
      <c r="K9" s="71">
        <f t="shared" si="5"/>
        <v>-585650.14888724673</v>
      </c>
      <c r="L9" s="71" t="s">
        <v>80</v>
      </c>
      <c r="M9" s="33">
        <f>VLOOKUP(D9,'Nation Scale'!$B$4:$C$104,2,1)</f>
        <v>-1.0499999999999999E-2</v>
      </c>
      <c r="N9" s="34">
        <f t="shared" si="1"/>
        <v>-1327192.7834495136</v>
      </c>
    </row>
    <row r="10" spans="1:15" ht="18" x14ac:dyDescent="0.35">
      <c r="A10" s="21">
        <v>210040</v>
      </c>
      <c r="B10" s="47" t="s">
        <v>14</v>
      </c>
      <c r="C10" s="31">
        <f>VLOOKUP(A10,'[2]Source Revenue'!$A$3:$E$49,5,0)</f>
        <v>114214370.84465621</v>
      </c>
      <c r="D10" s="35">
        <f>VLOOKUP(A10,[2]SourceQBR!$B$3:$H$47,7,0)</f>
        <v>0.22</v>
      </c>
      <c r="E10" s="33">
        <v>-4.4000000000000003E-3</v>
      </c>
      <c r="F10" s="34">
        <v>-502543.23171648738</v>
      </c>
      <c r="G10" s="33">
        <f t="shared" si="2"/>
        <v>-1.0000000000000007E-2</v>
      </c>
      <c r="H10" s="34">
        <f t="shared" si="0"/>
        <v>-1142143.708446563</v>
      </c>
      <c r="I10" s="71">
        <f t="shared" si="3"/>
        <v>-639600.47673007566</v>
      </c>
      <c r="J10" s="71">
        <f t="shared" si="4"/>
        <v>-502543.23171648738</v>
      </c>
      <c r="K10" s="71">
        <f t="shared" si="5"/>
        <v>-639600.47673007566</v>
      </c>
      <c r="L10" s="71" t="s">
        <v>80</v>
      </c>
      <c r="M10" s="33">
        <f>VLOOKUP(D10,'Nation Scale'!$B$4:$C$104,2,1)</f>
        <v>-9.4999999999999998E-3</v>
      </c>
      <c r="N10" s="34">
        <f t="shared" si="1"/>
        <v>-1085036.523024234</v>
      </c>
    </row>
    <row r="11" spans="1:15" ht="18" x14ac:dyDescent="0.35">
      <c r="A11" s="21">
        <v>210004</v>
      </c>
      <c r="B11" s="47" t="s">
        <v>15</v>
      </c>
      <c r="C11" s="31">
        <f>VLOOKUP(A11,'[2]Source Revenue'!$A$3:$E$49,5,0)</f>
        <v>316970825.09723741</v>
      </c>
      <c r="D11" s="35">
        <f>VLOOKUP(A11,[2]SourceQBR!$B$3:$H$47,7,0)</f>
        <v>0.23</v>
      </c>
      <c r="E11" s="33">
        <v>-3.3E-3</v>
      </c>
      <c r="F11" s="34">
        <v>-1046003.7228208834</v>
      </c>
      <c r="G11" s="33">
        <f t="shared" si="2"/>
        <v>-9.3333333333333393E-3</v>
      </c>
      <c r="H11" s="34">
        <f t="shared" si="0"/>
        <v>-2958394.3675742177</v>
      </c>
      <c r="I11" s="71">
        <f t="shared" si="3"/>
        <v>-1912390.6447533343</v>
      </c>
      <c r="J11" s="71">
        <f t="shared" si="4"/>
        <v>-1046003.7228208834</v>
      </c>
      <c r="K11" s="71">
        <f t="shared" si="5"/>
        <v>-1912390.6447533343</v>
      </c>
      <c r="L11" s="71" t="s">
        <v>80</v>
      </c>
      <c r="M11" s="33">
        <f>VLOOKUP(D11,'Nation Scale'!$B$4:$C$104,2,1)</f>
        <v>-8.9999999999999993E-3</v>
      </c>
      <c r="N11" s="34">
        <f t="shared" si="1"/>
        <v>-2852737.4258751366</v>
      </c>
    </row>
    <row r="12" spans="1:15" ht="18" x14ac:dyDescent="0.35">
      <c r="A12" s="21">
        <v>210003</v>
      </c>
      <c r="B12" s="47" t="s">
        <v>16</v>
      </c>
      <c r="C12" s="31">
        <f>VLOOKUP(A12,'[2]Source Revenue'!$A$3:$E$49,5,0)</f>
        <v>220306426.26000002</v>
      </c>
      <c r="D12" s="35">
        <f>VLOOKUP(A12,[2]SourceQBR!$B$3:$H$47,7,0)</f>
        <v>0.24</v>
      </c>
      <c r="E12" s="33">
        <v>-2.2000000000000001E-3</v>
      </c>
      <c r="F12" s="34">
        <v>-484674.13777200005</v>
      </c>
      <c r="G12" s="33">
        <f t="shared" si="2"/>
        <v>-8.6666666666666732E-3</v>
      </c>
      <c r="H12" s="34">
        <f t="shared" si="0"/>
        <v>-1909322.3609200015</v>
      </c>
      <c r="I12" s="71">
        <f t="shared" si="3"/>
        <v>-1424648.2231480014</v>
      </c>
      <c r="J12" s="71">
        <f t="shared" si="4"/>
        <v>-484674.13777200005</v>
      </c>
      <c r="K12" s="71">
        <f t="shared" si="5"/>
        <v>-1424648.2231480014</v>
      </c>
      <c r="L12" s="71" t="s">
        <v>80</v>
      </c>
      <c r="M12" s="33">
        <f>VLOOKUP(D12,'Nation Scale'!$B$4:$C$104,2,1)</f>
        <v>-8.4999999999999989E-3</v>
      </c>
      <c r="N12" s="34">
        <f t="shared" si="1"/>
        <v>-1872604.6232099999</v>
      </c>
    </row>
    <row r="13" spans="1:15" ht="18" x14ac:dyDescent="0.35">
      <c r="A13" s="21">
        <v>210062</v>
      </c>
      <c r="B13" s="47" t="s">
        <v>17</v>
      </c>
      <c r="C13" s="31">
        <f>VLOOKUP(A13,'[2]Source Revenue'!$A$3:$E$49,5,0)</f>
        <v>156564760.71478832</v>
      </c>
      <c r="D13" s="35">
        <f>VLOOKUP(A13,[2]SourceQBR!$B$3:$H$47,7,0)</f>
        <v>0.25</v>
      </c>
      <c r="E13" s="33">
        <v>-1.1000000000000001E-3</v>
      </c>
      <c r="F13" s="34">
        <v>-172221.23678626717</v>
      </c>
      <c r="G13" s="33">
        <f t="shared" si="2"/>
        <v>-8.0000000000000054E-3</v>
      </c>
      <c r="H13" s="34">
        <f t="shared" si="0"/>
        <v>-1252518.0857183074</v>
      </c>
      <c r="I13" s="71">
        <f t="shared" si="3"/>
        <v>-1080296.8489320402</v>
      </c>
      <c r="J13" s="71">
        <f t="shared" si="4"/>
        <v>-172221.23678626717</v>
      </c>
      <c r="K13" s="71">
        <f t="shared" si="5"/>
        <v>-1080296.8489320402</v>
      </c>
      <c r="L13" s="71" t="s">
        <v>80</v>
      </c>
      <c r="M13" s="33">
        <f>VLOOKUP(D13,'Nation Scale'!$B$4:$C$104,2,1)</f>
        <v>-7.9999999999999984E-3</v>
      </c>
      <c r="N13" s="34">
        <f t="shared" si="1"/>
        <v>-1252518.0857183062</v>
      </c>
    </row>
    <row r="14" spans="1:15" ht="18" x14ac:dyDescent="0.35">
      <c r="A14" s="21">
        <v>210016</v>
      </c>
      <c r="B14" s="47" t="s">
        <v>18</v>
      </c>
      <c r="C14" s="31">
        <f>VLOOKUP(A14,'[2]Source Revenue'!$A$3:$E$49,5,0)</f>
        <v>155199153.57970902</v>
      </c>
      <c r="D14" s="35">
        <f>VLOOKUP(A14,[2]SourceQBR!$B$3:$H$47,7,0)</f>
        <v>0.25</v>
      </c>
      <c r="E14" s="33">
        <v>-1.1000000000000001E-3</v>
      </c>
      <c r="F14" s="34">
        <v>-170719.06893767993</v>
      </c>
      <c r="G14" s="33">
        <f t="shared" si="2"/>
        <v>-8.0000000000000054E-3</v>
      </c>
      <c r="H14" s="34">
        <f t="shared" si="0"/>
        <v>-1241593.228637673</v>
      </c>
      <c r="I14" s="71">
        <f t="shared" si="3"/>
        <v>-1070874.159699993</v>
      </c>
      <c r="J14" s="71">
        <f t="shared" si="4"/>
        <v>-170719.06893767993</v>
      </c>
      <c r="K14" s="71">
        <f t="shared" si="5"/>
        <v>-1070874.159699993</v>
      </c>
      <c r="L14" s="71" t="s">
        <v>80</v>
      </c>
      <c r="M14" s="33">
        <f>VLOOKUP(D14,'Nation Scale'!$B$4:$C$104,2,1)</f>
        <v>-7.9999999999999984E-3</v>
      </c>
      <c r="N14" s="34">
        <f t="shared" si="1"/>
        <v>-1241593.228637672</v>
      </c>
    </row>
    <row r="15" spans="1:15" ht="18" x14ac:dyDescent="0.35">
      <c r="A15" s="21">
        <v>210012</v>
      </c>
      <c r="B15" s="47" t="s">
        <v>19</v>
      </c>
      <c r="C15" s="31">
        <f>VLOOKUP(A15,'[2]Source Revenue'!$A$3:$E$49,5,0)</f>
        <v>415350728.54994035</v>
      </c>
      <c r="D15" s="35">
        <f>VLOOKUP(A15,[2]SourceQBR!$B$3:$H$47,7,0)</f>
        <v>0.31</v>
      </c>
      <c r="E15" s="36">
        <v>1.8E-3</v>
      </c>
      <c r="F15" s="37">
        <v>747631.31138989259</v>
      </c>
      <c r="G15" s="33">
        <f t="shared" si="2"/>
        <v>-4.0000000000000036E-3</v>
      </c>
      <c r="H15" s="34">
        <f t="shared" si="0"/>
        <v>-1661402.914199763</v>
      </c>
      <c r="I15" s="71">
        <f t="shared" si="3"/>
        <v>-2409034.2255896553</v>
      </c>
      <c r="J15" s="71">
        <v>0</v>
      </c>
      <c r="K15" s="71">
        <f t="shared" si="5"/>
        <v>-1661402.914199763</v>
      </c>
      <c r="L15" s="71" t="s">
        <v>80</v>
      </c>
      <c r="M15" s="33">
        <f>VLOOKUP(D15,'Nation Scale'!$B$4:$C$104,2,1)</f>
        <v>-4.9999999999999975E-3</v>
      </c>
      <c r="N15" s="34">
        <f t="shared" si="1"/>
        <v>-2076753.6427497007</v>
      </c>
    </row>
    <row r="16" spans="1:15" ht="18" x14ac:dyDescent="0.35">
      <c r="A16" s="21">
        <v>210037</v>
      </c>
      <c r="B16" s="47" t="s">
        <v>20</v>
      </c>
      <c r="C16" s="31">
        <f>VLOOKUP(A16,'[2]Source Revenue'!$A$3:$E$49,5,0)</f>
        <v>101975577.13370973</v>
      </c>
      <c r="D16" s="35">
        <f>VLOOKUP(A16,[2]SourceQBR!$B$3:$H$47,7,0)</f>
        <v>0.31</v>
      </c>
      <c r="E16" s="36">
        <v>1.8E-3</v>
      </c>
      <c r="F16" s="37">
        <v>183556.0388406775</v>
      </c>
      <c r="G16" s="33">
        <f t="shared" si="2"/>
        <v>-4.0000000000000036E-3</v>
      </c>
      <c r="H16" s="34">
        <f t="shared" si="0"/>
        <v>-407902.30853483925</v>
      </c>
      <c r="I16" s="71">
        <f t="shared" si="3"/>
        <v>-591458.34737551678</v>
      </c>
      <c r="J16" s="71">
        <v>0</v>
      </c>
      <c r="K16" s="71">
        <f t="shared" si="5"/>
        <v>-407902.30853483925</v>
      </c>
      <c r="L16" s="71" t="s">
        <v>80</v>
      </c>
      <c r="M16" s="33">
        <f>VLOOKUP(D16,'Nation Scale'!$B$4:$C$104,2,1)</f>
        <v>-4.9999999999999975E-3</v>
      </c>
      <c r="N16" s="34">
        <f t="shared" si="1"/>
        <v>-509877.88566854841</v>
      </c>
    </row>
    <row r="17" spans="1:14" ht="18" x14ac:dyDescent="0.35">
      <c r="A17" s="21">
        <v>210023</v>
      </c>
      <c r="B17" s="47" t="s">
        <v>21</v>
      </c>
      <c r="C17" s="31">
        <f>VLOOKUP(A17,'[2]Source Revenue'!$A$3:$E$49,5,0)</f>
        <v>291882683.16629702</v>
      </c>
      <c r="D17" s="35">
        <f>VLOOKUP(A17,[2]SourceQBR!$B$3:$H$47,7,0)</f>
        <v>0.31</v>
      </c>
      <c r="E17" s="36">
        <v>1.8E-3</v>
      </c>
      <c r="F17" s="37">
        <v>525388.82969933457</v>
      </c>
      <c r="G17" s="33">
        <f t="shared" si="2"/>
        <v>-4.0000000000000036E-3</v>
      </c>
      <c r="H17" s="34">
        <f t="shared" si="0"/>
        <v>-1167530.7326651891</v>
      </c>
      <c r="I17" s="71">
        <f t="shared" si="3"/>
        <v>-1692919.5623645238</v>
      </c>
      <c r="J17" s="71">
        <v>0</v>
      </c>
      <c r="K17" s="71">
        <f t="shared" si="5"/>
        <v>-1167530.7326651891</v>
      </c>
      <c r="L17" s="71" t="s">
        <v>80</v>
      </c>
      <c r="M17" s="33">
        <f>VLOOKUP(D17,'Nation Scale'!$B$4:$C$104,2,1)</f>
        <v>-4.9999999999999975E-3</v>
      </c>
      <c r="N17" s="34">
        <f t="shared" si="1"/>
        <v>-1459413.4158314844</v>
      </c>
    </row>
    <row r="18" spans="1:14" ht="18" x14ac:dyDescent="0.35">
      <c r="A18" s="21">
        <v>210015</v>
      </c>
      <c r="B18" s="47" t="s">
        <v>22</v>
      </c>
      <c r="C18" s="31">
        <f>VLOOKUP(A18,'[2]Source Revenue'!$A$3:$E$49,5,0)</f>
        <v>274203013.03695214</v>
      </c>
      <c r="D18" s="35">
        <f>VLOOKUP(A18,[2]SourceQBR!$B$3:$H$47,7,0)</f>
        <v>0.31</v>
      </c>
      <c r="E18" s="36">
        <v>1.8E-3</v>
      </c>
      <c r="F18" s="37">
        <v>493565.42346651381</v>
      </c>
      <c r="G18" s="33">
        <f t="shared" si="2"/>
        <v>-4.0000000000000036E-3</v>
      </c>
      <c r="H18" s="34">
        <f t="shared" si="0"/>
        <v>-1096812.0521478094</v>
      </c>
      <c r="I18" s="71">
        <f t="shared" si="3"/>
        <v>-1590377.4756143233</v>
      </c>
      <c r="J18" s="71">
        <v>0</v>
      </c>
      <c r="K18" s="71">
        <f t="shared" si="5"/>
        <v>-1096812.0521478094</v>
      </c>
      <c r="L18" s="71" t="s">
        <v>80</v>
      </c>
      <c r="M18" s="33">
        <f>VLOOKUP(D18,'Nation Scale'!$B$4:$C$104,2,1)</f>
        <v>-4.9999999999999975E-3</v>
      </c>
      <c r="N18" s="34">
        <f t="shared" si="1"/>
        <v>-1371015.0651847599</v>
      </c>
    </row>
    <row r="19" spans="1:14" ht="18" x14ac:dyDescent="0.35">
      <c r="A19" s="21">
        <v>210024</v>
      </c>
      <c r="B19" s="47" t="s">
        <v>23</v>
      </c>
      <c r="C19" s="31">
        <f>VLOOKUP(A19,'[2]Source Revenue'!$A$3:$E$49,5,0)</f>
        <v>238195334.52295887</v>
      </c>
      <c r="D19" s="35">
        <f>VLOOKUP(A19,[2]SourceQBR!$B$3:$H$47,7,0)</f>
        <v>0.31</v>
      </c>
      <c r="E19" s="36">
        <v>1.8E-3</v>
      </c>
      <c r="F19" s="37">
        <v>428751.60214132594</v>
      </c>
      <c r="G19" s="33">
        <f t="shared" si="2"/>
        <v>-4.0000000000000036E-3</v>
      </c>
      <c r="H19" s="34">
        <f t="shared" si="0"/>
        <v>-952781.33809183631</v>
      </c>
      <c r="I19" s="71">
        <f t="shared" si="3"/>
        <v>-1381532.9402331621</v>
      </c>
      <c r="J19" s="71">
        <v>0</v>
      </c>
      <c r="K19" s="71">
        <f t="shared" si="5"/>
        <v>-952781.33809183631</v>
      </c>
      <c r="L19" s="71" t="s">
        <v>80</v>
      </c>
      <c r="M19" s="33">
        <f>VLOOKUP(D19,'Nation Scale'!$B$4:$C$104,2,1)</f>
        <v>-4.9999999999999975E-3</v>
      </c>
      <c r="N19" s="34">
        <f t="shared" si="1"/>
        <v>-1190976.6726147938</v>
      </c>
    </row>
    <row r="20" spans="1:14" ht="18" x14ac:dyDescent="0.35">
      <c r="A20" s="21">
        <v>210011</v>
      </c>
      <c r="B20" s="47" t="s">
        <v>24</v>
      </c>
      <c r="C20" s="31">
        <f>VLOOKUP(A20,'[2]Source Revenue'!$A$3:$E$49,5,0)</f>
        <v>232266273.89858523</v>
      </c>
      <c r="D20" s="35">
        <f>VLOOKUP(A20,[2]SourceQBR!$B$3:$H$47,7,0)</f>
        <v>0.32</v>
      </c>
      <c r="E20" s="36">
        <v>2.0999999999999999E-3</v>
      </c>
      <c r="F20" s="37">
        <v>487759.17518702894</v>
      </c>
      <c r="G20" s="33">
        <f t="shared" si="2"/>
        <v>-3.333333333333334E-3</v>
      </c>
      <c r="H20" s="34">
        <f t="shared" si="0"/>
        <v>-774220.91299528431</v>
      </c>
      <c r="I20" s="71">
        <f t="shared" si="3"/>
        <v>-1261980.0881823134</v>
      </c>
      <c r="J20" s="71">
        <v>0</v>
      </c>
      <c r="K20" s="71">
        <f t="shared" si="5"/>
        <v>-774220.91299528431</v>
      </c>
      <c r="L20" s="71" t="s">
        <v>80</v>
      </c>
      <c r="M20" s="33">
        <f>VLOOKUP(D20,'Nation Scale'!$B$4:$C$104,2,1)</f>
        <v>-4.4999999999999971E-3</v>
      </c>
      <c r="N20" s="34">
        <f t="shared" si="1"/>
        <v>-1045198.2325436329</v>
      </c>
    </row>
    <row r="21" spans="1:14" ht="18" x14ac:dyDescent="0.35">
      <c r="A21" s="21">
        <v>210043</v>
      </c>
      <c r="B21" s="47" t="s">
        <v>25</v>
      </c>
      <c r="C21" s="31">
        <f>VLOOKUP(A21,'[2]Source Revenue'!$A$3:$E$49,5,0)</f>
        <v>237934932</v>
      </c>
      <c r="D21" s="35">
        <f>VLOOKUP(A21,[2]SourceQBR!$B$3:$H$47,7,0)</f>
        <v>0.33</v>
      </c>
      <c r="E21" s="36">
        <v>2.5000000000000001E-3</v>
      </c>
      <c r="F21" s="37">
        <v>594837.32999999996</v>
      </c>
      <c r="G21" s="33">
        <f t="shared" si="2"/>
        <v>-2.6666666666666644E-3</v>
      </c>
      <c r="H21" s="34">
        <f t="shared" si="0"/>
        <v>-634493.15199999942</v>
      </c>
      <c r="I21" s="71">
        <f t="shared" si="3"/>
        <v>-1229330.4819999994</v>
      </c>
      <c r="J21" s="71">
        <v>0</v>
      </c>
      <c r="K21" s="71">
        <f t="shared" si="5"/>
        <v>-634493.15199999942</v>
      </c>
      <c r="L21" s="71" t="s">
        <v>80</v>
      </c>
      <c r="M21" s="33">
        <f>VLOOKUP(D21,'Nation Scale'!$B$4:$C$104,2,1)</f>
        <v>-3.9999999999999966E-3</v>
      </c>
      <c r="N21" s="34">
        <f t="shared" si="1"/>
        <v>-951739.72799999919</v>
      </c>
    </row>
    <row r="22" spans="1:14" ht="18" x14ac:dyDescent="0.35">
      <c r="A22" s="21">
        <v>210027</v>
      </c>
      <c r="B22" s="47" t="s">
        <v>26</v>
      </c>
      <c r="C22" s="31">
        <f>VLOOKUP(A22,'[2]Source Revenue'!$A$3:$E$49,5,0)</f>
        <v>167618972.33886486</v>
      </c>
      <c r="D22" s="35">
        <f>VLOOKUP(A22,[2]SourceQBR!$B$3:$H$47,7,0)</f>
        <v>0.34</v>
      </c>
      <c r="E22" s="36">
        <v>2.8999999999999998E-3</v>
      </c>
      <c r="F22" s="37">
        <v>486095.01978270808</v>
      </c>
      <c r="G22" s="33">
        <f t="shared" si="2"/>
        <v>-1.9999999999999983E-3</v>
      </c>
      <c r="H22" s="34">
        <f t="shared" si="0"/>
        <v>-335237.94467772945</v>
      </c>
      <c r="I22" s="71">
        <f t="shared" si="3"/>
        <v>-821332.96446043754</v>
      </c>
      <c r="J22" s="71">
        <v>0</v>
      </c>
      <c r="K22" s="71">
        <f t="shared" si="5"/>
        <v>-335237.94467772945</v>
      </c>
      <c r="L22" s="71" t="s">
        <v>80</v>
      </c>
      <c r="M22" s="33">
        <f>VLOOKUP(D22,'Nation Scale'!$B$4:$C$104,2,1)</f>
        <v>-3.4999999999999962E-3</v>
      </c>
      <c r="N22" s="34">
        <f t="shared" si="1"/>
        <v>-586666.40318602638</v>
      </c>
    </row>
    <row r="23" spans="1:14" ht="18" x14ac:dyDescent="0.35">
      <c r="A23" s="21">
        <v>210006</v>
      </c>
      <c r="B23" s="47" t="s">
        <v>27</v>
      </c>
      <c r="C23" s="31">
        <f>VLOOKUP(A23,'[2]Source Revenue'!$A$3:$E$49,5,0)</f>
        <v>45713955.885128438</v>
      </c>
      <c r="D23" s="35">
        <f>VLOOKUP(A23,[2]SourceQBR!$B$3:$H$47,7,0)</f>
        <v>0.35</v>
      </c>
      <c r="E23" s="36">
        <v>3.2000000000000002E-3</v>
      </c>
      <c r="F23" s="37">
        <v>146284.65883241102</v>
      </c>
      <c r="G23" s="33">
        <f t="shared" si="2"/>
        <v>-1.3333333333333322E-3</v>
      </c>
      <c r="H23" s="34">
        <f t="shared" si="0"/>
        <v>-60951.941180171198</v>
      </c>
      <c r="I23" s="71">
        <f t="shared" si="3"/>
        <v>-207236.6000125822</v>
      </c>
      <c r="J23" s="71">
        <v>0</v>
      </c>
      <c r="K23" s="71">
        <f t="shared" si="5"/>
        <v>-60951.941180171198</v>
      </c>
      <c r="L23" s="71" t="s">
        <v>80</v>
      </c>
      <c r="M23" s="33">
        <f>VLOOKUP(D23,'Nation Scale'!$B$4:$C$104,2,1)</f>
        <v>-2.9999999999999957E-3</v>
      </c>
      <c r="N23" s="34">
        <f t="shared" si="1"/>
        <v>-137141.86765538511</v>
      </c>
    </row>
    <row r="24" spans="1:14" ht="18" x14ac:dyDescent="0.35">
      <c r="A24" s="21">
        <v>210051</v>
      </c>
      <c r="B24" s="47" t="s">
        <v>28</v>
      </c>
      <c r="C24" s="31">
        <f>VLOOKUP(A24,'[2]Source Revenue'!$A$3:$E$49,5,0)</f>
        <v>132614777.57641451</v>
      </c>
      <c r="D24" s="35">
        <f>VLOOKUP(A24,[2]SourceQBR!$B$3:$H$47,7,0)</f>
        <v>0.35</v>
      </c>
      <c r="E24" s="36">
        <v>3.2000000000000002E-3</v>
      </c>
      <c r="F24" s="37">
        <v>424367.28824452643</v>
      </c>
      <c r="G24" s="33">
        <f t="shared" si="2"/>
        <v>-1.3333333333333322E-3</v>
      </c>
      <c r="H24" s="34">
        <f t="shared" si="0"/>
        <v>-176819.70343521918</v>
      </c>
      <c r="I24" s="71">
        <f t="shared" si="3"/>
        <v>-601186.99167974561</v>
      </c>
      <c r="J24" s="71">
        <v>0</v>
      </c>
      <c r="K24" s="71">
        <f t="shared" si="5"/>
        <v>-176819.70343521918</v>
      </c>
      <c r="L24" s="71" t="s">
        <v>80</v>
      </c>
      <c r="M24" s="33">
        <f>VLOOKUP(D24,'Nation Scale'!$B$4:$C$104,2,1)</f>
        <v>-2.9999999999999957E-3</v>
      </c>
      <c r="N24" s="34">
        <f t="shared" si="1"/>
        <v>-397844.33272924297</v>
      </c>
    </row>
    <row r="25" spans="1:14" ht="18" x14ac:dyDescent="0.35">
      <c r="A25" s="21">
        <v>210001</v>
      </c>
      <c r="B25" s="47" t="s">
        <v>29</v>
      </c>
      <c r="C25" s="31">
        <f>VLOOKUP(A25,'[2]Source Revenue'!$A$3:$E$49,5,0)</f>
        <v>190659647.8623755</v>
      </c>
      <c r="D25" s="35">
        <f>VLOOKUP(A25,[2]SourceQBR!$B$3:$H$47,7,0)</f>
        <v>0.36</v>
      </c>
      <c r="E25" s="36">
        <v>3.5999999999999999E-3</v>
      </c>
      <c r="F25" s="37">
        <v>686374.73230455176</v>
      </c>
      <c r="G25" s="33">
        <f t="shared" si="2"/>
        <v>-6.666666666666661E-4</v>
      </c>
      <c r="H25" s="34">
        <f t="shared" si="0"/>
        <v>-127106.43190825022</v>
      </c>
      <c r="I25" s="71">
        <f t="shared" si="3"/>
        <v>-813481.16421280196</v>
      </c>
      <c r="J25" s="71">
        <v>0</v>
      </c>
      <c r="K25" s="71">
        <f t="shared" si="5"/>
        <v>-127106.43190825022</v>
      </c>
      <c r="L25" s="71" t="s">
        <v>80</v>
      </c>
      <c r="M25" s="33">
        <f>VLOOKUP(D25,'Nation Scale'!$B$4:$C$104,2,1)</f>
        <v>-2.4999999999999953E-3</v>
      </c>
      <c r="N25" s="34">
        <f t="shared" si="1"/>
        <v>-476649.11965593783</v>
      </c>
    </row>
    <row r="26" spans="1:14" s="79" customFormat="1" ht="18" x14ac:dyDescent="0.35">
      <c r="A26" s="77">
        <v>210009</v>
      </c>
      <c r="B26" s="78" t="s">
        <v>30</v>
      </c>
      <c r="C26" s="31">
        <f>VLOOKUP(A26,'[2]Source Revenue'!$A$3:$E$49,5,0)</f>
        <v>1244297900.0101516</v>
      </c>
      <c r="D26" s="35">
        <f>VLOOKUP(A26,[2]SourceQBR!$B$3:$H$47,7,0)</f>
        <v>0.36</v>
      </c>
      <c r="E26" s="36">
        <v>3.5999999999999999E-3</v>
      </c>
      <c r="F26" s="37">
        <v>4479472.4400365455</v>
      </c>
      <c r="G26" s="33">
        <f t="shared" si="2"/>
        <v>-6.666666666666661E-4</v>
      </c>
      <c r="H26" s="34">
        <f t="shared" si="0"/>
        <v>-829531.93334010034</v>
      </c>
      <c r="I26" s="71">
        <f t="shared" si="3"/>
        <v>-5309004.3733766461</v>
      </c>
      <c r="J26" s="71">
        <v>0</v>
      </c>
      <c r="K26" s="71">
        <f t="shared" si="5"/>
        <v>-829531.93334010034</v>
      </c>
      <c r="L26" s="71" t="s">
        <v>80</v>
      </c>
      <c r="M26" s="33">
        <f>VLOOKUP(D26,'Nation Scale'!$B$4:$C$104,2,1)</f>
        <v>-2.4999999999999953E-3</v>
      </c>
      <c r="N26" s="34">
        <f t="shared" si="1"/>
        <v>-3110744.7500253734</v>
      </c>
    </row>
    <row r="27" spans="1:14" ht="18" x14ac:dyDescent="0.35">
      <c r="A27" s="21">
        <v>210032</v>
      </c>
      <c r="B27" s="47" t="s">
        <v>31</v>
      </c>
      <c r="C27" s="31">
        <f>VLOOKUP(A27,'[2]Source Revenue'!$A$3:$E$49,5,0)</f>
        <v>69389875.958131924</v>
      </c>
      <c r="D27" s="35">
        <f>VLOOKUP(A27,[2]SourceQBR!$B$3:$H$47,7,0)</f>
        <v>0.37</v>
      </c>
      <c r="E27" s="36">
        <v>3.8999999999999998E-3</v>
      </c>
      <c r="F27" s="37">
        <v>270620.51623671449</v>
      </c>
      <c r="G27" s="36">
        <f t="shared" ref="G27:G48" si="6">$G$49- ((D27-$D$49)*($G$49/($D$61-$D$49)))</f>
        <v>0</v>
      </c>
      <c r="H27" s="37">
        <f t="shared" si="0"/>
        <v>0</v>
      </c>
      <c r="I27" s="71">
        <f t="shared" si="3"/>
        <v>-270620.51623671449</v>
      </c>
      <c r="J27" s="71">
        <v>0</v>
      </c>
      <c r="K27" s="71">
        <f t="shared" ref="K27" si="7">H27</f>
        <v>0</v>
      </c>
      <c r="L27" s="71" t="s">
        <v>80</v>
      </c>
      <c r="M27" s="33">
        <f>VLOOKUP(D27,'Nation Scale'!$B$4:$C$104,2,1)</f>
        <v>-1.9999999999999948E-3</v>
      </c>
      <c r="N27" s="34">
        <f t="shared" si="1"/>
        <v>-138779.75191626349</v>
      </c>
    </row>
    <row r="28" spans="1:14" ht="18" x14ac:dyDescent="0.35">
      <c r="A28" s="21">
        <v>210029</v>
      </c>
      <c r="B28" s="47" t="s">
        <v>32</v>
      </c>
      <c r="C28" s="31">
        <f>VLOOKUP(A28,'[2]Source Revenue'!$A$3:$E$49,5,0)</f>
        <v>343229718.17060536</v>
      </c>
      <c r="D28" s="35">
        <f>VLOOKUP(A28,[2]SourceQBR!$B$3:$H$47,7,0)</f>
        <v>0.38</v>
      </c>
      <c r="E28" s="36">
        <v>4.3E-3</v>
      </c>
      <c r="F28" s="37">
        <v>1475887.7881336031</v>
      </c>
      <c r="G28" s="36">
        <f t="shared" si="6"/>
        <v>5.0000000000000044E-4</v>
      </c>
      <c r="H28" s="37">
        <f t="shared" si="0"/>
        <v>171614.85908530283</v>
      </c>
      <c r="I28" s="71">
        <f t="shared" si="3"/>
        <v>-1304272.9290483003</v>
      </c>
      <c r="J28" s="71">
        <f>H28</f>
        <v>171614.85908530283</v>
      </c>
      <c r="K28" s="71">
        <v>0</v>
      </c>
      <c r="L28" s="71" t="s">
        <v>80</v>
      </c>
      <c r="M28" s="33">
        <f>VLOOKUP(D28,'Nation Scale'!$B$4:$C$104,2,1)</f>
        <v>-1.4999999999999944E-3</v>
      </c>
      <c r="N28" s="34">
        <f t="shared" si="1"/>
        <v>-514844.57725590613</v>
      </c>
    </row>
    <row r="29" spans="1:14" ht="18" x14ac:dyDescent="0.35">
      <c r="A29" s="21">
        <v>210057</v>
      </c>
      <c r="B29" s="47" t="s">
        <v>33</v>
      </c>
      <c r="C29" s="31">
        <f>VLOOKUP(A29,'[2]Source Revenue'!$A$3:$E$49,5,0)</f>
        <v>220608397.14818817</v>
      </c>
      <c r="D29" s="35">
        <f>VLOOKUP(A29,[2]SourceQBR!$B$3:$H$47,7,0)</f>
        <v>0.38</v>
      </c>
      <c r="E29" s="36">
        <v>4.3E-3</v>
      </c>
      <c r="F29" s="37">
        <v>948616.10773720918</v>
      </c>
      <c r="G29" s="36">
        <f t="shared" si="6"/>
        <v>5.0000000000000044E-4</v>
      </c>
      <c r="H29" s="37">
        <f t="shared" si="0"/>
        <v>110304.19857409419</v>
      </c>
      <c r="I29" s="71">
        <f t="shared" si="3"/>
        <v>-838311.90916311496</v>
      </c>
      <c r="J29" s="71">
        <f t="shared" ref="J29:J50" si="8">H29</f>
        <v>110304.19857409419</v>
      </c>
      <c r="K29" s="71">
        <v>0</v>
      </c>
      <c r="L29" s="71" t="s">
        <v>80</v>
      </c>
      <c r="M29" s="33">
        <f>VLOOKUP(D29,'Nation Scale'!$B$4:$C$104,2,1)</f>
        <v>-1.4999999999999944E-3</v>
      </c>
      <c r="N29" s="34">
        <f t="shared" si="1"/>
        <v>-330912.59572228102</v>
      </c>
    </row>
    <row r="30" spans="1:14" ht="18" x14ac:dyDescent="0.35">
      <c r="A30" s="21">
        <v>210019</v>
      </c>
      <c r="B30" s="47" t="s">
        <v>34</v>
      </c>
      <c r="C30" s="31">
        <f>VLOOKUP(A30,'[2]Source Revenue'!$A$3:$E$49,5,0)</f>
        <v>242318198.74402294</v>
      </c>
      <c r="D30" s="35">
        <f>VLOOKUP(A30,[2]SourceQBR!$B$3:$H$47,7,0)</f>
        <v>0.38</v>
      </c>
      <c r="E30" s="36">
        <v>4.3E-3</v>
      </c>
      <c r="F30" s="37">
        <v>1041968.2545992986</v>
      </c>
      <c r="G30" s="36">
        <f t="shared" si="6"/>
        <v>5.0000000000000044E-4</v>
      </c>
      <c r="H30" s="37">
        <f t="shared" si="0"/>
        <v>121159.09937201158</v>
      </c>
      <c r="I30" s="71">
        <f t="shared" si="3"/>
        <v>-920809.15522728697</v>
      </c>
      <c r="J30" s="71">
        <f t="shared" si="8"/>
        <v>121159.09937201158</v>
      </c>
      <c r="K30" s="71">
        <v>0</v>
      </c>
      <c r="L30" s="71" t="s">
        <v>80</v>
      </c>
      <c r="M30" s="33">
        <f>VLOOKUP(D30,'Nation Scale'!$B$4:$C$104,2,1)</f>
        <v>-1.4999999999999944E-3</v>
      </c>
      <c r="N30" s="34">
        <f t="shared" si="1"/>
        <v>-363477.29811603302</v>
      </c>
    </row>
    <row r="31" spans="1:14" ht="18" x14ac:dyDescent="0.35">
      <c r="A31" s="21">
        <v>210049</v>
      </c>
      <c r="B31" s="47" t="s">
        <v>35</v>
      </c>
      <c r="C31" s="31">
        <f>VLOOKUP(A31,'[2]Source Revenue'!$A$3:$E$49,5,0)</f>
        <v>135939075.96660125</v>
      </c>
      <c r="D31" s="35">
        <f>VLOOKUP(A31,[2]SourceQBR!$B$3:$H$47,7,0)</f>
        <v>0.38</v>
      </c>
      <c r="E31" s="36">
        <v>4.3E-3</v>
      </c>
      <c r="F31" s="37">
        <v>584538.02665638539</v>
      </c>
      <c r="G31" s="36">
        <f t="shared" si="6"/>
        <v>5.0000000000000044E-4</v>
      </c>
      <c r="H31" s="37">
        <f t="shared" si="0"/>
        <v>67969.537983300688</v>
      </c>
      <c r="I31" s="71">
        <f t="shared" si="3"/>
        <v>-516568.48867308471</v>
      </c>
      <c r="J31" s="71">
        <f t="shared" si="8"/>
        <v>67969.537983300688</v>
      </c>
      <c r="K31" s="71">
        <v>0</v>
      </c>
      <c r="L31" s="71" t="s">
        <v>80</v>
      </c>
      <c r="M31" s="33">
        <f>VLOOKUP(D31,'Nation Scale'!$B$4:$C$104,2,1)</f>
        <v>-1.4999999999999944E-3</v>
      </c>
      <c r="N31" s="34">
        <f t="shared" si="1"/>
        <v>-203908.6139499011</v>
      </c>
    </row>
    <row r="32" spans="1:14" ht="18" x14ac:dyDescent="0.35">
      <c r="A32" s="21">
        <v>210030</v>
      </c>
      <c r="B32" s="47" t="s">
        <v>36</v>
      </c>
      <c r="C32" s="31">
        <f>VLOOKUP(A32,'[2]Source Revenue'!$A$3:$E$49,5,0)</f>
        <v>21575174.414261654</v>
      </c>
      <c r="D32" s="35">
        <f>VLOOKUP(A32,[2]SourceQBR!$B$3:$H$47,7,0)</f>
        <v>0.38</v>
      </c>
      <c r="E32" s="36">
        <v>4.3E-3</v>
      </c>
      <c r="F32" s="37">
        <v>92773.249981325105</v>
      </c>
      <c r="G32" s="36">
        <f t="shared" si="6"/>
        <v>5.0000000000000044E-4</v>
      </c>
      <c r="H32" s="37">
        <f t="shared" si="0"/>
        <v>10787.587207130837</v>
      </c>
      <c r="I32" s="71">
        <f t="shared" si="3"/>
        <v>-81985.662774194265</v>
      </c>
      <c r="J32" s="71">
        <f t="shared" si="8"/>
        <v>10787.587207130837</v>
      </c>
      <c r="K32" s="71">
        <v>0</v>
      </c>
      <c r="L32" s="71" t="s">
        <v>80</v>
      </c>
      <c r="M32" s="33">
        <f>VLOOKUP(D32,'Nation Scale'!$B$4:$C$104,2,1)</f>
        <v>-1.4999999999999944E-3</v>
      </c>
      <c r="N32" s="34">
        <f t="shared" si="1"/>
        <v>-32362.761621392361</v>
      </c>
    </row>
    <row r="33" spans="1:14" ht="18" x14ac:dyDescent="0.35">
      <c r="A33" s="21">
        <v>210002</v>
      </c>
      <c r="B33" s="47" t="s">
        <v>37</v>
      </c>
      <c r="C33" s="31">
        <f>VLOOKUP(A33,'[2]Source Revenue'!$A$3:$E$49,5,0)</f>
        <v>906034034.037117</v>
      </c>
      <c r="D33" s="35">
        <f>VLOOKUP(A33,[2]SourceQBR!$B$3:$H$47,7,0)</f>
        <v>0.39</v>
      </c>
      <c r="E33" s="36">
        <v>4.5999999999999999E-3</v>
      </c>
      <c r="F33" s="37">
        <v>4167756.5565707381</v>
      </c>
      <c r="G33" s="36">
        <f t="shared" si="6"/>
        <v>1.0000000000000009E-3</v>
      </c>
      <c r="H33" s="37">
        <f t="shared" si="0"/>
        <v>906034.03403711785</v>
      </c>
      <c r="I33" s="71">
        <f t="shared" si="3"/>
        <v>-3261722.5225336202</v>
      </c>
      <c r="J33" s="71">
        <f t="shared" si="8"/>
        <v>906034.03403711785</v>
      </c>
      <c r="K33" s="71">
        <v>0</v>
      </c>
      <c r="L33" s="71" t="s">
        <v>80</v>
      </c>
      <c r="M33" s="33">
        <f>VLOOKUP(D33,'Nation Scale'!$B$4:$C$104,2,1)</f>
        <v>-9.9999999999999395E-4</v>
      </c>
      <c r="N33" s="34">
        <f t="shared" si="1"/>
        <v>-906034.03403711156</v>
      </c>
    </row>
    <row r="34" spans="1:14" ht="18" x14ac:dyDescent="0.35">
      <c r="A34" s="21">
        <v>210061</v>
      </c>
      <c r="B34" s="47" t="s">
        <v>38</v>
      </c>
      <c r="C34" s="31">
        <f>VLOOKUP(A34,'[2]Source Revenue'!$A$3:$E$49,5,0)</f>
        <v>37750252.070872456</v>
      </c>
      <c r="D34" s="35">
        <f>VLOOKUP(A34,[2]SourceQBR!$B$3:$H$47,7,0)</f>
        <v>0.39</v>
      </c>
      <c r="E34" s="36">
        <v>4.5999999999999999E-3</v>
      </c>
      <c r="F34" s="37">
        <v>173651.1595260133</v>
      </c>
      <c r="G34" s="36">
        <f t="shared" si="6"/>
        <v>1.0000000000000009E-3</v>
      </c>
      <c r="H34" s="37">
        <f t="shared" si="0"/>
        <v>37750.252070872491</v>
      </c>
      <c r="I34" s="71">
        <f t="shared" si="3"/>
        <v>-135900.90745514081</v>
      </c>
      <c r="J34" s="71">
        <f t="shared" si="8"/>
        <v>37750.252070872491</v>
      </c>
      <c r="K34" s="71">
        <v>0</v>
      </c>
      <c r="L34" s="71" t="s">
        <v>80</v>
      </c>
      <c r="M34" s="33">
        <f>VLOOKUP(D34,'Nation Scale'!$B$4:$C$104,2,1)</f>
        <v>-9.9999999999999395E-4</v>
      </c>
      <c r="N34" s="34">
        <f t="shared" si="1"/>
        <v>-37750.25207087223</v>
      </c>
    </row>
    <row r="35" spans="1:14" ht="18.75" customHeight="1" x14ac:dyDescent="0.35">
      <c r="A35" s="21">
        <v>210017</v>
      </c>
      <c r="B35" s="47" t="s">
        <v>39</v>
      </c>
      <c r="C35" s="31">
        <f>VLOOKUP(A35,'[2]Source Revenue'!$A$3:$E$49,5,0)</f>
        <v>19149148.115029968</v>
      </c>
      <c r="D35" s="35">
        <f>VLOOKUP(A35,[2]SourceQBR!$B$3:$H$47,7,0)</f>
        <v>0.4</v>
      </c>
      <c r="E35" s="36">
        <v>5.0000000000000001E-3</v>
      </c>
      <c r="F35" s="37">
        <v>95745.740575149845</v>
      </c>
      <c r="G35" s="36">
        <f t="shared" si="6"/>
        <v>1.5000000000000013E-3</v>
      </c>
      <c r="H35" s="37">
        <f t="shared" si="0"/>
        <v>28723.722172544978</v>
      </c>
      <c r="I35" s="71">
        <f t="shared" si="3"/>
        <v>-67022.018402604866</v>
      </c>
      <c r="J35" s="71">
        <f t="shared" si="8"/>
        <v>28723.722172544978</v>
      </c>
      <c r="K35" s="71">
        <v>0</v>
      </c>
      <c r="L35" s="71" t="s">
        <v>80</v>
      </c>
      <c r="M35" s="33">
        <f>VLOOKUP(D35,'Nation Scale'!$B$4:$C$104,2,1)</f>
        <v>-4.9999999999999351E-4</v>
      </c>
      <c r="N35" s="34">
        <f t="shared" si="1"/>
        <v>-9574.5740575148593</v>
      </c>
    </row>
    <row r="36" spans="1:14" ht="18" x14ac:dyDescent="0.35">
      <c r="A36" s="21">
        <v>210060</v>
      </c>
      <c r="B36" s="47" t="s">
        <v>40</v>
      </c>
      <c r="C36" s="31">
        <f>VLOOKUP(A36,'[2]Source Revenue'!$A$3:$E$49,5,0)</f>
        <v>19674773.5914905</v>
      </c>
      <c r="D36" s="35">
        <f>VLOOKUP(A36,[2]SourceQBR!$B$3:$H$47,7,0)</f>
        <v>0.41</v>
      </c>
      <c r="E36" s="36">
        <v>5.4000000000000003E-3</v>
      </c>
      <c r="F36" s="37">
        <v>106243.77739404871</v>
      </c>
      <c r="G36" s="36">
        <f t="shared" si="6"/>
        <v>2E-3</v>
      </c>
      <c r="H36" s="37">
        <f t="shared" si="0"/>
        <v>39349.547182980998</v>
      </c>
      <c r="I36" s="71">
        <f t="shared" si="3"/>
        <v>-66894.230211067712</v>
      </c>
      <c r="J36" s="71">
        <f t="shared" si="8"/>
        <v>39349.547182980998</v>
      </c>
      <c r="K36" s="71">
        <v>0</v>
      </c>
      <c r="L36" s="71" t="s">
        <v>80</v>
      </c>
      <c r="M36" s="33">
        <f>VLOOKUP(D36,'Nation Scale'!$B$4:$C$104,2,1)</f>
        <v>0</v>
      </c>
      <c r="N36" s="34">
        <f t="shared" si="1"/>
        <v>0</v>
      </c>
    </row>
    <row r="37" spans="1:14" ht="18" x14ac:dyDescent="0.35">
      <c r="A37" s="21">
        <v>210008</v>
      </c>
      <c r="B37" s="47" t="s">
        <v>41</v>
      </c>
      <c r="C37" s="31">
        <f>VLOOKUP(A37,'[2]Source Revenue'!$A$3:$E$49,5,0)</f>
        <v>214208591.55221435</v>
      </c>
      <c r="D37" s="35">
        <f>VLOOKUP(A37,[2]SourceQBR!$B$3:$H$47,7,0)</f>
        <v>0.41</v>
      </c>
      <c r="E37" s="36">
        <v>5.4000000000000003E-3</v>
      </c>
      <c r="F37" s="37">
        <v>1156726.3943819576</v>
      </c>
      <c r="G37" s="36">
        <f t="shared" si="6"/>
        <v>2E-3</v>
      </c>
      <c r="H37" s="37">
        <f t="shared" si="0"/>
        <v>428417.1831044287</v>
      </c>
      <c r="I37" s="71">
        <f t="shared" si="3"/>
        <v>-728309.2112775289</v>
      </c>
      <c r="J37" s="71">
        <f t="shared" si="8"/>
        <v>428417.1831044287</v>
      </c>
      <c r="K37" s="71">
        <v>0</v>
      </c>
      <c r="L37" s="71" t="s">
        <v>80</v>
      </c>
      <c r="M37" s="33">
        <f>VLOOKUP(D37,'Nation Scale'!$B$4:$C$104,2,1)</f>
        <v>0</v>
      </c>
      <c r="N37" s="34">
        <f t="shared" si="1"/>
        <v>0</v>
      </c>
    </row>
    <row r="38" spans="1:14" ht="18" x14ac:dyDescent="0.35">
      <c r="A38" s="21">
        <v>210035</v>
      </c>
      <c r="B38" s="47" t="s">
        <v>42</v>
      </c>
      <c r="C38" s="31">
        <f>VLOOKUP(A38,'[2]Source Revenue'!$A$3:$E$49,5,0)</f>
        <v>67052911.350860439</v>
      </c>
      <c r="D38" s="35">
        <f>VLOOKUP(A38,[2]SourceQBR!$B$3:$H$47,7,0)</f>
        <v>0.42</v>
      </c>
      <c r="E38" s="36">
        <v>5.7000000000000002E-3</v>
      </c>
      <c r="F38" s="37">
        <v>382201.5946999045</v>
      </c>
      <c r="G38" s="36">
        <f t="shared" si="6"/>
        <v>2.5000000000000005E-3</v>
      </c>
      <c r="H38" s="37">
        <f t="shared" si="0"/>
        <v>167632.27837715112</v>
      </c>
      <c r="I38" s="71">
        <f t="shared" si="3"/>
        <v>-214569.31632275338</v>
      </c>
      <c r="J38" s="71">
        <f t="shared" si="8"/>
        <v>167632.27837715112</v>
      </c>
      <c r="K38" s="71">
        <v>0</v>
      </c>
      <c r="L38" s="71" t="s">
        <v>80</v>
      </c>
      <c r="M38" s="36">
        <f>VLOOKUP(D38,'Nation Scale'!$B$4:$C$104,2,1)</f>
        <v>5.0000000000000738E-4</v>
      </c>
      <c r="N38" s="37">
        <f t="shared" si="1"/>
        <v>33526.455675430712</v>
      </c>
    </row>
    <row r="39" spans="1:14" ht="18" x14ac:dyDescent="0.35">
      <c r="A39" s="21">
        <v>210033</v>
      </c>
      <c r="B39" s="47" t="s">
        <v>43</v>
      </c>
      <c r="C39" s="31">
        <f>VLOOKUP(A39,'[2]Source Revenue'!$A$3:$E$49,5,0)</f>
        <v>136267433.52777776</v>
      </c>
      <c r="D39" s="35">
        <f>VLOOKUP(A39,[2]SourceQBR!$B$3:$H$47,7,0)</f>
        <v>0.43</v>
      </c>
      <c r="E39" s="36">
        <v>6.1000000000000004E-3</v>
      </c>
      <c r="F39" s="37">
        <v>831231.34451944439</v>
      </c>
      <c r="G39" s="36">
        <f t="shared" si="6"/>
        <v>3.0000000000000009E-3</v>
      </c>
      <c r="H39" s="37">
        <f t="shared" si="0"/>
        <v>408802.30058333342</v>
      </c>
      <c r="I39" s="71">
        <f t="shared" si="3"/>
        <v>-422429.04393611097</v>
      </c>
      <c r="J39" s="71">
        <f t="shared" si="8"/>
        <v>408802.30058333342</v>
      </c>
      <c r="K39" s="71">
        <v>0</v>
      </c>
      <c r="L39" s="71" t="s">
        <v>80</v>
      </c>
      <c r="M39" s="36">
        <f>VLOOKUP(D39,'Nation Scale'!$B$4:$C$104,2,1)</f>
        <v>1.0000000000000078E-3</v>
      </c>
      <c r="N39" s="37">
        <f t="shared" si="1"/>
        <v>136267.43352777883</v>
      </c>
    </row>
    <row r="40" spans="1:14" ht="18" x14ac:dyDescent="0.35">
      <c r="A40" s="21">
        <v>210039</v>
      </c>
      <c r="B40" s="47" t="s">
        <v>44</v>
      </c>
      <c r="C40" s="31">
        <f>VLOOKUP(A40,'[2]Source Revenue'!$A$3:$E$49,5,0)</f>
        <v>62336014.479660623</v>
      </c>
      <c r="D40" s="35">
        <f>VLOOKUP(A40,[2]SourceQBR!$B$3:$H$47,7,0)</f>
        <v>0.43</v>
      </c>
      <c r="E40" s="36">
        <v>6.1000000000000004E-3</v>
      </c>
      <c r="F40" s="37">
        <v>380249.6883259298</v>
      </c>
      <c r="G40" s="36">
        <f t="shared" si="6"/>
        <v>3.0000000000000009E-3</v>
      </c>
      <c r="H40" s="37">
        <f t="shared" si="0"/>
        <v>187008.04343898193</v>
      </c>
      <c r="I40" s="71">
        <f t="shared" si="3"/>
        <v>-193241.64488694788</v>
      </c>
      <c r="J40" s="71">
        <f t="shared" si="8"/>
        <v>187008.04343898193</v>
      </c>
      <c r="K40" s="71">
        <v>0</v>
      </c>
      <c r="L40" s="71" t="s">
        <v>80</v>
      </c>
      <c r="M40" s="36">
        <f>VLOOKUP(D40,'Nation Scale'!$B$4:$C$104,2,1)</f>
        <v>1.0000000000000078E-3</v>
      </c>
      <c r="N40" s="37">
        <f t="shared" si="1"/>
        <v>62336.014479661113</v>
      </c>
    </row>
    <row r="41" spans="1:14" ht="18" x14ac:dyDescent="0.35">
      <c r="A41" s="21">
        <v>210063</v>
      </c>
      <c r="B41" s="47" t="s">
        <v>45</v>
      </c>
      <c r="C41" s="31">
        <f>VLOOKUP(A41,'[2]Source Revenue'!$A$3:$E$49,5,0)</f>
        <v>234223273.72369239</v>
      </c>
      <c r="D41" s="35">
        <f>VLOOKUP(A41,[2]SourceQBR!$B$3:$H$47,7,0)</f>
        <v>0.43</v>
      </c>
      <c r="E41" s="36">
        <v>6.1000000000000004E-3</v>
      </c>
      <c r="F41" s="37">
        <v>1428761.9697145238</v>
      </c>
      <c r="G41" s="36">
        <f t="shared" si="6"/>
        <v>3.0000000000000009E-3</v>
      </c>
      <c r="H41" s="37">
        <f t="shared" si="0"/>
        <v>702669.82117107743</v>
      </c>
      <c r="I41" s="71">
        <f t="shared" si="3"/>
        <v>-726092.14854344632</v>
      </c>
      <c r="J41" s="71">
        <f t="shared" si="8"/>
        <v>702669.82117107743</v>
      </c>
      <c r="K41" s="71">
        <v>0</v>
      </c>
      <c r="L41" s="71" t="s">
        <v>80</v>
      </c>
      <c r="M41" s="36">
        <f>VLOOKUP(D41,'Nation Scale'!$B$4:$C$104,2,1)</f>
        <v>1.0000000000000078E-3</v>
      </c>
      <c r="N41" s="37">
        <f t="shared" si="1"/>
        <v>234223.27372369423</v>
      </c>
    </row>
    <row r="42" spans="1:14" ht="18" x14ac:dyDescent="0.35">
      <c r="A42" s="21">
        <v>210010</v>
      </c>
      <c r="B42" s="47" t="s">
        <v>46</v>
      </c>
      <c r="C42" s="31">
        <f>VLOOKUP(A42,'[2]Source Revenue'!$A$3:$E$49,5,0)</f>
        <v>26999062.10869962</v>
      </c>
      <c r="D42" s="35">
        <f>VLOOKUP(A42,[2]SourceQBR!$B$3:$H$47,7,0)</f>
        <v>0.44</v>
      </c>
      <c r="E42" s="36">
        <v>6.4000000000000003E-3</v>
      </c>
      <c r="F42" s="37">
        <v>172793.99749567758</v>
      </c>
      <c r="G42" s="36">
        <f t="shared" si="6"/>
        <v>3.5000000000000014E-3</v>
      </c>
      <c r="H42" s="37">
        <f t="shared" si="0"/>
        <v>94496.71738044871</v>
      </c>
      <c r="I42" s="71">
        <f t="shared" si="3"/>
        <v>-78297.280115228874</v>
      </c>
      <c r="J42" s="71">
        <f t="shared" si="8"/>
        <v>94496.71738044871</v>
      </c>
      <c r="K42" s="71">
        <v>0</v>
      </c>
      <c r="L42" s="71" t="s">
        <v>80</v>
      </c>
      <c r="M42" s="36">
        <f>VLOOKUP(D42,'Nation Scale'!$B$4:$C$104,2,1)</f>
        <v>1.5000000000000083E-3</v>
      </c>
      <c r="N42" s="37">
        <f t="shared" si="1"/>
        <v>40498.593163049656</v>
      </c>
    </row>
    <row r="43" spans="1:14" ht="18" x14ac:dyDescent="0.35">
      <c r="A43" s="21">
        <v>210018</v>
      </c>
      <c r="B43" s="47" t="s">
        <v>47</v>
      </c>
      <c r="C43" s="31">
        <f>VLOOKUP(A43,'[2]Source Revenue'!$A$3:$E$49,5,0)</f>
        <v>75687626.706990331</v>
      </c>
      <c r="D43" s="35">
        <f>VLOOKUP(A43,[2]SourceQBR!$B$3:$H$47,7,0)</f>
        <v>0.45</v>
      </c>
      <c r="E43" s="36">
        <v>6.7999999999999996E-3</v>
      </c>
      <c r="F43" s="37">
        <v>514675.86160753423</v>
      </c>
      <c r="G43" s="36">
        <f t="shared" si="6"/>
        <v>4.0000000000000018E-3</v>
      </c>
      <c r="H43" s="37">
        <f t="shared" si="0"/>
        <v>302750.50682796148</v>
      </c>
      <c r="I43" s="71">
        <f t="shared" si="3"/>
        <v>-211925.35477957275</v>
      </c>
      <c r="J43" s="71">
        <f t="shared" si="8"/>
        <v>302750.50682796148</v>
      </c>
      <c r="K43" s="71">
        <v>0</v>
      </c>
      <c r="L43" s="71" t="s">
        <v>80</v>
      </c>
      <c r="M43" s="36">
        <f>VLOOKUP(D43,'Nation Scale'!$B$4:$C$104,2,1)</f>
        <v>2.0000000000000087E-3</v>
      </c>
      <c r="N43" s="37">
        <f t="shared" si="1"/>
        <v>151375.25341398132</v>
      </c>
    </row>
    <row r="44" spans="1:14" ht="18" x14ac:dyDescent="0.35">
      <c r="A44" s="21">
        <v>210034</v>
      </c>
      <c r="B44" s="47" t="s">
        <v>48</v>
      </c>
      <c r="C44" s="31">
        <f>VLOOKUP(A44,'[2]Source Revenue'!$A$3:$E$49,5,0)</f>
        <v>113244592.36740001</v>
      </c>
      <c r="D44" s="35">
        <f>VLOOKUP(A44,[2]SourceQBR!$B$3:$H$47,7,0)</f>
        <v>0.45</v>
      </c>
      <c r="E44" s="36">
        <v>6.7999999999999996E-3</v>
      </c>
      <c r="F44" s="37">
        <v>770063.22809831996</v>
      </c>
      <c r="G44" s="36">
        <f t="shared" si="6"/>
        <v>4.0000000000000018E-3</v>
      </c>
      <c r="H44" s="37">
        <f t="shared" si="0"/>
        <v>452978.36946960021</v>
      </c>
      <c r="I44" s="71">
        <f t="shared" si="3"/>
        <v>-317084.85862871975</v>
      </c>
      <c r="J44" s="71">
        <f t="shared" si="8"/>
        <v>452978.36946960021</v>
      </c>
      <c r="K44" s="71">
        <v>0</v>
      </c>
      <c r="L44" s="71" t="s">
        <v>80</v>
      </c>
      <c r="M44" s="36">
        <f>VLOOKUP(D44,'Nation Scale'!$B$4:$C$104,2,1)</f>
        <v>2.0000000000000087E-3</v>
      </c>
      <c r="N44" s="37">
        <f t="shared" si="1"/>
        <v>226489.18473480101</v>
      </c>
    </row>
    <row r="45" spans="1:14" ht="18" x14ac:dyDescent="0.35">
      <c r="A45" s="21">
        <v>210005</v>
      </c>
      <c r="B45" s="47" t="s">
        <v>49</v>
      </c>
      <c r="C45" s="31">
        <f>VLOOKUP(A45,'[2]Source Revenue'!$A$3:$E$49,5,0)</f>
        <v>190413775.09305835</v>
      </c>
      <c r="D45" s="35">
        <f>VLOOKUP(A45,[2]SourceQBR!$B$3:$H$47,7,0)</f>
        <v>0.46</v>
      </c>
      <c r="E45" s="36">
        <v>7.1000000000000004E-3</v>
      </c>
      <c r="F45" s="37">
        <v>1351937.8031607145</v>
      </c>
      <c r="G45" s="36">
        <f t="shared" si="6"/>
        <v>4.5000000000000023E-3</v>
      </c>
      <c r="H45" s="37">
        <f t="shared" si="0"/>
        <v>856861.98791876296</v>
      </c>
      <c r="I45" s="71">
        <f t="shared" si="3"/>
        <v>-495075.8152419515</v>
      </c>
      <c r="J45" s="71">
        <f t="shared" si="8"/>
        <v>856861.98791876296</v>
      </c>
      <c r="K45" s="71">
        <v>0</v>
      </c>
      <c r="L45" s="71" t="s">
        <v>80</v>
      </c>
      <c r="M45" s="36">
        <f>VLOOKUP(D45,'Nation Scale'!$B$4:$C$104,2,1)</f>
        <v>2.5000000000000092E-3</v>
      </c>
      <c r="N45" s="37">
        <f t="shared" si="1"/>
        <v>476034.43773264764</v>
      </c>
    </row>
    <row r="46" spans="1:14" ht="18" x14ac:dyDescent="0.35">
      <c r="A46" s="21">
        <v>210022</v>
      </c>
      <c r="B46" s="47" t="s">
        <v>50</v>
      </c>
      <c r="C46" s="31">
        <f>VLOOKUP(A46,'[2]Source Revenue'!$A$3:$E$49,5,0)</f>
        <v>193176043.90938678</v>
      </c>
      <c r="D46" s="35">
        <f>VLOOKUP(A46,[2]SourceQBR!$B$3:$H$47,7,0)</f>
        <v>0.47</v>
      </c>
      <c r="E46" s="36">
        <v>7.4999999999999997E-3</v>
      </c>
      <c r="F46" s="37">
        <v>1448820.3293204007</v>
      </c>
      <c r="G46" s="36">
        <f t="shared" si="6"/>
        <v>5.0000000000000001E-3</v>
      </c>
      <c r="H46" s="37">
        <f t="shared" si="0"/>
        <v>965880.21954693389</v>
      </c>
      <c r="I46" s="71">
        <f t="shared" si="3"/>
        <v>-482940.10977346683</v>
      </c>
      <c r="J46" s="71">
        <f t="shared" si="8"/>
        <v>965880.21954693389</v>
      </c>
      <c r="K46" s="71">
        <v>0</v>
      </c>
      <c r="L46" s="71" t="s">
        <v>80</v>
      </c>
      <c r="M46" s="36">
        <f>VLOOKUP(D46,'Nation Scale'!$B$4:$C$104,2,1)</f>
        <v>3.0000000000000096E-3</v>
      </c>
      <c r="N46" s="37">
        <f t="shared" si="1"/>
        <v>579528.13172816217</v>
      </c>
    </row>
    <row r="47" spans="1:14" ht="18" x14ac:dyDescent="0.35">
      <c r="A47" s="21">
        <v>210044</v>
      </c>
      <c r="B47" s="47" t="s">
        <v>51</v>
      </c>
      <c r="C47" s="31">
        <f>VLOOKUP(A47,'[2]Source Revenue'!$A$3:$E$49,5,0)</f>
        <v>207515794.66145769</v>
      </c>
      <c r="D47" s="35">
        <f>VLOOKUP(A47,[2]SourceQBR!$B$3:$H$47,7,0)</f>
        <v>0.49</v>
      </c>
      <c r="E47" s="36">
        <v>8.2000000000000007E-3</v>
      </c>
      <c r="F47" s="37">
        <v>1701629.5162239531</v>
      </c>
      <c r="G47" s="36">
        <f t="shared" si="6"/>
        <v>6.0000000000000019E-3</v>
      </c>
      <c r="H47" s="37">
        <f t="shared" si="0"/>
        <v>1245094.7679687466</v>
      </c>
      <c r="I47" s="71">
        <f t="shared" si="3"/>
        <v>-456534.7482552065</v>
      </c>
      <c r="J47" s="71">
        <f t="shared" si="8"/>
        <v>1245094.7679687466</v>
      </c>
      <c r="K47" s="71">
        <v>0</v>
      </c>
      <c r="L47" s="71" t="s">
        <v>80</v>
      </c>
      <c r="M47" s="36">
        <f>VLOOKUP(D47,'Nation Scale'!$B$4:$C$104,2,1)</f>
        <v>4.0000000000000105E-3</v>
      </c>
      <c r="N47" s="37">
        <f t="shared" si="1"/>
        <v>830063.17864583293</v>
      </c>
    </row>
    <row r="48" spans="1:14" ht="18" x14ac:dyDescent="0.35">
      <c r="A48" s="21">
        <v>210056</v>
      </c>
      <c r="B48" s="47" t="s">
        <v>52</v>
      </c>
      <c r="C48" s="31">
        <f>VLOOKUP(A48,'[2]Source Revenue'!$A$3:$E$49,5,0)</f>
        <v>160795605.74756113</v>
      </c>
      <c r="D48" s="35">
        <f>VLOOKUP(A48,[2]SourceQBR!$B$3:$H$47,7,0)</f>
        <v>0.49</v>
      </c>
      <c r="E48" s="36">
        <v>8.2000000000000007E-3</v>
      </c>
      <c r="F48" s="37">
        <v>1318523.9671300014</v>
      </c>
      <c r="G48" s="36">
        <f t="shared" si="6"/>
        <v>6.0000000000000019E-3</v>
      </c>
      <c r="H48" s="37">
        <f t="shared" si="0"/>
        <v>964773.6344853671</v>
      </c>
      <c r="I48" s="71">
        <f t="shared" si="3"/>
        <v>-353750.3326446343</v>
      </c>
      <c r="J48" s="71">
        <f t="shared" si="8"/>
        <v>964773.6344853671</v>
      </c>
      <c r="K48" s="71">
        <v>0</v>
      </c>
      <c r="L48" s="71" t="s">
        <v>80</v>
      </c>
      <c r="M48" s="36">
        <f>VLOOKUP(D48,'Nation Scale'!$B$4:$C$104,2,1)</f>
        <v>4.0000000000000105E-3</v>
      </c>
      <c r="N48" s="37">
        <f t="shared" si="1"/>
        <v>643182.42299024621</v>
      </c>
    </row>
    <row r="49" spans="1:14" ht="15.6" customHeight="1" x14ac:dyDescent="0.35">
      <c r="A49" s="21">
        <v>210048</v>
      </c>
      <c r="B49" s="47" t="s">
        <v>53</v>
      </c>
      <c r="C49" s="31">
        <f>VLOOKUP(A49,'[2]Source Revenue'!$A$3:$E$49,5,0)</f>
        <v>165683743.79099929</v>
      </c>
      <c r="D49" s="35">
        <f>VLOOKUP(A49,[2]SourceQBR!$B$3:$H$47,7,0)</f>
        <v>0.56999999999999995</v>
      </c>
      <c r="E49" s="36">
        <v>0.01</v>
      </c>
      <c r="F49" s="37">
        <v>1656837.4379099929</v>
      </c>
      <c r="G49" s="36">
        <v>0.01</v>
      </c>
      <c r="H49" s="37">
        <f t="shared" si="0"/>
        <v>1656837.4379099929</v>
      </c>
      <c r="I49" s="71">
        <f t="shared" si="3"/>
        <v>0</v>
      </c>
      <c r="J49" s="71">
        <f t="shared" si="8"/>
        <v>1656837.4379099929</v>
      </c>
      <c r="K49" s="71">
        <v>0</v>
      </c>
      <c r="L49" s="71" t="s">
        <v>80</v>
      </c>
      <c r="M49" s="36">
        <f>VLOOKUP(D49,'Nation Scale'!$B$4:$C$104,2,1)</f>
        <v>8.4999999999999468E-3</v>
      </c>
      <c r="N49" s="37">
        <f t="shared" si="1"/>
        <v>1408311.8222234852</v>
      </c>
    </row>
    <row r="50" spans="1:14" ht="21" customHeight="1" x14ac:dyDescent="0.35">
      <c r="A50" s="21">
        <v>210028</v>
      </c>
      <c r="B50" s="47" t="s">
        <v>54</v>
      </c>
      <c r="C50" s="31">
        <f>VLOOKUP(A50,'[2]Source Revenue'!$A$3:$E$49,5,0)</f>
        <v>69169248.15699999</v>
      </c>
      <c r="D50" s="35">
        <f>VLOOKUP(A50,[2]SourceQBR!$B$3:$H$47,7,0)</f>
        <v>0.72</v>
      </c>
      <c r="E50" s="36">
        <v>0.01</v>
      </c>
      <c r="F50" s="37">
        <v>691692.48156999995</v>
      </c>
      <c r="G50" s="36">
        <v>0.01</v>
      </c>
      <c r="H50" s="37">
        <f t="shared" si="0"/>
        <v>691692.48156999995</v>
      </c>
      <c r="I50" s="71">
        <f t="shared" si="3"/>
        <v>0</v>
      </c>
      <c r="J50" s="71">
        <f t="shared" si="8"/>
        <v>691692.48156999995</v>
      </c>
      <c r="K50" s="71">
        <v>0</v>
      </c>
      <c r="L50" s="71" t="s">
        <v>80</v>
      </c>
      <c r="M50" s="36">
        <f>VLOOKUP(D50,'Nation Scale'!$B$4:$C$104,2,1)</f>
        <v>1.5999999999999799E-2</v>
      </c>
      <c r="N50" s="37">
        <f t="shared" si="1"/>
        <v>1106707.9705119859</v>
      </c>
    </row>
    <row r="51" spans="1:14" ht="21" customHeight="1" x14ac:dyDescent="0.35">
      <c r="A51" s="22"/>
      <c r="B51" s="48"/>
      <c r="C51" s="49"/>
      <c r="D51" s="50"/>
      <c r="E51" s="50"/>
      <c r="F51" s="50"/>
      <c r="G51" s="41"/>
      <c r="H51" s="51"/>
      <c r="I51" s="41"/>
      <c r="J51" s="41"/>
      <c r="K51" s="41"/>
      <c r="L51" s="41"/>
      <c r="M51" s="41"/>
      <c r="N51" s="51"/>
    </row>
    <row r="52" spans="1:14" ht="25.2" customHeight="1" x14ac:dyDescent="0.35">
      <c r="A52" s="23"/>
      <c r="B52" s="52" t="s">
        <v>55</v>
      </c>
      <c r="C52" s="53">
        <f>SUM(C7:C50)</f>
        <v>8730031840.6524925</v>
      </c>
      <c r="D52" s="54"/>
      <c r="E52" s="67"/>
      <c r="F52" s="38">
        <f>SUM(F7:F50)</f>
        <v>27058414.093891963</v>
      </c>
      <c r="G52" s="39"/>
      <c r="H52" s="38">
        <f>SUM(H7:H50)</f>
        <v>-9883530.0360731892</v>
      </c>
      <c r="I52" s="38">
        <f>SUM(I7:I50)</f>
        <v>-36941944.129965156</v>
      </c>
      <c r="J52" s="38">
        <f>SUM(J7:J50)</f>
        <v>5229972.0398357473</v>
      </c>
      <c r="K52" s="38">
        <f>SUM(K7:K50)</f>
        <v>-15113502.075908938</v>
      </c>
      <c r="L52" s="72"/>
      <c r="M52" s="39"/>
      <c r="N52" s="38">
        <f>SUM(N7:N50)</f>
        <v>-21514007.789312735</v>
      </c>
    </row>
    <row r="53" spans="1:14" ht="18" x14ac:dyDescent="0.35">
      <c r="A53" s="24"/>
      <c r="B53" s="55"/>
      <c r="C53" s="56"/>
      <c r="D53" s="57"/>
      <c r="E53" s="57"/>
      <c r="F53" s="40"/>
      <c r="G53" s="41"/>
      <c r="H53" s="40"/>
      <c r="I53" s="40"/>
      <c r="J53" s="40"/>
      <c r="K53" s="40"/>
      <c r="L53" s="73"/>
      <c r="M53" s="41"/>
      <c r="N53" s="40"/>
    </row>
    <row r="54" spans="1:14" ht="18" x14ac:dyDescent="0.35">
      <c r="A54" s="25"/>
      <c r="B54" s="58"/>
      <c r="C54" s="59"/>
      <c r="D54" s="60" t="s">
        <v>56</v>
      </c>
      <c r="E54" s="68"/>
      <c r="F54" s="42">
        <f>SUMIF(F7:F50,"&lt;0")</f>
        <v>-5389616.5476023955</v>
      </c>
      <c r="G54" s="39"/>
      <c r="H54" s="42">
        <f>SUMIF(H7:H50,"&lt;0")</f>
        <v>-20503118.623511333</v>
      </c>
      <c r="I54" s="42">
        <f>SUMIF(I7:I50,"&lt;0")</f>
        <v>-36941944.129965156</v>
      </c>
      <c r="J54" s="42">
        <f>SUMIF(J7:J50,"&lt;0")</f>
        <v>-5389616.5476023955</v>
      </c>
      <c r="K54" s="42">
        <f>SUMIF(K7:K50,"&lt;0")</f>
        <v>-15113502.075908938</v>
      </c>
      <c r="L54" s="74"/>
      <c r="M54" s="39"/>
      <c r="N54" s="42">
        <f>SUMIF(N7:N50,"&lt;0")</f>
        <v>-27442551.961863495</v>
      </c>
    </row>
    <row r="55" spans="1:14" ht="18" x14ac:dyDescent="0.35">
      <c r="A55" s="25"/>
      <c r="B55" s="58"/>
      <c r="C55" s="61"/>
      <c r="D55" s="62" t="s">
        <v>57</v>
      </c>
      <c r="E55" s="69"/>
      <c r="F55" s="43">
        <f>F54/$C$52</f>
        <v>-6.1736505043486411E-4</v>
      </c>
      <c r="G55" s="41"/>
      <c r="H55" s="43">
        <f>H54/$C$52</f>
        <v>-2.3485731779391661E-3</v>
      </c>
      <c r="I55" s="43">
        <f>I54/$C$52</f>
        <v>-4.2315932867438514E-3</v>
      </c>
      <c r="J55" s="43">
        <f>J54/$C$52</f>
        <v>-6.1736505043486411E-4</v>
      </c>
      <c r="K55" s="43">
        <f>K54/$C$52</f>
        <v>-1.7312081275043022E-3</v>
      </c>
      <c r="L55" s="75"/>
      <c r="M55" s="41"/>
      <c r="N55" s="43">
        <f>N54/$C$52</f>
        <v>-3.1434652774201574E-3</v>
      </c>
    </row>
    <row r="56" spans="1:14" ht="18" x14ac:dyDescent="0.35">
      <c r="A56" s="25"/>
      <c r="B56" s="58"/>
      <c r="C56" s="61"/>
      <c r="D56" s="60" t="s">
        <v>58</v>
      </c>
      <c r="E56" s="68"/>
      <c r="F56" s="42">
        <f>SUMIF(F7:F50,"&gt;0")</f>
        <v>32448030.64149436</v>
      </c>
      <c r="G56" s="39"/>
      <c r="H56" s="42">
        <f>SUMIF(H7:H50,"&gt;0")</f>
        <v>10619588.587438142</v>
      </c>
      <c r="I56" s="42">
        <f>SUMIF(I7:I50,"&gt;0")</f>
        <v>0</v>
      </c>
      <c r="J56" s="42">
        <f>SUMIF(J7:J50,"&gt;0")</f>
        <v>10619588.587438142</v>
      </c>
      <c r="K56" s="42">
        <f>SUMIF(K7:K50,"&gt;0")</f>
        <v>0</v>
      </c>
      <c r="L56" s="74"/>
      <c r="M56" s="39"/>
      <c r="N56" s="42">
        <f>SUMIF(N7:N50,"&gt;0")</f>
        <v>5928544.1725507574</v>
      </c>
    </row>
    <row r="57" spans="1:14" ht="18.600000000000001" thickBot="1" x14ac:dyDescent="0.4">
      <c r="A57" s="25"/>
      <c r="B57" s="63"/>
      <c r="C57" s="64"/>
      <c r="D57" s="65" t="s">
        <v>59</v>
      </c>
      <c r="E57" s="70"/>
      <c r="F57" s="44">
        <f>F56/$C$52</f>
        <v>3.7168284416095733E-3</v>
      </c>
      <c r="G57" s="45"/>
      <c r="H57" s="44">
        <f>H56/$C$52</f>
        <v>1.2164432823700243E-3</v>
      </c>
      <c r="I57" s="44">
        <f>I56/$C$52</f>
        <v>0</v>
      </c>
      <c r="J57" s="44">
        <f>J56/$C$52</f>
        <v>1.2164432823700243E-3</v>
      </c>
      <c r="K57" s="44">
        <f>K56/$C$52</f>
        <v>0</v>
      </c>
      <c r="L57" s="76"/>
      <c r="M57" s="45"/>
      <c r="N57" s="44">
        <f>N56/$C$52</f>
        <v>6.7909765746142475E-4</v>
      </c>
    </row>
    <row r="58" spans="1:14" x14ac:dyDescent="0.3">
      <c r="A58" s="25"/>
      <c r="B58" s="25"/>
      <c r="C58" s="25"/>
      <c r="D58" s="26"/>
      <c r="E58" s="26"/>
      <c r="F58" s="26"/>
    </row>
    <row r="59" spans="1:14" x14ac:dyDescent="0.3">
      <c r="A59" s="25"/>
      <c r="B59" s="25"/>
      <c r="C59" s="25"/>
      <c r="D59" s="26"/>
      <c r="E59" s="26"/>
      <c r="F59" s="26"/>
    </row>
    <row r="60" spans="1:14" x14ac:dyDescent="0.3">
      <c r="A60" s="25"/>
      <c r="B60" s="25"/>
      <c r="C60" s="25"/>
      <c r="D60" s="26"/>
      <c r="E60" s="26"/>
      <c r="F60" s="26"/>
    </row>
    <row r="61" spans="1:14" x14ac:dyDescent="0.3">
      <c r="A61" s="25"/>
      <c r="B61" s="25"/>
      <c r="C61" s="27" t="s">
        <v>60</v>
      </c>
      <c r="D61" s="28">
        <v>0.37</v>
      </c>
      <c r="E61" s="28"/>
      <c r="F61" s="28"/>
    </row>
    <row r="62" spans="1:14" x14ac:dyDescent="0.3">
      <c r="A62" s="25"/>
      <c r="B62" s="25"/>
      <c r="C62" s="25"/>
      <c r="D62" s="26"/>
      <c r="E62" s="26"/>
      <c r="F62" s="26"/>
    </row>
    <row r="63" spans="1:14" x14ac:dyDescent="0.3">
      <c r="A63" s="25"/>
      <c r="B63" s="25"/>
      <c r="C63" s="25"/>
      <c r="D63" s="26"/>
      <c r="E63" s="26"/>
      <c r="F63" s="26"/>
    </row>
    <row r="64" spans="1:14" x14ac:dyDescent="0.3">
      <c r="A64" s="25"/>
      <c r="B64" s="25"/>
      <c r="C64" s="25"/>
      <c r="D64" s="26"/>
      <c r="E64" s="26"/>
      <c r="F64" s="26"/>
    </row>
    <row r="65" spans="1:6" x14ac:dyDescent="0.3">
      <c r="A65" s="25"/>
      <c r="B65" s="25"/>
      <c r="C65" s="25"/>
      <c r="D65" s="26"/>
      <c r="E65" s="26"/>
      <c r="F65" s="26"/>
    </row>
    <row r="66" spans="1:6" x14ac:dyDescent="0.3">
      <c r="A66" s="25"/>
      <c r="B66" s="25"/>
      <c r="C66" s="25"/>
      <c r="D66" s="26"/>
      <c r="E66" s="26"/>
      <c r="F66" s="26"/>
    </row>
    <row r="67" spans="1:6" x14ac:dyDescent="0.3">
      <c r="A67" s="25"/>
      <c r="B67" s="25"/>
      <c r="C67" s="25"/>
      <c r="D67" s="26"/>
      <c r="E67" s="26"/>
      <c r="F67" s="26"/>
    </row>
    <row r="68" spans="1:6" x14ac:dyDescent="0.3">
      <c r="A68" s="25"/>
      <c r="B68" s="25"/>
      <c r="C68" s="25"/>
      <c r="D68" s="26"/>
      <c r="E68" s="26"/>
      <c r="F68" s="26"/>
    </row>
    <row r="69" spans="1:6" x14ac:dyDescent="0.3">
      <c r="A69" s="25"/>
      <c r="B69" s="25"/>
      <c r="C69" s="25"/>
      <c r="D69" s="26"/>
      <c r="E69" s="26"/>
      <c r="F69" s="26"/>
    </row>
    <row r="70" spans="1:6" x14ac:dyDescent="0.3">
      <c r="A70" s="25"/>
      <c r="B70" s="25"/>
      <c r="C70" s="25"/>
      <c r="D70" s="26"/>
      <c r="E70" s="26"/>
      <c r="F70" s="26"/>
    </row>
    <row r="71" spans="1:6" x14ac:dyDescent="0.3">
      <c r="A71" s="25"/>
      <c r="B71" s="25"/>
      <c r="C71" s="25"/>
      <c r="D71" s="26"/>
      <c r="E71" s="26"/>
      <c r="F71" s="26"/>
    </row>
    <row r="72" spans="1:6" x14ac:dyDescent="0.3">
      <c r="A72" s="25"/>
      <c r="B72" s="25"/>
      <c r="C72" s="25"/>
      <c r="D72" s="26"/>
      <c r="E72" s="26"/>
      <c r="F72" s="26"/>
    </row>
    <row r="73" spans="1:6" x14ac:dyDescent="0.3">
      <c r="A73" s="25"/>
      <c r="B73" s="25"/>
      <c r="C73" s="25"/>
      <c r="D73" s="26"/>
      <c r="E73" s="26"/>
      <c r="F73" s="26"/>
    </row>
    <row r="74" spans="1:6" x14ac:dyDescent="0.3">
      <c r="A74" s="25"/>
      <c r="B74" s="25"/>
      <c r="C74" s="25"/>
      <c r="D74" s="26"/>
      <c r="E74" s="26"/>
      <c r="F74" s="26"/>
    </row>
    <row r="75" spans="1:6" x14ac:dyDescent="0.3">
      <c r="A75" s="25"/>
      <c r="B75" s="25"/>
      <c r="C75" s="25"/>
      <c r="D75" s="26"/>
      <c r="E75" s="26"/>
      <c r="F75" s="26"/>
    </row>
    <row r="76" spans="1:6" x14ac:dyDescent="0.3">
      <c r="A76" s="25"/>
      <c r="B76" s="25"/>
      <c r="C76" s="25"/>
      <c r="D76" s="26"/>
      <c r="E76" s="26"/>
      <c r="F76" s="26"/>
    </row>
    <row r="77" spans="1:6" x14ac:dyDescent="0.3">
      <c r="A77" s="25"/>
      <c r="B77" s="25"/>
      <c r="C77" s="25"/>
      <c r="D77" s="26"/>
      <c r="E77" s="26"/>
      <c r="F77" s="26"/>
    </row>
    <row r="78" spans="1:6" x14ac:dyDescent="0.3">
      <c r="A78" s="25"/>
      <c r="B78" s="25"/>
      <c r="C78" s="25"/>
      <c r="D78" s="26"/>
      <c r="E78" s="26"/>
      <c r="F78" s="26"/>
    </row>
    <row r="79" spans="1:6" x14ac:dyDescent="0.3">
      <c r="A79" s="25"/>
      <c r="B79" s="25"/>
      <c r="C79" s="25"/>
      <c r="D79" s="26"/>
      <c r="E79" s="26"/>
      <c r="F79" s="26"/>
    </row>
    <row r="80" spans="1:6" x14ac:dyDescent="0.3">
      <c r="A80" s="25"/>
      <c r="B80" s="25"/>
      <c r="C80" s="25"/>
      <c r="D80" s="26"/>
      <c r="E80" s="26"/>
      <c r="F80" s="26"/>
    </row>
    <row r="81" spans="1:6" x14ac:dyDescent="0.3">
      <c r="A81" s="25"/>
      <c r="B81" s="25"/>
      <c r="C81" s="25"/>
      <c r="D81" s="26"/>
      <c r="E81" s="26"/>
      <c r="F81" s="26"/>
    </row>
    <row r="82" spans="1:6" x14ac:dyDescent="0.3">
      <c r="A82" s="25"/>
      <c r="B82" s="25"/>
      <c r="C82" s="25"/>
      <c r="D82" s="26"/>
      <c r="E82" s="26"/>
      <c r="F82" s="26"/>
    </row>
    <row r="83" spans="1:6" x14ac:dyDescent="0.3">
      <c r="A83" s="25"/>
      <c r="B83" s="25"/>
      <c r="C83" s="25"/>
      <c r="D83" s="26"/>
      <c r="E83" s="26"/>
      <c r="F83" s="26"/>
    </row>
    <row r="84" spans="1:6" x14ac:dyDescent="0.3">
      <c r="A84" s="25"/>
      <c r="B84" s="25"/>
      <c r="C84" s="25"/>
      <c r="D84" s="26"/>
      <c r="E84" s="26"/>
      <c r="F84" s="26"/>
    </row>
    <row r="85" spans="1:6" x14ac:dyDescent="0.3">
      <c r="A85" s="25"/>
      <c r="B85" s="25"/>
      <c r="C85" s="25"/>
      <c r="D85" s="26"/>
      <c r="E85" s="26"/>
      <c r="F85" s="26"/>
    </row>
    <row r="86" spans="1:6" x14ac:dyDescent="0.3">
      <c r="A86" s="25"/>
      <c r="B86" s="25"/>
      <c r="C86" s="25"/>
      <c r="D86" s="26"/>
      <c r="E86" s="26"/>
      <c r="F86" s="26"/>
    </row>
    <row r="87" spans="1:6" x14ac:dyDescent="0.3">
      <c r="A87" s="25"/>
      <c r="B87" s="25"/>
      <c r="C87" s="25"/>
      <c r="D87" s="26"/>
      <c r="E87" s="26"/>
      <c r="F87" s="26"/>
    </row>
    <row r="88" spans="1:6" x14ac:dyDescent="0.3">
      <c r="A88" s="25"/>
      <c r="B88" s="25"/>
      <c r="C88" s="25"/>
      <c r="D88" s="26"/>
      <c r="E88" s="26"/>
      <c r="F88" s="26"/>
    </row>
    <row r="89" spans="1:6" x14ac:dyDescent="0.3">
      <c r="A89" s="25"/>
      <c r="B89" s="25"/>
      <c r="C89" s="25"/>
      <c r="D89" s="26"/>
      <c r="E89" s="26"/>
      <c r="F89" s="26"/>
    </row>
    <row r="90" spans="1:6" x14ac:dyDescent="0.3">
      <c r="A90" s="25"/>
      <c r="B90" s="25"/>
      <c r="C90" s="25"/>
      <c r="D90" s="26"/>
      <c r="E90" s="26"/>
      <c r="F90" s="26"/>
    </row>
    <row r="91" spans="1:6" x14ac:dyDescent="0.3">
      <c r="A91" s="25"/>
      <c r="B91" s="25"/>
      <c r="C91" s="25"/>
      <c r="D91" s="26"/>
      <c r="E91" s="26"/>
      <c r="F91" s="26"/>
    </row>
    <row r="92" spans="1:6" x14ac:dyDescent="0.3">
      <c r="A92" s="25"/>
      <c r="B92" s="25"/>
      <c r="C92" s="25"/>
      <c r="D92" s="26"/>
      <c r="E92" s="26"/>
      <c r="F92" s="26"/>
    </row>
    <row r="93" spans="1:6" x14ac:dyDescent="0.3">
      <c r="A93" s="25"/>
      <c r="B93" s="25"/>
      <c r="C93" s="25"/>
      <c r="D93" s="26"/>
      <c r="E93" s="26"/>
      <c r="F93" s="26"/>
    </row>
    <row r="94" spans="1:6" x14ac:dyDescent="0.3">
      <c r="A94" s="25"/>
      <c r="B94" s="25"/>
      <c r="C94" s="25"/>
      <c r="D94" s="26"/>
      <c r="E94" s="26"/>
      <c r="F94" s="26"/>
    </row>
    <row r="95" spans="1:6" x14ac:dyDescent="0.3">
      <c r="A95" s="25"/>
      <c r="B95" s="25"/>
      <c r="C95" s="25"/>
      <c r="D95" s="26"/>
      <c r="E95" s="26"/>
      <c r="F95" s="26"/>
    </row>
    <row r="96" spans="1:6" x14ac:dyDescent="0.3">
      <c r="A96" s="25"/>
      <c r="B96" s="25"/>
      <c r="C96" s="25"/>
      <c r="D96" s="26"/>
      <c r="E96" s="26"/>
      <c r="F96" s="26"/>
    </row>
    <row r="97" spans="1:6" x14ac:dyDescent="0.3">
      <c r="A97" s="25"/>
      <c r="B97" s="25"/>
      <c r="C97" s="25"/>
      <c r="D97" s="26"/>
      <c r="E97" s="26"/>
      <c r="F97" s="26"/>
    </row>
    <row r="98" spans="1:6" x14ac:dyDescent="0.3">
      <c r="A98" s="25"/>
      <c r="B98" s="25"/>
      <c r="C98" s="25"/>
      <c r="D98" s="26"/>
      <c r="E98" s="26"/>
      <c r="F98" s="26"/>
    </row>
    <row r="99" spans="1:6" x14ac:dyDescent="0.3">
      <c r="D99" s="26"/>
      <c r="E99" s="26"/>
      <c r="F99" s="26"/>
    </row>
  </sheetData>
  <autoFilter ref="A5:H5"/>
  <mergeCells count="6">
    <mergeCell ref="J4:K4"/>
    <mergeCell ref="B4:B5"/>
    <mergeCell ref="C4:C5"/>
    <mergeCell ref="D4:D5"/>
    <mergeCell ref="E4:F4"/>
    <mergeCell ref="G4:H4"/>
  </mergeCells>
  <printOptions horizontalCentered="1" verticalCentered="1"/>
  <pageMargins left="0.2" right="0.2" top="0.25" bottom="0.25" header="0.3" footer="0.3"/>
  <pageSetup scale="44" orientation="landscape" r:id="rId1"/>
  <headerFooter>
    <oddFooter>&amp;CHSCRC Work Group Meeting
Feb 2, 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6"/>
  <sheetViews>
    <sheetView workbookViewId="0">
      <pane xSplit="1" ySplit="3" topLeftCell="B104" activePane="bottomRight" state="frozen"/>
      <selection pane="topRight" activeCell="B1" sqref="B1"/>
      <selection pane="bottomLeft" activeCell="A4" sqref="A4"/>
      <selection pane="bottomRight" activeCell="C107" sqref="C107"/>
    </sheetView>
  </sheetViews>
  <sheetFormatPr defaultColWidth="9.109375" defaultRowHeight="14.4" x14ac:dyDescent="0.3"/>
  <cols>
    <col min="1" max="1" width="14.6640625" style="3" customWidth="1"/>
    <col min="2" max="2" width="12" style="2" customWidth="1"/>
    <col min="3" max="3" width="11.33203125" style="3" customWidth="1"/>
    <col min="4" max="248" width="9.109375" style="3"/>
  </cols>
  <sheetData>
    <row r="1" spans="1:3" ht="15.6" customHeight="1" x14ac:dyDescent="0.3">
      <c r="A1" s="1" t="s">
        <v>0</v>
      </c>
    </row>
    <row r="2" spans="1:3" x14ac:dyDescent="0.3">
      <c r="A2" s="101"/>
      <c r="B2" s="101"/>
    </row>
    <row r="3" spans="1:3" ht="28.8" x14ac:dyDescent="0.3">
      <c r="A3" s="102" t="s">
        <v>1</v>
      </c>
      <c r="B3" s="103"/>
      <c r="C3" s="4" t="s">
        <v>2</v>
      </c>
    </row>
    <row r="4" spans="1:3" ht="28.8" x14ac:dyDescent="0.3">
      <c r="A4" s="5" t="s">
        <v>3</v>
      </c>
      <c r="B4" s="6">
        <v>0</v>
      </c>
      <c r="C4" s="7">
        <v>-0.02</v>
      </c>
    </row>
    <row r="5" spans="1:3" x14ac:dyDescent="0.3">
      <c r="A5" s="8"/>
      <c r="B5" s="9">
        <f>B4+0.01</f>
        <v>0.01</v>
      </c>
      <c r="C5" s="10">
        <f t="shared" ref="C5:C20" si="0">$C$4- ((B5-$B$4)*($C$4/($C$106-$B$4)))</f>
        <v>-1.95E-2</v>
      </c>
    </row>
    <row r="6" spans="1:3" x14ac:dyDescent="0.3">
      <c r="A6" s="8"/>
      <c r="B6" s="9">
        <f t="shared" ref="B6:B30" si="1">B5+0.01</f>
        <v>0.02</v>
      </c>
      <c r="C6" s="10">
        <f t="shared" si="0"/>
        <v>-1.9E-2</v>
      </c>
    </row>
    <row r="7" spans="1:3" x14ac:dyDescent="0.3">
      <c r="A7" s="8"/>
      <c r="B7" s="9">
        <f t="shared" si="1"/>
        <v>0.03</v>
      </c>
      <c r="C7" s="10">
        <f t="shared" si="0"/>
        <v>-1.8499999999999999E-2</v>
      </c>
    </row>
    <row r="8" spans="1:3" x14ac:dyDescent="0.3">
      <c r="A8" s="8"/>
      <c r="B8" s="9">
        <f t="shared" si="1"/>
        <v>0.04</v>
      </c>
      <c r="C8" s="10">
        <f t="shared" si="0"/>
        <v>-1.8000000000000002E-2</v>
      </c>
    </row>
    <row r="9" spans="1:3" x14ac:dyDescent="0.3">
      <c r="A9" s="8"/>
      <c r="B9" s="9">
        <f t="shared" si="1"/>
        <v>0.05</v>
      </c>
      <c r="C9" s="10">
        <f t="shared" si="0"/>
        <v>-1.7500000000000002E-2</v>
      </c>
    </row>
    <row r="10" spans="1:3" x14ac:dyDescent="0.3">
      <c r="A10" s="8"/>
      <c r="B10" s="9">
        <f t="shared" si="1"/>
        <v>6.0000000000000005E-2</v>
      </c>
      <c r="C10" s="10">
        <f t="shared" si="0"/>
        <v>-1.7000000000000001E-2</v>
      </c>
    </row>
    <row r="11" spans="1:3" x14ac:dyDescent="0.3">
      <c r="A11" s="8"/>
      <c r="B11" s="9">
        <f t="shared" si="1"/>
        <v>7.0000000000000007E-2</v>
      </c>
      <c r="C11" s="10">
        <f t="shared" si="0"/>
        <v>-1.6500000000000001E-2</v>
      </c>
    </row>
    <row r="12" spans="1:3" x14ac:dyDescent="0.3">
      <c r="A12" s="8"/>
      <c r="B12" s="9">
        <f t="shared" si="1"/>
        <v>0.08</v>
      </c>
      <c r="C12" s="10">
        <f t="shared" si="0"/>
        <v>-1.6E-2</v>
      </c>
    </row>
    <row r="13" spans="1:3" x14ac:dyDescent="0.3">
      <c r="A13" s="8"/>
      <c r="B13" s="9">
        <f t="shared" si="1"/>
        <v>0.09</v>
      </c>
      <c r="C13" s="10">
        <f t="shared" si="0"/>
        <v>-1.55E-2</v>
      </c>
    </row>
    <row r="14" spans="1:3" x14ac:dyDescent="0.3">
      <c r="A14" s="8"/>
      <c r="B14" s="9">
        <f t="shared" si="1"/>
        <v>9.9999999999999992E-2</v>
      </c>
      <c r="C14" s="10">
        <f t="shared" si="0"/>
        <v>-1.5000000000000001E-2</v>
      </c>
    </row>
    <row r="15" spans="1:3" x14ac:dyDescent="0.3">
      <c r="A15" s="8"/>
      <c r="B15" s="9">
        <f t="shared" si="1"/>
        <v>0.10999999999999999</v>
      </c>
      <c r="C15" s="10">
        <f t="shared" si="0"/>
        <v>-1.4500000000000002E-2</v>
      </c>
    </row>
    <row r="16" spans="1:3" x14ac:dyDescent="0.3">
      <c r="A16" s="8"/>
      <c r="B16" s="9">
        <f t="shared" si="1"/>
        <v>0.11999999999999998</v>
      </c>
      <c r="C16" s="10">
        <f t="shared" si="0"/>
        <v>-1.4000000000000002E-2</v>
      </c>
    </row>
    <row r="17" spans="1:3" x14ac:dyDescent="0.3">
      <c r="A17" s="8"/>
      <c r="B17" s="9">
        <f t="shared" si="1"/>
        <v>0.12999999999999998</v>
      </c>
      <c r="C17" s="10">
        <f t="shared" si="0"/>
        <v>-1.3500000000000002E-2</v>
      </c>
    </row>
    <row r="18" spans="1:3" x14ac:dyDescent="0.3">
      <c r="A18" s="8"/>
      <c r="B18" s="9">
        <f t="shared" si="1"/>
        <v>0.13999999999999999</v>
      </c>
      <c r="C18" s="10">
        <f t="shared" si="0"/>
        <v>-1.3000000000000001E-2</v>
      </c>
    </row>
    <row r="19" spans="1:3" x14ac:dyDescent="0.3">
      <c r="A19" s="8"/>
      <c r="B19" s="9">
        <f t="shared" si="1"/>
        <v>0.15</v>
      </c>
      <c r="C19" s="10">
        <f t="shared" si="0"/>
        <v>-1.2500000000000001E-2</v>
      </c>
    </row>
    <row r="20" spans="1:3" x14ac:dyDescent="0.3">
      <c r="A20" s="8"/>
      <c r="B20" s="9">
        <f t="shared" si="1"/>
        <v>0.16</v>
      </c>
      <c r="C20" s="10">
        <f t="shared" si="0"/>
        <v>-1.2E-2</v>
      </c>
    </row>
    <row r="21" spans="1:3" x14ac:dyDescent="0.3">
      <c r="A21" s="8"/>
      <c r="B21" s="9">
        <f t="shared" si="1"/>
        <v>0.17</v>
      </c>
      <c r="C21" s="10">
        <f t="shared" ref="C21:C52" si="2">$C$4- ((B21-$B$4)*($C$4/($C$106-$B$4)))</f>
        <v>-1.15E-2</v>
      </c>
    </row>
    <row r="22" spans="1:3" x14ac:dyDescent="0.3">
      <c r="A22" s="8"/>
      <c r="B22" s="9">
        <f t="shared" si="1"/>
        <v>0.18000000000000002</v>
      </c>
      <c r="C22" s="10">
        <f t="shared" si="2"/>
        <v>-1.0999999999999999E-2</v>
      </c>
    </row>
    <row r="23" spans="1:3" x14ac:dyDescent="0.3">
      <c r="A23" s="8"/>
      <c r="B23" s="9">
        <f t="shared" si="1"/>
        <v>0.19000000000000003</v>
      </c>
      <c r="C23" s="10">
        <f t="shared" si="2"/>
        <v>-1.0499999999999999E-2</v>
      </c>
    </row>
    <row r="24" spans="1:3" x14ac:dyDescent="0.3">
      <c r="A24" s="8"/>
      <c r="B24" s="9">
        <f t="shared" si="1"/>
        <v>0.20000000000000004</v>
      </c>
      <c r="C24" s="10">
        <f t="shared" si="2"/>
        <v>-9.9999999999999985E-3</v>
      </c>
    </row>
    <row r="25" spans="1:3" x14ac:dyDescent="0.3">
      <c r="A25" s="8"/>
      <c r="B25" s="9">
        <f t="shared" si="1"/>
        <v>0.21000000000000005</v>
      </c>
      <c r="C25" s="10">
        <f t="shared" si="2"/>
        <v>-9.4999999999999998E-3</v>
      </c>
    </row>
    <row r="26" spans="1:3" x14ac:dyDescent="0.3">
      <c r="A26" s="8"/>
      <c r="B26" s="9">
        <f t="shared" si="1"/>
        <v>0.22000000000000006</v>
      </c>
      <c r="C26" s="10">
        <f t="shared" si="2"/>
        <v>-8.9999999999999993E-3</v>
      </c>
    </row>
    <row r="27" spans="1:3" x14ac:dyDescent="0.3">
      <c r="A27" s="8"/>
      <c r="B27" s="9">
        <f t="shared" si="1"/>
        <v>0.23000000000000007</v>
      </c>
      <c r="C27" s="10">
        <f t="shared" si="2"/>
        <v>-8.4999999999999989E-3</v>
      </c>
    </row>
    <row r="28" spans="1:3" x14ac:dyDescent="0.3">
      <c r="A28" s="8"/>
      <c r="B28" s="9">
        <f t="shared" si="1"/>
        <v>0.24000000000000007</v>
      </c>
      <c r="C28" s="10">
        <f t="shared" si="2"/>
        <v>-7.9999999999999984E-3</v>
      </c>
    </row>
    <row r="29" spans="1:3" x14ac:dyDescent="0.3">
      <c r="A29" s="8"/>
      <c r="B29" s="9">
        <f t="shared" si="1"/>
        <v>0.25000000000000006</v>
      </c>
      <c r="C29" s="10">
        <f t="shared" si="2"/>
        <v>-7.499999999999998E-3</v>
      </c>
    </row>
    <row r="30" spans="1:3" x14ac:dyDescent="0.3">
      <c r="A30" s="8"/>
      <c r="B30" s="9">
        <f t="shared" si="1"/>
        <v>0.26000000000000006</v>
      </c>
      <c r="C30" s="10">
        <f t="shared" si="2"/>
        <v>-6.9999999999999975E-3</v>
      </c>
    </row>
    <row r="31" spans="1:3" x14ac:dyDescent="0.3">
      <c r="A31" s="8"/>
      <c r="B31" s="9">
        <v>0.27000000000000007</v>
      </c>
      <c r="C31" s="10">
        <f t="shared" si="2"/>
        <v>-6.4999999999999971E-3</v>
      </c>
    </row>
    <row r="32" spans="1:3" x14ac:dyDescent="0.3">
      <c r="A32" s="8"/>
      <c r="B32" s="9">
        <v>0.28000000000000008</v>
      </c>
      <c r="C32" s="10">
        <f t="shared" si="2"/>
        <v>-5.9999999999999967E-3</v>
      </c>
    </row>
    <row r="33" spans="1:3" x14ac:dyDescent="0.3">
      <c r="A33" s="8"/>
      <c r="B33" s="9">
        <v>0.29000000000000009</v>
      </c>
      <c r="C33" s="10">
        <f t="shared" si="2"/>
        <v>-5.4999999999999962E-3</v>
      </c>
    </row>
    <row r="34" spans="1:3" x14ac:dyDescent="0.3">
      <c r="A34" s="8"/>
      <c r="B34" s="9">
        <v>0.3000000000000001</v>
      </c>
      <c r="C34" s="10">
        <f t="shared" si="2"/>
        <v>-4.9999999999999975E-3</v>
      </c>
    </row>
    <row r="35" spans="1:3" x14ac:dyDescent="0.3">
      <c r="A35" s="8"/>
      <c r="B35" s="9">
        <v>0.31000000000000011</v>
      </c>
      <c r="C35" s="10">
        <f t="shared" si="2"/>
        <v>-4.4999999999999971E-3</v>
      </c>
    </row>
    <row r="36" spans="1:3" x14ac:dyDescent="0.3">
      <c r="A36" s="8"/>
      <c r="B36" s="9">
        <v>0.32000000000000012</v>
      </c>
      <c r="C36" s="10">
        <f t="shared" si="2"/>
        <v>-3.9999999999999966E-3</v>
      </c>
    </row>
    <row r="37" spans="1:3" x14ac:dyDescent="0.3">
      <c r="A37" s="8"/>
      <c r="B37" s="9">
        <v>0.33000000000000013</v>
      </c>
      <c r="C37" s="10">
        <f t="shared" si="2"/>
        <v>-3.4999999999999962E-3</v>
      </c>
    </row>
    <row r="38" spans="1:3" x14ac:dyDescent="0.3">
      <c r="A38" s="8"/>
      <c r="B38" s="9">
        <v>0.34000000000000014</v>
      </c>
      <c r="C38" s="10">
        <f t="shared" si="2"/>
        <v>-2.9999999999999957E-3</v>
      </c>
    </row>
    <row r="39" spans="1:3" x14ac:dyDescent="0.3">
      <c r="A39" s="8"/>
      <c r="B39" s="9">
        <v>0.35000000000000014</v>
      </c>
      <c r="C39" s="10">
        <f t="shared" si="2"/>
        <v>-2.4999999999999953E-3</v>
      </c>
    </row>
    <row r="40" spans="1:3" x14ac:dyDescent="0.3">
      <c r="A40" s="8"/>
      <c r="B40" s="9">
        <v>0.36000000000000015</v>
      </c>
      <c r="C40" s="10">
        <f t="shared" si="2"/>
        <v>-1.9999999999999948E-3</v>
      </c>
    </row>
    <row r="41" spans="1:3" x14ac:dyDescent="0.3">
      <c r="A41" s="8"/>
      <c r="B41" s="9">
        <v>0.37000000000000016</v>
      </c>
      <c r="C41" s="10">
        <f t="shared" si="2"/>
        <v>-1.4999999999999944E-3</v>
      </c>
    </row>
    <row r="42" spans="1:3" x14ac:dyDescent="0.3">
      <c r="A42" s="8"/>
      <c r="B42" s="9">
        <v>0.38000000000000017</v>
      </c>
      <c r="C42" s="10">
        <f t="shared" si="2"/>
        <v>-9.9999999999999395E-4</v>
      </c>
    </row>
    <row r="43" spans="1:3" x14ac:dyDescent="0.3">
      <c r="A43" s="8"/>
      <c r="B43" s="9">
        <v>0.39000000000000018</v>
      </c>
      <c r="C43" s="10">
        <f t="shared" si="2"/>
        <v>-4.9999999999999351E-4</v>
      </c>
    </row>
    <row r="44" spans="1:3" x14ac:dyDescent="0.3">
      <c r="A44" s="8"/>
      <c r="B44" s="9">
        <v>0.40000000000000019</v>
      </c>
      <c r="C44" s="10">
        <f t="shared" si="2"/>
        <v>0</v>
      </c>
    </row>
    <row r="45" spans="1:3" x14ac:dyDescent="0.3">
      <c r="A45" s="8"/>
      <c r="B45" s="9">
        <v>0.4100000000000002</v>
      </c>
      <c r="C45" s="10">
        <f t="shared" si="2"/>
        <v>5.0000000000000738E-4</v>
      </c>
    </row>
    <row r="46" spans="1:3" x14ac:dyDescent="0.3">
      <c r="A46" s="8"/>
      <c r="B46" s="9">
        <v>0.42000000000000021</v>
      </c>
      <c r="C46" s="10">
        <f t="shared" si="2"/>
        <v>1.0000000000000078E-3</v>
      </c>
    </row>
    <row r="47" spans="1:3" x14ac:dyDescent="0.3">
      <c r="A47" s="8"/>
      <c r="B47" s="9">
        <v>0.43000000000000022</v>
      </c>
      <c r="C47" s="10">
        <f t="shared" si="2"/>
        <v>1.5000000000000083E-3</v>
      </c>
    </row>
    <row r="48" spans="1:3" x14ac:dyDescent="0.3">
      <c r="A48" s="8"/>
      <c r="B48" s="9">
        <v>0.44000000000000022</v>
      </c>
      <c r="C48" s="10">
        <f t="shared" si="2"/>
        <v>2.0000000000000087E-3</v>
      </c>
    </row>
    <row r="49" spans="1:3" x14ac:dyDescent="0.3">
      <c r="A49" s="8"/>
      <c r="B49" s="11">
        <v>0.45000000000000023</v>
      </c>
      <c r="C49" s="12">
        <f t="shared" si="2"/>
        <v>2.5000000000000092E-3</v>
      </c>
    </row>
    <row r="50" spans="1:3" x14ac:dyDescent="0.3">
      <c r="A50" s="8"/>
      <c r="B50" s="13">
        <v>0.46000000000000024</v>
      </c>
      <c r="C50" s="14">
        <f t="shared" si="2"/>
        <v>3.0000000000000096E-3</v>
      </c>
    </row>
    <row r="51" spans="1:3" x14ac:dyDescent="0.3">
      <c r="A51" s="8"/>
      <c r="B51" s="13">
        <v>0.47000000000000025</v>
      </c>
      <c r="C51" s="14">
        <f t="shared" si="2"/>
        <v>3.50000000000001E-3</v>
      </c>
    </row>
    <row r="52" spans="1:3" x14ac:dyDescent="0.3">
      <c r="A52" s="8"/>
      <c r="B52" s="13">
        <v>0.48000000000000026</v>
      </c>
      <c r="C52" s="14">
        <f t="shared" si="2"/>
        <v>4.0000000000000105E-3</v>
      </c>
    </row>
    <row r="53" spans="1:3" x14ac:dyDescent="0.3">
      <c r="A53" s="8"/>
      <c r="B53" s="13">
        <v>0.49000000000000027</v>
      </c>
      <c r="C53" s="14">
        <f>$C$4- ((B53-$B$4)*($C$4/($C$106-$B$4)))</f>
        <v>4.5000000000000109E-3</v>
      </c>
    </row>
    <row r="54" spans="1:3" x14ac:dyDescent="0.3">
      <c r="A54" s="8"/>
      <c r="B54" s="13">
        <v>0.50000000000000022</v>
      </c>
      <c r="C54" s="14">
        <f>$C$4- ((B54-$B$4)*($C$4/($C$106-$B$4)))</f>
        <v>5.0000000000000079E-3</v>
      </c>
    </row>
    <row r="55" spans="1:3" x14ac:dyDescent="0.3">
      <c r="A55" s="8"/>
      <c r="B55" s="13">
        <v>0.51000000000000023</v>
      </c>
      <c r="C55" s="14">
        <f>$C$104- ((B55-$B$104)*($C$104/($C$106-$B$104)))</f>
        <v>5.5000000000000101E-3</v>
      </c>
    </row>
    <row r="56" spans="1:3" x14ac:dyDescent="0.3">
      <c r="A56" s="8"/>
      <c r="B56" s="13">
        <v>0.52000000000000024</v>
      </c>
      <c r="C56" s="14">
        <f t="shared" ref="C56:C103" si="3">$C$104- ((B56-$B$104)*($C$104/($C$106-$B$104)))</f>
        <v>6.0000000000000105E-3</v>
      </c>
    </row>
    <row r="57" spans="1:3" x14ac:dyDescent="0.3">
      <c r="A57" s="8"/>
      <c r="B57" s="13">
        <v>0.53000000000000025</v>
      </c>
      <c r="C57" s="14">
        <f t="shared" si="3"/>
        <v>6.500000000000011E-3</v>
      </c>
    </row>
    <row r="58" spans="1:3" x14ac:dyDescent="0.3">
      <c r="A58" s="8"/>
      <c r="B58" s="13">
        <v>0.54</v>
      </c>
      <c r="C58" s="14">
        <f t="shared" si="3"/>
        <v>7.000000000000001E-3</v>
      </c>
    </row>
    <row r="59" spans="1:3" x14ac:dyDescent="0.3">
      <c r="A59" s="8"/>
      <c r="B59" s="13">
        <v>0.55000000000000004</v>
      </c>
      <c r="C59" s="14">
        <f t="shared" si="3"/>
        <v>7.5000000000000015E-3</v>
      </c>
    </row>
    <row r="60" spans="1:3" x14ac:dyDescent="0.3">
      <c r="A60" s="8"/>
      <c r="B60" s="13">
        <v>0.56000000000000005</v>
      </c>
      <c r="C60" s="14">
        <f t="shared" si="3"/>
        <v>8.0000000000000019E-3</v>
      </c>
    </row>
    <row r="61" spans="1:3" x14ac:dyDescent="0.3">
      <c r="A61" s="8"/>
      <c r="B61" s="13">
        <v>0.56999999999999895</v>
      </c>
      <c r="C61" s="14">
        <f t="shared" si="3"/>
        <v>8.4999999999999468E-3</v>
      </c>
    </row>
    <row r="62" spans="1:3" x14ac:dyDescent="0.3">
      <c r="A62" s="8"/>
      <c r="B62" s="13">
        <v>0.57999999999999896</v>
      </c>
      <c r="C62" s="14">
        <f t="shared" si="3"/>
        <v>8.9999999999999473E-3</v>
      </c>
    </row>
    <row r="63" spans="1:3" x14ac:dyDescent="0.3">
      <c r="A63" s="8"/>
      <c r="B63" s="13">
        <v>0.58999999999999897</v>
      </c>
      <c r="C63" s="14">
        <f t="shared" si="3"/>
        <v>9.4999999999999477E-3</v>
      </c>
    </row>
    <row r="64" spans="1:3" x14ac:dyDescent="0.3">
      <c r="A64" s="8"/>
      <c r="B64" s="13">
        <v>0.59999999999999898</v>
      </c>
      <c r="C64" s="14">
        <f t="shared" si="3"/>
        <v>9.9999999999999482E-3</v>
      </c>
    </row>
    <row r="65" spans="1:3" x14ac:dyDescent="0.3">
      <c r="A65" s="8"/>
      <c r="B65" s="13">
        <v>0.60999999999999899</v>
      </c>
      <c r="C65" s="14">
        <f t="shared" si="3"/>
        <v>1.0499999999999949E-2</v>
      </c>
    </row>
    <row r="66" spans="1:3" x14ac:dyDescent="0.3">
      <c r="A66" s="8"/>
      <c r="B66" s="13">
        <v>0.619999999999998</v>
      </c>
      <c r="C66" s="14">
        <f t="shared" si="3"/>
        <v>1.0999999999999899E-2</v>
      </c>
    </row>
    <row r="67" spans="1:3" x14ac:dyDescent="0.3">
      <c r="A67" s="8"/>
      <c r="B67" s="13">
        <v>0.62999999999999801</v>
      </c>
      <c r="C67" s="14">
        <f t="shared" si="3"/>
        <v>1.1499999999999899E-2</v>
      </c>
    </row>
    <row r="68" spans="1:3" x14ac:dyDescent="0.3">
      <c r="A68" s="8"/>
      <c r="B68" s="13">
        <v>0.63999999999999801</v>
      </c>
      <c r="C68" s="14">
        <f t="shared" si="3"/>
        <v>1.19999999999999E-2</v>
      </c>
    </row>
    <row r="69" spans="1:3" x14ac:dyDescent="0.3">
      <c r="A69" s="8"/>
      <c r="B69" s="13">
        <v>0.64999999999999702</v>
      </c>
      <c r="C69" s="14">
        <f t="shared" si="3"/>
        <v>1.249999999999985E-2</v>
      </c>
    </row>
    <row r="70" spans="1:3" x14ac:dyDescent="0.3">
      <c r="A70" s="8"/>
      <c r="B70" s="13">
        <v>0.65999999999999703</v>
      </c>
      <c r="C70" s="14">
        <f t="shared" si="3"/>
        <v>1.299999999999985E-2</v>
      </c>
    </row>
    <row r="71" spans="1:3" x14ac:dyDescent="0.3">
      <c r="A71" s="8"/>
      <c r="B71" s="13">
        <v>0.66999999999999704</v>
      </c>
      <c r="C71" s="14">
        <f t="shared" si="3"/>
        <v>1.3499999999999851E-2</v>
      </c>
    </row>
    <row r="72" spans="1:3" x14ac:dyDescent="0.3">
      <c r="A72" s="8"/>
      <c r="B72" s="13">
        <v>0.67999999999999705</v>
      </c>
      <c r="C72" s="14">
        <f t="shared" si="3"/>
        <v>1.3999999999999851E-2</v>
      </c>
    </row>
    <row r="73" spans="1:3" x14ac:dyDescent="0.3">
      <c r="A73" s="8"/>
      <c r="B73" s="13">
        <v>0.68999999999999695</v>
      </c>
      <c r="C73" s="14">
        <f t="shared" si="3"/>
        <v>1.4499999999999846E-2</v>
      </c>
    </row>
    <row r="74" spans="1:3" x14ac:dyDescent="0.3">
      <c r="A74" s="8"/>
      <c r="B74" s="13">
        <v>0.69999999999999596</v>
      </c>
      <c r="C74" s="14">
        <f t="shared" si="3"/>
        <v>1.4999999999999796E-2</v>
      </c>
    </row>
    <row r="75" spans="1:3" x14ac:dyDescent="0.3">
      <c r="A75" s="8"/>
      <c r="B75" s="13">
        <v>0.70999999999999597</v>
      </c>
      <c r="C75" s="14">
        <f t="shared" si="3"/>
        <v>1.5499999999999797E-2</v>
      </c>
    </row>
    <row r="76" spans="1:3" x14ac:dyDescent="0.3">
      <c r="A76" s="8"/>
      <c r="B76" s="13">
        <v>0.71999999999999598</v>
      </c>
      <c r="C76" s="14">
        <f t="shared" si="3"/>
        <v>1.5999999999999799E-2</v>
      </c>
    </row>
    <row r="77" spans="1:3" x14ac:dyDescent="0.3">
      <c r="A77" s="8"/>
      <c r="B77" s="13">
        <v>0.72999999999999599</v>
      </c>
      <c r="C77" s="14">
        <f t="shared" si="3"/>
        <v>1.64999999999998E-2</v>
      </c>
    </row>
    <row r="78" spans="1:3" x14ac:dyDescent="0.3">
      <c r="A78" s="8"/>
      <c r="B78" s="13">
        <v>0.73999999999999599</v>
      </c>
      <c r="C78" s="14">
        <f t="shared" si="3"/>
        <v>1.69999999999998E-2</v>
      </c>
    </row>
    <row r="79" spans="1:3" x14ac:dyDescent="0.3">
      <c r="A79" s="8"/>
      <c r="B79" s="13">
        <v>0.749999999999995</v>
      </c>
      <c r="C79" s="14">
        <f t="shared" si="3"/>
        <v>1.7499999999999748E-2</v>
      </c>
    </row>
    <row r="80" spans="1:3" x14ac:dyDescent="0.3">
      <c r="A80" s="8"/>
      <c r="B80" s="13">
        <v>0.75999999999999501</v>
      </c>
      <c r="C80" s="14">
        <f t="shared" si="3"/>
        <v>1.7999999999999749E-2</v>
      </c>
    </row>
    <row r="81" spans="1:3" x14ac:dyDescent="0.3">
      <c r="A81" s="8"/>
      <c r="B81" s="13">
        <v>0.76999999999999502</v>
      </c>
      <c r="C81" s="14">
        <f t="shared" si="3"/>
        <v>1.8499999999999749E-2</v>
      </c>
    </row>
    <row r="82" spans="1:3" x14ac:dyDescent="0.3">
      <c r="A82" s="8"/>
      <c r="B82" s="13">
        <v>0.77999999999999503</v>
      </c>
      <c r="C82" s="14">
        <f t="shared" si="3"/>
        <v>1.899999999999975E-2</v>
      </c>
    </row>
    <row r="83" spans="1:3" x14ac:dyDescent="0.3">
      <c r="A83" s="8"/>
      <c r="B83" s="13">
        <v>0.78999999999999404</v>
      </c>
      <c r="C83" s="14">
        <f t="shared" si="3"/>
        <v>1.9499999999999702E-2</v>
      </c>
    </row>
    <row r="84" spans="1:3" x14ac:dyDescent="0.3">
      <c r="A84" s="8"/>
      <c r="B84" s="13">
        <v>0.79999999999999405</v>
      </c>
      <c r="C84" s="14">
        <f t="shared" si="3"/>
        <v>1.9999999999999702E-2</v>
      </c>
    </row>
    <row r="85" spans="1:3" hidden="1" x14ac:dyDescent="0.3">
      <c r="A85" s="8"/>
      <c r="B85" s="13">
        <v>0.80999999999999395</v>
      </c>
      <c r="C85" s="14">
        <f t="shared" si="3"/>
        <v>2.0499999999999696E-2</v>
      </c>
    </row>
    <row r="86" spans="1:3" hidden="1" x14ac:dyDescent="0.3">
      <c r="A86" s="8"/>
      <c r="B86" s="13">
        <v>0.81999999999999396</v>
      </c>
      <c r="C86" s="14">
        <f t="shared" si="3"/>
        <v>2.0999999999999696E-2</v>
      </c>
    </row>
    <row r="87" spans="1:3" hidden="1" x14ac:dyDescent="0.3">
      <c r="A87" s="8"/>
      <c r="B87" s="13">
        <v>0.82999999999999396</v>
      </c>
      <c r="C87" s="14">
        <f t="shared" si="3"/>
        <v>2.1499999999999696E-2</v>
      </c>
    </row>
    <row r="88" spans="1:3" hidden="1" x14ac:dyDescent="0.3">
      <c r="A88" s="8"/>
      <c r="B88" s="13">
        <v>0.83999999999999297</v>
      </c>
      <c r="C88" s="14">
        <f t="shared" si="3"/>
        <v>2.1999999999999645E-2</v>
      </c>
    </row>
    <row r="89" spans="1:3" hidden="1" x14ac:dyDescent="0.3">
      <c r="A89" s="8"/>
      <c r="B89" s="13">
        <v>0.84999999999999298</v>
      </c>
      <c r="C89" s="14">
        <f t="shared" si="3"/>
        <v>2.2499999999999645E-2</v>
      </c>
    </row>
    <row r="90" spans="1:3" hidden="1" x14ac:dyDescent="0.3">
      <c r="A90" s="8"/>
      <c r="B90" s="13">
        <v>0.85999999999999299</v>
      </c>
      <c r="C90" s="14">
        <f t="shared" si="3"/>
        <v>2.2999999999999646E-2</v>
      </c>
    </row>
    <row r="91" spans="1:3" hidden="1" x14ac:dyDescent="0.3">
      <c r="A91" s="8"/>
      <c r="B91" s="13">
        <v>0.869999999999993</v>
      </c>
      <c r="C91" s="14">
        <f t="shared" si="3"/>
        <v>2.3499999999999646E-2</v>
      </c>
    </row>
    <row r="92" spans="1:3" hidden="1" x14ac:dyDescent="0.3">
      <c r="A92" s="8"/>
      <c r="B92" s="13">
        <v>0.87999999999999301</v>
      </c>
      <c r="C92" s="14">
        <f t="shared" si="3"/>
        <v>2.3999999999999647E-2</v>
      </c>
    </row>
    <row r="93" spans="1:3" hidden="1" x14ac:dyDescent="0.3">
      <c r="A93" s="8"/>
      <c r="B93" s="13">
        <v>0.88999999999999202</v>
      </c>
      <c r="C93" s="14">
        <f t="shared" si="3"/>
        <v>2.4499999999999598E-2</v>
      </c>
    </row>
    <row r="94" spans="1:3" hidden="1" x14ac:dyDescent="0.3">
      <c r="A94" s="8"/>
      <c r="B94" s="13">
        <v>0.89999999999999203</v>
      </c>
      <c r="C94" s="14">
        <f t="shared" si="3"/>
        <v>2.4999999999999599E-2</v>
      </c>
    </row>
    <row r="95" spans="1:3" hidden="1" x14ac:dyDescent="0.3">
      <c r="A95" s="8"/>
      <c r="B95" s="13">
        <v>0.90999999999999204</v>
      </c>
      <c r="C95" s="14">
        <f t="shared" si="3"/>
        <v>2.5499999999999599E-2</v>
      </c>
    </row>
    <row r="96" spans="1:3" hidden="1" x14ac:dyDescent="0.3">
      <c r="A96" s="8"/>
      <c r="B96" s="13">
        <v>0.91999999999999205</v>
      </c>
      <c r="C96" s="14">
        <f t="shared" si="3"/>
        <v>2.59999999999996E-2</v>
      </c>
    </row>
    <row r="97" spans="1:250" hidden="1" x14ac:dyDescent="0.3">
      <c r="A97" s="8"/>
      <c r="B97" s="13">
        <v>0.92999999999999095</v>
      </c>
      <c r="C97" s="14">
        <f t="shared" si="3"/>
        <v>2.6499999999999545E-2</v>
      </c>
    </row>
    <row r="98" spans="1:250" hidden="1" x14ac:dyDescent="0.3">
      <c r="A98" s="8"/>
      <c r="B98" s="13">
        <v>0.93999999999999095</v>
      </c>
      <c r="C98" s="14">
        <f t="shared" si="3"/>
        <v>2.6999999999999545E-2</v>
      </c>
    </row>
    <row r="99" spans="1:250" hidden="1" x14ac:dyDescent="0.3">
      <c r="A99" s="8"/>
      <c r="B99" s="13">
        <v>0.94999999999999096</v>
      </c>
      <c r="C99" s="14">
        <f t="shared" si="3"/>
        <v>2.7499999999999546E-2</v>
      </c>
    </row>
    <row r="100" spans="1:250" hidden="1" x14ac:dyDescent="0.3">
      <c r="A100" s="8"/>
      <c r="B100" s="13">
        <v>0.95999999999999097</v>
      </c>
      <c r="C100" s="14">
        <f t="shared" si="3"/>
        <v>2.7999999999999546E-2</v>
      </c>
    </row>
    <row r="101" spans="1:250" hidden="1" x14ac:dyDescent="0.3">
      <c r="A101" s="8"/>
      <c r="B101" s="13">
        <v>0.96999999999999098</v>
      </c>
      <c r="C101" s="14">
        <f t="shared" si="3"/>
        <v>2.8499999999999547E-2</v>
      </c>
    </row>
    <row r="102" spans="1:250" hidden="1" x14ac:dyDescent="0.3">
      <c r="A102" s="8"/>
      <c r="B102" s="13">
        <v>0.97999999999998999</v>
      </c>
      <c r="C102" s="14">
        <f t="shared" si="3"/>
        <v>2.8999999999999498E-2</v>
      </c>
    </row>
    <row r="103" spans="1:250" hidden="1" x14ac:dyDescent="0.3">
      <c r="A103" s="8"/>
      <c r="B103" s="13">
        <v>0.98999999999999</v>
      </c>
      <c r="C103" s="14">
        <f t="shared" si="3"/>
        <v>2.9499999999999499E-2</v>
      </c>
    </row>
    <row r="104" spans="1:250" s="3" customFormat="1" ht="28.8" x14ac:dyDescent="0.3">
      <c r="A104" s="5" t="s">
        <v>4</v>
      </c>
      <c r="B104" s="15">
        <v>0.8</v>
      </c>
      <c r="C104" s="16">
        <v>0.02</v>
      </c>
      <c r="IO104"/>
      <c r="IP104"/>
    </row>
    <row r="105" spans="1:250" x14ac:dyDescent="0.3">
      <c r="C105" s="2"/>
    </row>
    <row r="106" spans="1:250" s="3" customFormat="1" x14ac:dyDescent="0.3">
      <c r="A106" s="104" t="s">
        <v>5</v>
      </c>
      <c r="B106" s="105"/>
      <c r="C106" s="17">
        <v>0.4</v>
      </c>
      <c r="IO106"/>
      <c r="IP106"/>
    </row>
  </sheetData>
  <mergeCells count="3">
    <mergeCell ref="A2:B2"/>
    <mergeCell ref="A3:B3"/>
    <mergeCell ref="A106:B10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2A00C8-DFEF-45C3-B8CC-BE46DEF70A4F}"/>
</file>

<file path=customXml/itemProps2.xml><?xml version="1.0" encoding="utf-8"?>
<ds:datastoreItem xmlns:ds="http://schemas.openxmlformats.org/officeDocument/2006/customXml" ds:itemID="{A17B286A-6919-4631-8065-C8D4989CDD67}"/>
</file>

<file path=customXml/itemProps3.xml><?xml version="1.0" encoding="utf-8"?>
<ds:datastoreItem xmlns:ds="http://schemas.openxmlformats.org/officeDocument/2006/customXml" ds:itemID="{27CDED7B-1D8D-413E-9E18-10193F1E30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6.QBR Modeling Results</vt:lpstr>
      <vt:lpstr>Nation Scale</vt:lpstr>
      <vt:lpstr>'6.QBR Modeling Results'!Print_Titles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Ellen Englert</cp:lastModifiedBy>
  <dcterms:created xsi:type="dcterms:W3CDTF">2016-10-24T18:16:18Z</dcterms:created>
  <dcterms:modified xsi:type="dcterms:W3CDTF">2016-12-20T20:26:16Z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