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9224" windowHeight="4212" tabRatio="785" activeTab="3"/>
  </bookViews>
  <sheets>
    <sheet name="Input Info" sheetId="1" r:id="rId1"/>
    <sheet name="GBR TPR-1" sheetId="2" r:id="rId2"/>
    <sheet name="GBR TPR-2" sheetId="3" r:id="rId3"/>
    <sheet name="Realignment" sheetId="4" r:id="rId4"/>
    <sheet name="CPC" sheetId="5" state="hidden" r:id="rId5"/>
    <sheet name="CPV" sheetId="6" state="hidden" r:id="rId6"/>
    <sheet name="RR Results" sheetId="7" r:id="rId7"/>
    <sheet name="Rate Order" sheetId="8" r:id="rId8"/>
    <sheet name="Summary" sheetId="9" r:id="rId9"/>
    <sheet name="Markup Calculation" sheetId="10" r:id="rId10"/>
    <sheet name="Markup for UCC" sheetId="11" r:id="rId11"/>
    <sheet name="UCC Calc" sheetId="12" r:id="rId12"/>
    <sheet name="Penalty" sheetId="13" r:id="rId13"/>
    <sheet name="Total Volume" sheetId="14" r:id="rId14"/>
    <sheet name="Total Revenue" sheetId="15" r:id="rId15"/>
    <sheet name="Jul" sheetId="16" r:id="rId16"/>
    <sheet name="Aug" sheetId="17" r:id="rId17"/>
    <sheet name="Sep" sheetId="18" r:id="rId18"/>
    <sheet name="Oct" sheetId="19" r:id="rId19"/>
    <sheet name="Nov" sheetId="20" r:id="rId20"/>
    <sheet name="Dec" sheetId="21" r:id="rId21"/>
    <sheet name="Jan" sheetId="22" r:id="rId22"/>
    <sheet name="Feb" sheetId="23" r:id="rId23"/>
    <sheet name="Mar" sheetId="24" r:id="rId24"/>
    <sheet name="April" sheetId="25" r:id="rId25"/>
    <sheet name="May" sheetId="26" r:id="rId26"/>
    <sheet name="June" sheetId="27" r:id="rId27"/>
    <sheet name="MHIP Rate Calc" sheetId="28" state="hidden" r:id="rId28"/>
    <sheet name="MHIP Recon" sheetId="29" state="hidden" r:id="rId29"/>
    <sheet name="CTRs" sheetId="30" r:id="rId30"/>
    <sheet name="MHIP" sheetId="31" r:id="rId31"/>
    <sheet name="UCC" sheetId="32" r:id="rId32"/>
    <sheet name="Ms" sheetId="33" r:id="rId33"/>
    <sheet name="Hosp ID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Order1" hidden="1">255</definedName>
    <definedName name="_xlfn.IFERROR" hidden="1">#NAME?</definedName>
    <definedName name="aprcem">#REF!</definedName>
    <definedName name="aprs">#REF!</definedName>
    <definedName name="CASES">#REF!</definedName>
    <definedName name="Centers" localSheetId="10">'[7]CTRs'!$A$1:$E$81</definedName>
    <definedName name="Centers" localSheetId="30">'[9]CTRs'!$A$1:$E$81</definedName>
    <definedName name="Centers" localSheetId="27">'[7]CTRs'!$A$1:$E$81</definedName>
    <definedName name="Centers" localSheetId="28">'[7]CTRs'!$A$1:$E$81</definedName>
    <definedName name="Centers" localSheetId="6">'[7]CTRs'!$A$1:$E$81</definedName>
    <definedName name="Centers" localSheetId="11">'[7]CTRs'!$A$1:$E$81</definedName>
    <definedName name="Centers">'CTRs'!$A$1:$E$81</definedName>
    <definedName name="CFA_I">#REF!</definedName>
    <definedName name="CHARGES">#REF!</definedName>
    <definedName name="cmidata">#REF!</definedName>
    <definedName name="cmilook">#REF!</definedName>
    <definedName name="cmis">#REF!</definedName>
    <definedName name="cpc">#REF!</definedName>
    <definedName name="CurrRO">#REF!</definedName>
    <definedName name="DAYS">#REF!</definedName>
    <definedName name="dshcmilook">#REF!</definedName>
    <definedName name="dshime">'[5]IME_DSH'!$A$4:$R$50</definedName>
    <definedName name="Exh_II">#REF!</definedName>
    <definedName name="Factors_I">#REF!</definedName>
    <definedName name="Hosp_ID" localSheetId="30">'[10]Hosp ID'!$A$4:$C$70</definedName>
    <definedName name="Hosp_ID">'Hosp ID'!$A$4:$C$70</definedName>
    <definedName name="HSP">#REF!</definedName>
    <definedName name="inputdata">'[2]HCFA Inputs'!$B$9:$AB$55</definedName>
    <definedName name="inputs">#REF!</definedName>
    <definedName name="ip_revdata">#REF!</definedName>
    <definedName name="markup">#REF!</definedName>
    <definedName name="MU2" localSheetId="10">'[7]Markup Calculation'!$F$26</definedName>
    <definedName name="MU2" localSheetId="30">'[9]Markup Calculation'!$F$26</definedName>
    <definedName name="MU2" localSheetId="27">'[7]Markup Calculation'!$F$26</definedName>
    <definedName name="MU2" localSheetId="28">'[7]Markup Calculation'!$F$26</definedName>
    <definedName name="MU2" localSheetId="6">'[7]Markup Calculation'!$F$26</definedName>
    <definedName name="MU2" localSheetId="11">'[7]Markup Calculation'!$F$26</definedName>
    <definedName name="MU2">'Markup Calculation'!$F$26</definedName>
    <definedName name="NAME">#REF!</definedName>
    <definedName name="namelook">'[4]St Paul data'!$A$4:$B$614</definedName>
    <definedName name="NEW">#REF!</definedName>
    <definedName name="new_MU">'Markup Calculation'!$F$40</definedName>
    <definedName name="newapr">#REF!</definedName>
    <definedName name="newcmi">#REF!</definedName>
    <definedName name="PAY">#REF!</definedName>
    <definedName name="poordata">#REF!</definedName>
    <definedName name="_xlnm.Print_Area" localSheetId="1">'GBR TPR-1'!$A$1:$G$37</definedName>
    <definedName name="_xlnm.Print_Area" localSheetId="2">'GBR TPR-2'!$A$1:$I$85</definedName>
    <definedName name="_xlnm.Print_Area" localSheetId="0">'Input Info'!$G$16:$I$37</definedName>
    <definedName name="_xlnm.Print_Area" localSheetId="9">'Markup Calculation'!$B$1:$J$29</definedName>
    <definedName name="_xlnm.Print_Area" localSheetId="10">'Markup for UCC'!$A$1:$J$36</definedName>
    <definedName name="_xlnm.Print_Area" localSheetId="12">'Penalty'!#REF!</definedName>
    <definedName name="_xlnm.Print_Area" localSheetId="7">'Rate Order'!$B$3:$J$58</definedName>
    <definedName name="_xlnm.Print_Area" localSheetId="31">'UCC'!$B$13:$H$51</definedName>
    <definedName name="_xlnm.Print_Area" localSheetId="11">'UCC Calc'!$A$1:$J$38</definedName>
    <definedName name="Psych?" localSheetId="10">'[8]A'!$B$17</definedName>
    <definedName name="Psych?" localSheetId="30">'[8]A'!$B$17</definedName>
    <definedName name="Psych?" localSheetId="27">'[8]A'!$B$17</definedName>
    <definedName name="Psych?" localSheetId="28">'[8]A'!$B$17</definedName>
    <definedName name="Psych?" localSheetId="6">'[8]A'!$B$17</definedName>
    <definedName name="Psych?" localSheetId="11">'[8]A'!$B$17</definedName>
    <definedName name="Psych?">'[6]A'!$B$17</definedName>
    <definedName name="pwdata">#REF!</definedName>
    <definedName name="RACE">#REF!</definedName>
    <definedName name="Rate_Order_I">#REF!</definedName>
    <definedName name="Revision">'[3]Main'!$E$9</definedName>
    <definedName name="RNAdj" localSheetId="5">'[1]RR'!#REF!</definedName>
    <definedName name="RNAdj" localSheetId="30">'[1]RR'!#REF!</definedName>
    <definedName name="RNAdj" localSheetId="27">'[1]RR'!#REF!</definedName>
    <definedName name="RNAdj">'[1]RR'!#REF!</definedName>
    <definedName name="RO">'Rate Order'!$B$3:$J$59</definedName>
    <definedName name="ro060408">#REF!</definedName>
    <definedName name="RoutineSpread" localSheetId="5">'[1]RR'!#REF!</definedName>
    <definedName name="RoutineSpread" localSheetId="30">'[1]RR'!#REF!</definedName>
    <definedName name="RoutineSpread" localSheetId="27">'[1]RR'!#REF!</definedName>
    <definedName name="RoutineSpread">'[1]RR'!#REF!</definedName>
    <definedName name="RR" localSheetId="10">'[7]Realignment'!$A$8:$J$41</definedName>
    <definedName name="RR" localSheetId="30">'[9]Realignment'!$A$8:$J$41</definedName>
    <definedName name="RR" localSheetId="27">'[7]Realignment'!$A$8:$J$41</definedName>
    <definedName name="RR" localSheetId="28">'[7]Realignment'!$A$8:$J$41</definedName>
    <definedName name="RR" localSheetId="6">'[7]Realignment'!$A$8:$J$41</definedName>
    <definedName name="RR" localSheetId="11">'[7]Realignment'!$A$8:$J$41</definedName>
    <definedName name="RR">'Realignment'!$B$8:$I$45</definedName>
    <definedName name="RR_2">#REF!</definedName>
    <definedName name="RRAdjustor">#REF!</definedName>
    <definedName name="targetlook">#REF!</definedName>
    <definedName name="tot_vol">'Total Volume'!$A$9:$O$48</definedName>
    <definedName name="UCC">'UCC'!$B$3:$H$41</definedName>
    <definedName name="upinfo">#REF!</definedName>
    <definedName name="UR_Rev_I">#REF!</definedName>
  </definedNames>
  <calcPr fullCalcOnLoad="1"/>
</workbook>
</file>

<file path=xl/comments10.xml><?xml version="1.0" encoding="utf-8"?>
<comments xmlns="http://schemas.openxmlformats.org/spreadsheetml/2006/main">
  <authors>
    <author>Brian Morton</author>
  </authors>
  <commentList>
    <comment ref="F21" authorId="0">
      <text>
        <r>
          <rPr>
            <b/>
            <sz val="9"/>
            <rFont val="Tahoma"/>
            <family val="2"/>
          </rPr>
          <t>Brian Morton:</t>
        </r>
        <r>
          <rPr>
            <sz val="9"/>
            <rFont val="Tahoma"/>
            <family val="2"/>
          </rPr>
          <t xml:space="preserve">
State wide Average</t>
        </r>
      </text>
    </comment>
  </commentList>
</comments>
</file>

<file path=xl/sharedStrings.xml><?xml version="1.0" encoding="utf-8"?>
<sst xmlns="http://schemas.openxmlformats.org/spreadsheetml/2006/main" count="1411" uniqueCount="767">
  <si>
    <t>EFFECTIVE DATE:</t>
  </si>
  <si>
    <t>A.</t>
  </si>
  <si>
    <t>B.</t>
  </si>
  <si>
    <t>Reversal of Previous Retroactive Adjustments:</t>
  </si>
  <si>
    <t>Total Price Leveling Adjustments</t>
  </si>
  <si>
    <t>C.</t>
  </si>
  <si>
    <t>Projected Experience Costs (A + B)</t>
  </si>
  <si>
    <t>D.</t>
  </si>
  <si>
    <t>E.</t>
  </si>
  <si>
    <t>G.</t>
  </si>
  <si>
    <t>Approved Revenue Inflated</t>
  </si>
  <si>
    <t>Special Adjustments:</t>
  </si>
  <si>
    <t>Current Year Price Penalty</t>
  </si>
  <si>
    <t>MHIP</t>
  </si>
  <si>
    <t>NSP II</t>
  </si>
  <si>
    <t>I.</t>
  </si>
  <si>
    <t>J.</t>
  </si>
  <si>
    <t>Price Leveling Adjustments:</t>
  </si>
  <si>
    <t>NSP I</t>
  </si>
  <si>
    <t>Total Price Leveling Adjustment for Next Year</t>
  </si>
  <si>
    <t>CALCULATION OF SAVING ADJUSTMENT</t>
  </si>
  <si>
    <t>FOR A HOSPITAL ON THE TPR SYSTEM</t>
  </si>
  <si>
    <t>Rate</t>
  </si>
  <si>
    <t>Budgeted</t>
  </si>
  <si>
    <t>Period</t>
  </si>
  <si>
    <t>Effective</t>
  </si>
  <si>
    <t>Order</t>
  </si>
  <si>
    <t>Revenue per</t>
  </si>
  <si>
    <t>of</t>
  </si>
  <si>
    <t>Date:</t>
  </si>
  <si>
    <t>Commission:</t>
  </si>
  <si>
    <t>Months:</t>
  </si>
  <si>
    <t>Revenue:</t>
  </si>
  <si>
    <t>Period:</t>
  </si>
  <si>
    <t>LINE A</t>
  </si>
  <si>
    <t>WEIGHTED BUDGETED REVENUE</t>
  </si>
  <si>
    <t>Center</t>
  </si>
  <si>
    <t>MSG</t>
  </si>
  <si>
    <t>PED</t>
  </si>
  <si>
    <t>OBS</t>
  </si>
  <si>
    <t>MIS</t>
  </si>
  <si>
    <t>NUR</t>
  </si>
  <si>
    <t>EMG</t>
  </si>
  <si>
    <t>CL</t>
  </si>
  <si>
    <t>SDS</t>
  </si>
  <si>
    <t>DEL</t>
  </si>
  <si>
    <t>OR</t>
  </si>
  <si>
    <t>ANS</t>
  </si>
  <si>
    <t>LAB</t>
  </si>
  <si>
    <t>EKG</t>
  </si>
  <si>
    <t>RAD</t>
  </si>
  <si>
    <t>CAT</t>
  </si>
  <si>
    <t>NUC</t>
  </si>
  <si>
    <t>RES</t>
  </si>
  <si>
    <t>PUL</t>
  </si>
  <si>
    <t>EEG</t>
  </si>
  <si>
    <t>PTH</t>
  </si>
  <si>
    <t>OTH</t>
  </si>
  <si>
    <t>STH</t>
  </si>
  <si>
    <t>MRI</t>
  </si>
  <si>
    <t>AMR</t>
  </si>
  <si>
    <t>RDL</t>
  </si>
  <si>
    <t>ADM</t>
  </si>
  <si>
    <t>MSS</t>
  </si>
  <si>
    <t>CDS</t>
  </si>
  <si>
    <t>Total</t>
  </si>
  <si>
    <t>Total Revenue</t>
  </si>
  <si>
    <t>Markup Calculation</t>
  </si>
  <si>
    <t>Increase / (Decrease)</t>
  </si>
  <si>
    <t>% Impact</t>
  </si>
  <si>
    <t>Payer Differentials</t>
  </si>
  <si>
    <t>MC &amp; MA</t>
  </si>
  <si>
    <t>BC IP</t>
  </si>
  <si>
    <t>BC OP</t>
  </si>
  <si>
    <t>HMO</t>
  </si>
  <si>
    <t>MC Deductibles</t>
  </si>
  <si>
    <t>Other</t>
  </si>
  <si>
    <t>Third Party Payor Utilization</t>
  </si>
  <si>
    <t>Medicare &amp; Medicaid Charges</t>
  </si>
  <si>
    <t>Blue Cross I/P Charges</t>
  </si>
  <si>
    <t>Blue Cross O/P Charges</t>
  </si>
  <si>
    <t>MCO Medicare Medicaid Charges</t>
  </si>
  <si>
    <t>Deductibles Paid by Medicaid &amp; Blue Cross</t>
  </si>
  <si>
    <t>Provision for Other Payors :</t>
  </si>
  <si>
    <t>Total Approved Markup</t>
  </si>
  <si>
    <t>Provision for Uncollectable Accounts :</t>
  </si>
  <si>
    <t>Note: Approved Markup= 1 / (1 - 0.06A + 0.0225B1 + 0.02B2 + 0.06C + 0.02D + EP + 0.02FP)</t>
  </si>
  <si>
    <t>CENTER</t>
  </si>
  <si>
    <t>comply</t>
  </si>
  <si>
    <t>HOSP_NAME</t>
  </si>
  <si>
    <t>Seq</t>
  </si>
  <si>
    <t>INPT_VOL</t>
  </si>
  <si>
    <t>OUTP_VOL</t>
  </si>
  <si>
    <t>INPT_REV</t>
  </si>
  <si>
    <t>OUTP_REV</t>
  </si>
  <si>
    <t>CNTR_ADM</t>
  </si>
  <si>
    <t>Total Volume</t>
  </si>
  <si>
    <t>Experience Data per HSCRC</t>
  </si>
  <si>
    <t>Experience Data</t>
  </si>
  <si>
    <t>Inpatient Volume</t>
  </si>
  <si>
    <t>PSY</t>
  </si>
  <si>
    <t>PDC</t>
  </si>
  <si>
    <t>Outpatient Volume</t>
  </si>
  <si>
    <t>I/P Revenue</t>
  </si>
  <si>
    <t>O/P Revenue</t>
  </si>
  <si>
    <t>Inpatient Revenue</t>
  </si>
  <si>
    <t>Outpatient Revenue</t>
  </si>
  <si>
    <t>Revenue</t>
  </si>
  <si>
    <t>Schedule M</t>
  </si>
  <si>
    <t>Actual</t>
  </si>
  <si>
    <t>Difference</t>
  </si>
  <si>
    <t>Adjusted</t>
  </si>
  <si>
    <t>Rebundled</t>
  </si>
  <si>
    <t>Realigned</t>
  </si>
  <si>
    <t>Units</t>
  </si>
  <si>
    <t>Rates</t>
  </si>
  <si>
    <t xml:space="preserve">HOSPITAL: </t>
  </si>
  <si>
    <t>RATE ORDER EFFECTIVE</t>
  </si>
  <si>
    <t xml:space="preserve">Rate Realignment </t>
  </si>
  <si>
    <t>TOTAL</t>
  </si>
  <si>
    <t>Effective Date:</t>
  </si>
  <si>
    <t>Volume</t>
  </si>
  <si>
    <t>Revenues</t>
  </si>
  <si>
    <t>(R) Rebundled Rate</t>
  </si>
  <si>
    <t>CURRENT RATE ORDER</t>
  </si>
  <si>
    <t>Hospital Number</t>
  </si>
  <si>
    <t>Approved</t>
  </si>
  <si>
    <t>Penalty Calculation</t>
  </si>
  <si>
    <t>for Rates Effective</t>
  </si>
  <si>
    <t>Penalty</t>
  </si>
  <si>
    <t>Overcharge</t>
  </si>
  <si>
    <t>Undercharge</t>
  </si>
  <si>
    <t>Percent</t>
  </si>
  <si>
    <t>Price</t>
  </si>
  <si>
    <t>Variance</t>
  </si>
  <si>
    <t>Price Penalties</t>
  </si>
  <si>
    <t>Med./Surg. Acute</t>
  </si>
  <si>
    <t>Patient  Days</t>
  </si>
  <si>
    <t>Pediatrics</t>
  </si>
  <si>
    <t>Obstetric Acute</t>
  </si>
  <si>
    <t>Med./Surg. I.C.U.</t>
  </si>
  <si>
    <t>New Born Nursery</t>
  </si>
  <si>
    <t>Emergency Services</t>
  </si>
  <si>
    <t>MD RVU'S</t>
  </si>
  <si>
    <t>Clinic Services</t>
  </si>
  <si>
    <t>RVU'S</t>
  </si>
  <si>
    <t>Same Day Surgery</t>
  </si>
  <si>
    <t>Treatments</t>
  </si>
  <si>
    <t>Labor and Delivery</t>
  </si>
  <si>
    <t>Operating Room</t>
  </si>
  <si>
    <t>Minutes</t>
  </si>
  <si>
    <t>Anesthesiology</t>
  </si>
  <si>
    <t xml:space="preserve">Laboratory </t>
  </si>
  <si>
    <t>Electrocardiography</t>
  </si>
  <si>
    <t>74 CAL RVU'S</t>
  </si>
  <si>
    <t>Electroencephalography</t>
  </si>
  <si>
    <t>Radiology-Diagnostic</t>
  </si>
  <si>
    <t>HSCRC RVU'S</t>
  </si>
  <si>
    <t>Nuclear Medicine</t>
  </si>
  <si>
    <t>CT Scanner</t>
  </si>
  <si>
    <t>Patient -Proc.</t>
  </si>
  <si>
    <t>Respiratory Therapy</t>
  </si>
  <si>
    <t xml:space="preserve">Pulmonary </t>
  </si>
  <si>
    <t>CHA RVU'S</t>
  </si>
  <si>
    <t>Physical Therapy</t>
  </si>
  <si>
    <t>Occupational Therapy</t>
  </si>
  <si>
    <t>Speech Therapy</t>
  </si>
  <si>
    <t>Admissions</t>
  </si>
  <si>
    <t>Admission</t>
  </si>
  <si>
    <t>Med./Surg. Supplies</t>
  </si>
  <si>
    <t>Drugs</t>
  </si>
  <si>
    <t>HEALTH SERVICES COST REVIEW COMMISSION</t>
  </si>
  <si>
    <t>NEW APPROVED RATES REPORT</t>
  </si>
  <si>
    <t>Hospital:</t>
  </si>
  <si>
    <t>Service</t>
  </si>
  <si>
    <t>Unit</t>
  </si>
  <si>
    <t>Annual</t>
  </si>
  <si>
    <t>Revenue Center</t>
  </si>
  <si>
    <t>::</t>
  </si>
  <si>
    <t>Psychiatric Acute</t>
  </si>
  <si>
    <t>DEF</t>
  </si>
  <si>
    <t>Definitive Observation</t>
  </si>
  <si>
    <t>CCU</t>
  </si>
  <si>
    <t>Coronary Care</t>
  </si>
  <si>
    <t>PIC</t>
  </si>
  <si>
    <t>Pediatric I.C.U.</t>
  </si>
  <si>
    <t>NEO</t>
  </si>
  <si>
    <t>Neo-Natal I.C.U.</t>
  </si>
  <si>
    <t>ND</t>
  </si>
  <si>
    <t>Normal Delivery</t>
  </si>
  <si>
    <t>NNB</t>
  </si>
  <si>
    <t>Normal Newborn Baby</t>
  </si>
  <si>
    <t>RHB</t>
  </si>
  <si>
    <t>Rehabilitation</t>
  </si>
  <si>
    <t>ONC</t>
  </si>
  <si>
    <t>Oncology Inpatient</t>
  </si>
  <si>
    <t>CRH</t>
  </si>
  <si>
    <t>Chronic Care</t>
  </si>
  <si>
    <t>Pediatric ICU</t>
  </si>
  <si>
    <t>PRE</t>
  </si>
  <si>
    <t>Premature Nursery</t>
  </si>
  <si>
    <t>PSA</t>
  </si>
  <si>
    <t>Psycho Adolescent</t>
  </si>
  <si>
    <t>PSG</t>
  </si>
  <si>
    <t>Psychiatric - Geriatric</t>
  </si>
  <si>
    <t>PSI</t>
  </si>
  <si>
    <t>Psychiatric ICU</t>
  </si>
  <si>
    <t>BUR</t>
  </si>
  <si>
    <t>Burn Care</t>
  </si>
  <si>
    <t>TRM</t>
  </si>
  <si>
    <t>Shock Trauma</t>
  </si>
  <si>
    <t>ICC</t>
  </si>
  <si>
    <t>Intermediate Care</t>
  </si>
  <si>
    <t>FSE</t>
  </si>
  <si>
    <t>Freestanding Emergency</t>
  </si>
  <si>
    <t>Visits</t>
  </si>
  <si>
    <t>Psychiatric Day/Night</t>
  </si>
  <si>
    <t>AMS</t>
  </si>
  <si>
    <t>Ambulatory Surg.- Proc. based</t>
  </si>
  <si>
    <t>AOR</t>
  </si>
  <si>
    <t>Ambulatory Surgery</t>
  </si>
  <si>
    <t>Per Patient</t>
  </si>
  <si>
    <t>RAT</t>
  </si>
  <si>
    <t>Radiology-Therapeutic</t>
  </si>
  <si>
    <t>CAC</t>
  </si>
  <si>
    <t>Cardiac Catheterization</t>
  </si>
  <si>
    <t>Interventional Cardiology</t>
  </si>
  <si>
    <t>REC</t>
  </si>
  <si>
    <t>Recreational Therapy</t>
  </si>
  <si>
    <t>Hours</t>
  </si>
  <si>
    <t>ORG</t>
  </si>
  <si>
    <t>Organ Acquisition</t>
  </si>
  <si>
    <t>Renal Dialysis</t>
  </si>
  <si>
    <t>OCL</t>
  </si>
  <si>
    <t>Oncology Outpatient</t>
  </si>
  <si>
    <t>LEU</t>
  </si>
  <si>
    <t>Leukapheresis</t>
  </si>
  <si>
    <t>JHH RVU'S</t>
  </si>
  <si>
    <t>OA</t>
  </si>
  <si>
    <t>Each</t>
  </si>
  <si>
    <t>ATH</t>
  </si>
  <si>
    <t>Activity Therapy</t>
  </si>
  <si>
    <t>AUD</t>
  </si>
  <si>
    <t>Audiology</t>
  </si>
  <si>
    <t>ETH</t>
  </si>
  <si>
    <t>Electroconvulsive Therapy</t>
  </si>
  <si>
    <t>FTH</t>
  </si>
  <si>
    <t>Family Therapies</t>
  </si>
  <si>
    <t>GTH</t>
  </si>
  <si>
    <t>Group Therapies</t>
  </si>
  <si>
    <t>ITH</t>
  </si>
  <si>
    <t>Individual Therapies</t>
  </si>
  <si>
    <t>HYP</t>
  </si>
  <si>
    <t>Hyperbaric Chamber</t>
  </si>
  <si>
    <t>Hrs of Treatment</t>
  </si>
  <si>
    <t>OPM</t>
  </si>
  <si>
    <t>Other Physical Medicine</t>
  </si>
  <si>
    <t>Other Organ Acquisitions</t>
  </si>
  <si>
    <t>PSE</t>
  </si>
  <si>
    <t>Education</t>
  </si>
  <si>
    <t>PST</t>
  </si>
  <si>
    <t>Psychological Testing</t>
  </si>
  <si>
    <t>TMT</t>
  </si>
  <si>
    <t>TUMT</t>
  </si>
  <si>
    <t>Procedure</t>
  </si>
  <si>
    <t>AMB</t>
  </si>
  <si>
    <t>Ambulance</t>
  </si>
  <si>
    <t>MRI Scanner</t>
  </si>
  <si>
    <t>LIT</t>
  </si>
  <si>
    <t>Lithotripsy</t>
  </si>
  <si>
    <t>TNA</t>
  </si>
  <si>
    <t>TUNA</t>
  </si>
  <si>
    <t>Invoice Cost</t>
  </si>
  <si>
    <t>MSE</t>
  </si>
  <si>
    <t>Extraordinary MSS</t>
  </si>
  <si>
    <t>CLP</t>
  </si>
  <si>
    <t>Primary Care Clinic</t>
  </si>
  <si>
    <t>(A)</t>
  </si>
  <si>
    <t>(B)</t>
  </si>
  <si>
    <t>Charge Corridors</t>
  </si>
  <si>
    <t>Over</t>
  </si>
  <si>
    <t>Under</t>
  </si>
  <si>
    <t>UCC Fund Assessment:</t>
  </si>
  <si>
    <t xml:space="preserve">Total Approved Hospital Revenue </t>
  </si>
  <si>
    <t>Mark-Up</t>
  </si>
  <si>
    <t xml:space="preserve">Approved Hospital Costs (w/o Mark-Up) </t>
  </si>
  <si>
    <t>(A/B)</t>
  </si>
  <si>
    <t xml:space="preserve">UCC Assessment % </t>
  </si>
  <si>
    <t>(C)</t>
  </si>
  <si>
    <t>Amt. Due/Mo.</t>
  </si>
  <si>
    <t xml:space="preserve">Annual UCC Assessment </t>
  </si>
  <si>
    <t>((A/B)xC)</t>
  </si>
  <si>
    <t>Amount due from UCC Reconciliation</t>
  </si>
  <si>
    <t>(D)</t>
  </si>
  <si>
    <t xml:space="preserve">NET Annual UCC Assessment </t>
  </si>
  <si>
    <t>Reconciliation:</t>
  </si>
  <si>
    <t>Payments Due to UCC Fund</t>
  </si>
  <si>
    <t>(E)</t>
  </si>
  <si>
    <t>(F)</t>
  </si>
  <si>
    <t>(G)</t>
  </si>
  <si>
    <t>(B/C)</t>
  </si>
  <si>
    <t>(D x .0075))</t>
  </si>
  <si>
    <t>Monthly</t>
  </si>
  <si>
    <t>Gross Revenues</t>
  </si>
  <si>
    <t>UCC</t>
  </si>
  <si>
    <t>Amount</t>
  </si>
  <si>
    <t>per Monthly Reports</t>
  </si>
  <si>
    <t>Markup</t>
  </si>
  <si>
    <t>Net</t>
  </si>
  <si>
    <t>Assessment</t>
  </si>
  <si>
    <t>Payment</t>
  </si>
  <si>
    <t>Due from(To)</t>
  </si>
  <si>
    <t>(by Month)</t>
  </si>
  <si>
    <t>TO Fund</t>
  </si>
  <si>
    <t>Hospital</t>
  </si>
  <si>
    <t>Subtotal</t>
  </si>
  <si>
    <t>Enter the resulting Amount Due From/(To) the Hospital to current year's UCC assessment.</t>
  </si>
  <si>
    <t>Notes</t>
  </si>
  <si>
    <t>Conversion Factors</t>
  </si>
  <si>
    <t>FYE Ending</t>
  </si>
  <si>
    <t xml:space="preserve">Current Approved Revenue </t>
  </si>
  <si>
    <t>Current Approved Revenue, Effective</t>
  </si>
  <si>
    <t xml:space="preserve">New Approved Revenue </t>
  </si>
  <si>
    <t>NSP</t>
  </si>
  <si>
    <t>MU</t>
  </si>
  <si>
    <t>Recommendations</t>
  </si>
  <si>
    <t>UNITS</t>
  </si>
  <si>
    <t>ADJUST</t>
  </si>
  <si>
    <t>OF</t>
  </si>
  <si>
    <t>LEVEL</t>
  </si>
  <si>
    <t>MEASURE</t>
  </si>
  <si>
    <t>IV</t>
  </si>
  <si>
    <t>CODE</t>
  </si>
  <si>
    <t>COL 1</t>
  </si>
  <si>
    <t>COL 9</t>
  </si>
  <si>
    <t>Update factor</t>
  </si>
  <si>
    <t>Change in Markup</t>
  </si>
  <si>
    <t>FYE</t>
  </si>
  <si>
    <t>&lt; should be zero</t>
  </si>
  <si>
    <t>Input</t>
  </si>
  <si>
    <t xml:space="preserve"> </t>
  </si>
  <si>
    <t>ORC</t>
  </si>
  <si>
    <t>LINE B</t>
  </si>
  <si>
    <t xml:space="preserve">SAVINGS (DISSAVINGS)  ADJUSTMENT </t>
  </si>
  <si>
    <t xml:space="preserve">Update Factor </t>
  </si>
  <si>
    <t>LINE C</t>
  </si>
  <si>
    <t>OBV</t>
  </si>
  <si>
    <t>Prior Price Penalty</t>
  </si>
  <si>
    <t>Health Care Coverage Fund</t>
  </si>
  <si>
    <t>Newborn Testing</t>
  </si>
  <si>
    <t>HSCRC User Fee Assessment</t>
  </si>
  <si>
    <t>MHCC User Fee Assessment</t>
  </si>
  <si>
    <t xml:space="preserve">Newborn Testing </t>
  </si>
  <si>
    <t>Deficit Assessment</t>
  </si>
  <si>
    <t>Current Actual Volume</t>
  </si>
  <si>
    <t>Current Annualized Volume</t>
  </si>
  <si>
    <t>MHCC User Fees</t>
  </si>
  <si>
    <t>Contacts:</t>
  </si>
  <si>
    <t>Population Adjustment Input:</t>
  </si>
  <si>
    <t>Population for year</t>
  </si>
  <si>
    <t>F.</t>
  </si>
  <si>
    <t>(C x (D+1) x (E+1) x (F+1))</t>
  </si>
  <si>
    <t>Annual Unit Rate Adjustment</t>
  </si>
  <si>
    <t>Rate Realignment</t>
  </si>
  <si>
    <t>Breakdown of Revenue
Before RR</t>
  </si>
  <si>
    <t>I/P Routine</t>
  </si>
  <si>
    <t>Inpatient</t>
  </si>
  <si>
    <t>Inpatient Ancillary</t>
  </si>
  <si>
    <t>Outpatient Ancillary</t>
  </si>
  <si>
    <t>I/P Ancillary</t>
  </si>
  <si>
    <t>Routine</t>
  </si>
  <si>
    <t>(incl. MSS &amp; CDS)</t>
  </si>
  <si>
    <t>O/P</t>
  </si>
  <si>
    <t xml:space="preserve">Revenue Before Rate Realignment </t>
  </si>
  <si>
    <t>Percent of Total Revenue</t>
  </si>
  <si>
    <t xml:space="preserve">Revenue After Rate Realignment </t>
  </si>
  <si>
    <t>Revenue Shift</t>
  </si>
  <si>
    <t>Observation</t>
  </si>
  <si>
    <t>Operating Room Clinic Services</t>
  </si>
  <si>
    <t>Twelve Months Ending</t>
  </si>
  <si>
    <t>MHIP Reconciliation</t>
  </si>
  <si>
    <t>FYE 6/30/11 MHIP</t>
  </si>
  <si>
    <t>6/30/11 Revenue</t>
  </si>
  <si>
    <t>Allocation Percent</t>
  </si>
  <si>
    <t>Allocated MHIP</t>
  </si>
  <si>
    <t>6/30/11 Rate Order Volume</t>
  </si>
  <si>
    <t>6/30/11 MHIP Rate</t>
  </si>
  <si>
    <t>MHIP Collected</t>
  </si>
  <si>
    <t>Over/(Under) Collected</t>
  </si>
  <si>
    <t>Total Over/(Under) Collected</t>
  </si>
  <si>
    <t>FYE 6/30/09 MHIP</t>
  </si>
  <si>
    <t>MHIP @ July 1, 2010 per Schedule</t>
  </si>
  <si>
    <t>Markup @ July 1, 2010 per Rate Adj</t>
  </si>
  <si>
    <t>Gross MHIP @ July 1, 2010</t>
  </si>
  <si>
    <t>Net MHIP @ July 1, 2010</t>
  </si>
  <si>
    <t>(A +/- B)</t>
  </si>
  <si>
    <t>6/30/10  Actual Volumes</t>
  </si>
  <si>
    <t>6/30/10 Revenue</t>
  </si>
  <si>
    <t>From 1/1/10 Rate Adjustment File</t>
  </si>
  <si>
    <t>6/30/10 Volume</t>
  </si>
  <si>
    <t>6/30/10 MHIP Rate</t>
  </si>
  <si>
    <t>Included in Rates at 7/1/09</t>
  </si>
  <si>
    <t>MHIP Excluded at July 1, 2009</t>
  </si>
  <si>
    <t>Actual Volume</t>
  </si>
  <si>
    <t xml:space="preserve">MHIP Rate Calculation </t>
  </si>
  <si>
    <t>HOSPITAL:</t>
  </si>
  <si>
    <t>Markup Calculation - Hospital Specific Bad Debt Amount</t>
  </si>
  <si>
    <t>Ratio of Medicare &amp; Medicaid Charges</t>
  </si>
  <si>
    <t>A</t>
  </si>
  <si>
    <t>&lt;-- From Sched. PDA, LINE H</t>
  </si>
  <si>
    <t>Ratio of Blue Cross I/P Charges</t>
  </si>
  <si>
    <t>B1</t>
  </si>
  <si>
    <t>&lt;-- From Sched. PDA, LINE I</t>
  </si>
  <si>
    <t>Ratio of Blue Cross O/P Charges</t>
  </si>
  <si>
    <t>B2</t>
  </si>
  <si>
    <t>&lt;-- From Sched. PDA, LINE I1</t>
  </si>
  <si>
    <t>Ratio of MCO Medicare, Medicaid Charges</t>
  </si>
  <si>
    <t>C</t>
  </si>
  <si>
    <t>&lt;-- From Sched. PDA, LINE J</t>
  </si>
  <si>
    <t>D</t>
  </si>
  <si>
    <t>&lt;-- From Sched. PDA, LINE K</t>
  </si>
  <si>
    <t>EP - Prospective</t>
  </si>
  <si>
    <t>&lt;-- From UCC Policy &amp; Regression dated</t>
  </si>
  <si>
    <t>For Reference Purposes Only</t>
  </si>
  <si>
    <t>FP = 1 - (A + B1 + B2 + C + EP)</t>
  </si>
  <si>
    <t>Approved Markup:</t>
  </si>
  <si>
    <t>GP = GP (.06A+.0225B1+.02B2+.06C+.02D+EP+.02FP)+H</t>
  </si>
  <si>
    <t>Markup Calculation - Statewide Bad Debt Provision</t>
  </si>
  <si>
    <t>Ratio of HMO Charges to Total</t>
  </si>
  <si>
    <t>&lt;-- Statewide Average UCC Included in Rates</t>
  </si>
  <si>
    <t>GP = GP (.06A+.0625B1+.06B2+.06C+.02D+EP+.02FP)+H</t>
  </si>
  <si>
    <t xml:space="preserve">Total Estimated Approved Net Hospital Revenue </t>
  </si>
  <si>
    <t xml:space="preserve">Total Estimated Collected Net Hospital Revenue </t>
  </si>
  <si>
    <t>Monthly Payments</t>
  </si>
  <si>
    <t xml:space="preserve">Annual UCC Assessment/(Payment) </t>
  </si>
  <si>
    <t>Payment (FROM)/TO Fund</t>
  </si>
  <si>
    <t>From below</t>
  </si>
  <si>
    <t xml:space="preserve">NET Annual UCC Assessment/(Payment) </t>
  </si>
  <si>
    <t>Net Payment (FROM)/TO Fund</t>
  </si>
  <si>
    <t>Payments Due TO (FROM) UCC Fund</t>
  </si>
  <si>
    <t>(D) See Note</t>
  </si>
  <si>
    <t>(H)</t>
  </si>
  <si>
    <t>(I)</t>
  </si>
  <si>
    <t>(J)</t>
  </si>
  <si>
    <t>(B/E*D)</t>
  </si>
  <si>
    <t>(C/D)</t>
  </si>
  <si>
    <t>(B/D)</t>
  </si>
  <si>
    <t xml:space="preserve">(G-F)  </t>
  </si>
  <si>
    <t>Gross Revenue</t>
  </si>
  <si>
    <t>Collected</t>
  </si>
  <si>
    <t>Scheduled</t>
  </si>
  <si>
    <t>through</t>
  </si>
  <si>
    <t>per Monthly</t>
  </si>
  <si>
    <t>Gross</t>
  </si>
  <si>
    <t>in Rates</t>
  </si>
  <si>
    <t>Due From(To)</t>
  </si>
  <si>
    <t>Reports</t>
  </si>
  <si>
    <t>TO Fund *</t>
  </si>
  <si>
    <t>(FROM) Fund</t>
  </si>
  <si>
    <t>Note: Approved Markup should be the same as Markup in Rates Prior to December 1, 2008.</t>
  </si>
  <si>
    <t xml:space="preserve">MHIP </t>
  </si>
  <si>
    <t xml:space="preserve">HSCRC User Fees </t>
  </si>
  <si>
    <t>Permanent Target</t>
  </si>
  <si>
    <t>Permanent Target w/o Price Variance</t>
  </si>
  <si>
    <t>Adjusted CPC Volulme</t>
  </si>
  <si>
    <t>Adjust For Trim &amp; Excluded Revenue</t>
  </si>
  <si>
    <t>One Day</t>
  </si>
  <si>
    <t>Denied</t>
  </si>
  <si>
    <t>CPC</t>
  </si>
  <si>
    <t>Total I/P</t>
  </si>
  <si>
    <t>High Trim</t>
  </si>
  <si>
    <t>LOS</t>
  </si>
  <si>
    <t>Case</t>
  </si>
  <si>
    <t>Permanent</t>
  </si>
  <si>
    <t>Rate Center</t>
  </si>
  <si>
    <t>Volulme</t>
  </si>
  <si>
    <t>Births</t>
  </si>
  <si>
    <t>Total cases</t>
  </si>
  <si>
    <t>Less:</t>
  </si>
  <si>
    <t>Categorical Exclusions</t>
  </si>
  <si>
    <t>Total Excluded Cases</t>
  </si>
  <si>
    <t>Net Cases</t>
  </si>
  <si>
    <t>Permanent I/P Revenue</t>
  </si>
  <si>
    <t>Shadow CPC Target</t>
  </si>
  <si>
    <t>CPV Volume</t>
  </si>
  <si>
    <t>Total CPV</t>
  </si>
  <si>
    <t>CPV</t>
  </si>
  <si>
    <t>CPV Trim &amp; Exclusions</t>
  </si>
  <si>
    <t>Total Excluded Visits</t>
  </si>
  <si>
    <t>Permanent CPV Revenue</t>
  </si>
  <si>
    <t>Shadow CPV Target</t>
  </si>
  <si>
    <t>Base Year</t>
  </si>
  <si>
    <t>Budget Year</t>
  </si>
  <si>
    <t xml:space="preserve">Note : </t>
  </si>
  <si>
    <t>EIPA=</t>
  </si>
  <si>
    <t>Per M Schedule</t>
  </si>
  <si>
    <t>Less Invoice Cost</t>
  </si>
  <si>
    <t>Plus EIPAs</t>
  </si>
  <si>
    <t>Over/(Under) Collected from June Comply File</t>
  </si>
  <si>
    <t>Name:</t>
  </si>
  <si>
    <t>Phone:</t>
  </si>
  <si>
    <t>Fax:</t>
  </si>
  <si>
    <t>E-mail:</t>
  </si>
  <si>
    <t>Subtotal Special Adjustments</t>
  </si>
  <si>
    <t>Adjustments:</t>
  </si>
  <si>
    <t>Patient Safety Center</t>
  </si>
  <si>
    <t>See Note 12</t>
  </si>
  <si>
    <t>Permanent Adjustments:</t>
  </si>
  <si>
    <t>ID #</t>
  </si>
  <si>
    <t>Hospital Names &amp; Locations</t>
  </si>
  <si>
    <t>Test Hospital</t>
  </si>
  <si>
    <t>Sometown, Maryland</t>
  </si>
  <si>
    <t>Hagerstown, Maryland</t>
  </si>
  <si>
    <t>Baltimore, Maryland</t>
  </si>
  <si>
    <t>Prince Georges Hospital Center</t>
  </si>
  <si>
    <t>Cheverly, Maryland</t>
  </si>
  <si>
    <t>Holy Cross Hospital</t>
  </si>
  <si>
    <t>Silver Spring, Maryland</t>
  </si>
  <si>
    <t>Frederick Memorial Hospital</t>
  </si>
  <si>
    <t>Frederick, Maryland</t>
  </si>
  <si>
    <t>Harford Memorial Hospital</t>
  </si>
  <si>
    <t>Havre de Grace, Maryland</t>
  </si>
  <si>
    <t>Towson, Maryland</t>
  </si>
  <si>
    <t>Mercy Medical Center</t>
  </si>
  <si>
    <t>Johns Hopkins Hospital</t>
  </si>
  <si>
    <t>Cambridge, Maryland</t>
  </si>
  <si>
    <t>St. Agnes Hospital</t>
  </si>
  <si>
    <t>Sinai Hospital</t>
  </si>
  <si>
    <t>Bon Secours Hospital</t>
  </si>
  <si>
    <t>Washington Adventist Hospital</t>
  </si>
  <si>
    <t>Takoma Park, Maryland</t>
  </si>
  <si>
    <t>Garrett County Memorial Hospital</t>
  </si>
  <si>
    <t>Oakland, Maryland</t>
  </si>
  <si>
    <t>Olney, Maryland</t>
  </si>
  <si>
    <t>Peninsula Regional Medical Center</t>
  </si>
  <si>
    <t>Salisbury, Maryland</t>
  </si>
  <si>
    <t>Suburban Hospital</t>
  </si>
  <si>
    <t>Bethesda, Maryland</t>
  </si>
  <si>
    <t>Anne Arundel Medical Center</t>
  </si>
  <si>
    <t>Annapolis, Maryland</t>
  </si>
  <si>
    <t>Cumberland, Maryland</t>
  </si>
  <si>
    <t>Leonardtown, Maryland</t>
  </si>
  <si>
    <t>Johns Hopkins Bayview Medical Center</t>
  </si>
  <si>
    <t>Chestertown, Maryland</t>
  </si>
  <si>
    <t>Elkton, Maryland</t>
  </si>
  <si>
    <t>Westminster, Maryland</t>
  </si>
  <si>
    <t>La Plata, Maryland</t>
  </si>
  <si>
    <t>Easton, Maryland</t>
  </si>
  <si>
    <t>Calvert Memorial Hospital</t>
  </si>
  <si>
    <t>Prince Frederick, Maryland</t>
  </si>
  <si>
    <t>Northwest Hospital Center</t>
  </si>
  <si>
    <t>Randallstown, Maryland</t>
  </si>
  <si>
    <t>Glen Burnie, Maryland</t>
  </si>
  <si>
    <t>McCready Memorial Hospital</t>
  </si>
  <si>
    <t>Crisfield, Maryland</t>
  </si>
  <si>
    <t>Howard County General Hospital</t>
  </si>
  <si>
    <t>Columbia, Maryland</t>
  </si>
  <si>
    <t>Upper Chesapeake Medical Center</t>
  </si>
  <si>
    <t>Doctors Community Hospital</t>
  </si>
  <si>
    <t>Lanham, Maryland</t>
  </si>
  <si>
    <t>Clinton, Maryland</t>
  </si>
  <si>
    <t>Laurel Regional Hospital</t>
  </si>
  <si>
    <t>Laurel, Maryland</t>
  </si>
  <si>
    <t>Fort Washington Medical Center</t>
  </si>
  <si>
    <t>Fort Washington, Maryland</t>
  </si>
  <si>
    <t>Atlantic General Hospital</t>
  </si>
  <si>
    <t>Berlin, Maryland</t>
  </si>
  <si>
    <t>Shady Grove Adventist Hospital</t>
  </si>
  <si>
    <t>Rockville, Maryland</t>
  </si>
  <si>
    <t>Mt. Washington Pediatric Hospital</t>
  </si>
  <si>
    <t>IRC</t>
  </si>
  <si>
    <t>New</t>
  </si>
  <si>
    <t>Prorated</t>
  </si>
  <si>
    <t>Current</t>
  </si>
  <si>
    <t>Enter "1", if applicable</t>
  </si>
  <si>
    <t>Rate at</t>
  </si>
  <si>
    <t>A3</t>
  </si>
  <si>
    <t>B3</t>
  </si>
  <si>
    <t>C3</t>
  </si>
  <si>
    <t>D1</t>
  </si>
  <si>
    <t>D2</t>
  </si>
  <si>
    <t>E3</t>
  </si>
  <si>
    <t>F3</t>
  </si>
  <si>
    <t>G3</t>
  </si>
  <si>
    <t>G1 3</t>
  </si>
  <si>
    <t>L</t>
  </si>
  <si>
    <t>M</t>
  </si>
  <si>
    <t>Check should = Sched. PDA, LINE K</t>
  </si>
  <si>
    <t>Should equal line 5</t>
  </si>
  <si>
    <t>check</t>
  </si>
  <si>
    <t>Approved Cost</t>
  </si>
  <si>
    <t>Mark Up</t>
  </si>
  <si>
    <t>Cost</t>
  </si>
  <si>
    <t>Overhead</t>
  </si>
  <si>
    <t>Current Approved</t>
  </si>
  <si>
    <t>FYE 6/30/12 MHIP</t>
  </si>
  <si>
    <t>6/30/12 Revenue</t>
  </si>
  <si>
    <t>6/30/12 Rate Order Volume</t>
  </si>
  <si>
    <t>6/30/12 MHIP Rate</t>
  </si>
  <si>
    <t>Adjusted Approved Revenue Inflated</t>
  </si>
  <si>
    <t>One Day LOS Cases</t>
  </si>
  <si>
    <t>Denied Cases</t>
  </si>
  <si>
    <t>Imputed One Day LOS</t>
  </si>
  <si>
    <t>&amp; Denied Cases</t>
  </si>
  <si>
    <t>Total CPC Volume in Calculation</t>
  </si>
  <si>
    <t>Check</t>
  </si>
  <si>
    <t>Imputed Included CPV Volume</t>
  </si>
  <si>
    <t>Per Andy's Spreadsheet</t>
  </si>
  <si>
    <t>Total per Spreadsheet</t>
  </si>
  <si>
    <t>Total CPV Volume per Calculation</t>
  </si>
  <si>
    <t>Less Supplies and Drugs Outlier Charges</t>
  </si>
  <si>
    <t>Total Permanent CPV Revenue</t>
  </si>
  <si>
    <t>New Visits Base Year FY 2011</t>
  </si>
  <si>
    <t>Due to a significant increase in the I/P total charge per case, I/P rates will be reduced 20%. See column F on the Rate Realignment tab.</t>
  </si>
  <si>
    <t>Patient Day</t>
  </si>
  <si>
    <t>Inpatient Room &amp; Board and Admissions</t>
  </si>
  <si>
    <t>All Other</t>
  </si>
  <si>
    <t>C1.</t>
  </si>
  <si>
    <t>MSS units = Invoice Cost from June 11 Comply file, not EIPA's</t>
  </si>
  <si>
    <t>CDS units = Invoice Cost from June 11 Comply file, not EIPA's</t>
  </si>
  <si>
    <t>The Emergency and Clinic rate centers will be withheld from rate realignment for purposes of the I/P revenue reduction.</t>
  </si>
  <si>
    <t>Volume Adj</t>
  </si>
  <si>
    <t>Meritus Medical Center</t>
  </si>
  <si>
    <t>n/a</t>
  </si>
  <si>
    <t>Enter as a Negative</t>
  </si>
  <si>
    <t>TOTAL ACTUAL REVENUE</t>
  </si>
  <si>
    <t>Final</t>
  </si>
  <si>
    <t>One -Time</t>
  </si>
  <si>
    <t>Rate Order</t>
  </si>
  <si>
    <t>After Update</t>
  </si>
  <si>
    <t>Adjustments</t>
  </si>
  <si>
    <t>for the period 7/11 to 6/12:</t>
  </si>
  <si>
    <t>From Current UCC File</t>
  </si>
  <si>
    <t>DATE</t>
  </si>
  <si>
    <t xml:space="preserve">Current Testing Amount per Birth (new) = </t>
  </si>
  <si>
    <t>Variance %</t>
  </si>
  <si>
    <t>Perm Rev</t>
  </si>
  <si>
    <t>Outpatient</t>
  </si>
  <si>
    <t>Check should equal 0</t>
  </si>
  <si>
    <t>%</t>
  </si>
  <si>
    <t>Key</t>
  </si>
  <si>
    <t xml:space="preserve"> Revenue</t>
  </si>
  <si>
    <t>% I/P Routine</t>
  </si>
  <si>
    <t>20xx</t>
  </si>
  <si>
    <t>20x1</t>
  </si>
  <si>
    <t>.</t>
  </si>
  <si>
    <t>Link to Penalty tab cell P49</t>
  </si>
  <si>
    <t>University of Maryland Hospital Center</t>
  </si>
  <si>
    <t>University of Maryland Shore Medical Center at Dorchester</t>
  </si>
  <si>
    <t>MedStar Franklin Square Hospital Center</t>
  </si>
  <si>
    <t>MedStar Montgomery Medical Center</t>
  </si>
  <si>
    <t>MedStar Union Memorial Hospital</t>
  </si>
  <si>
    <t>Western Maryland Regional Medical Center</t>
  </si>
  <si>
    <t>MedStar St. Mary's Hospital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</si>
  <si>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</si>
  <si>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</si>
  <si>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</si>
  <si>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</si>
  <si>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</si>
  <si>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</si>
  <si>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</si>
  <si>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University of Maryland Baltimore Washington Medical Center</t>
  </si>
  <si>
    <t>Greater Baltimore Medical Center</t>
  </si>
  <si>
    <t>Fallston, Maryland</t>
  </si>
  <si>
    <t>MedStar Southern Maryland Hospital Center</t>
  </si>
  <si>
    <t>University of Maryland St. Joseph Medical Center</t>
  </si>
  <si>
    <t>Germantown Emergency Center</t>
  </si>
  <si>
    <t>Germantown, Maryland</t>
  </si>
  <si>
    <t>Queen Anne's Freestanding Emergency Center</t>
  </si>
  <si>
    <t>Queenstown, Maryland</t>
  </si>
  <si>
    <t>Bowie Emergency Center</t>
  </si>
  <si>
    <t>Bowie, Maryland</t>
  </si>
  <si>
    <t>Johns Hopkins (Oncology)</t>
  </si>
  <si>
    <t>University of Maryland Rehabilitation &amp; Orthopaedic Institute</t>
  </si>
  <si>
    <t>MedStar Good Samaritan Hospital</t>
  </si>
  <si>
    <t>St. Luke's Institute</t>
  </si>
  <si>
    <t>Adventist Rehab. Hospital of MD</t>
  </si>
  <si>
    <t>Adventist Behavioral Health - Eastern Shore</t>
  </si>
  <si>
    <t>Sheppard &amp; Enoch Pratt Hospital</t>
  </si>
  <si>
    <t>Brook Lane Health Services</t>
  </si>
  <si>
    <t>Adventist Behavioral Health - Rockville</t>
  </si>
  <si>
    <t>Levindale</t>
  </si>
  <si>
    <t>University Specialty Hospital</t>
  </si>
  <si>
    <t>University of Maryland - MIEMSS</t>
  </si>
  <si>
    <t>University of Maryland - Cancer Center</t>
  </si>
  <si>
    <t>???</t>
  </si>
  <si>
    <t>HOSPITAL :</t>
  </si>
  <si>
    <t>EFFECTIVE DATE</t>
  </si>
  <si>
    <t>NUMBER OF MONTHS SINCE LAST ADJUSTMENT</t>
  </si>
  <si>
    <t>INFLATION FACTOR COST</t>
  </si>
  <si>
    <t>ADJUSTMENT TO MARK-UP</t>
  </si>
  <si>
    <t>PRICE VARIANCE</t>
  </si>
  <si>
    <t>VOLUME VARIANCE</t>
  </si>
  <si>
    <t>REVERSAL OF PREVIOUS RETROS</t>
  </si>
  <si>
    <t>PERCENTAGE CHANGE IN GLOBAL REVENUE</t>
  </si>
  <si>
    <t>PERCENTAGE CHANGE IN INPATIENT REVENUE</t>
  </si>
  <si>
    <t>GLOBAL RATE ADJUSTMENT MODEL</t>
  </si>
  <si>
    <t>$</t>
  </si>
  <si>
    <t>TOTAL CHANGE IN REVENUE</t>
  </si>
  <si>
    <t>TOTAL APPROVED REVENUE</t>
  </si>
  <si>
    <t>POPULATION ADJUSTMENT</t>
  </si>
  <si>
    <t>C O M P O N E N T S O F T H E GLOBAL RATE ADJUSTMENT :</t>
  </si>
  <si>
    <t>PERMANENT ADJUSTMENTS</t>
  </si>
  <si>
    <t>TOTAL PROJECTED EXPERIENCED COSTS</t>
  </si>
  <si>
    <t>ONE-TIME ADJUSTMENTS (Net of Savings/(Dissavings)</t>
  </si>
  <si>
    <t>SAVINGS (DISSAVINGS) - net of rate year penalty</t>
  </si>
  <si>
    <t>SUMMARY</t>
  </si>
  <si>
    <t>hospid</t>
  </si>
  <si>
    <t>center</t>
  </si>
  <si>
    <t>volume</t>
  </si>
  <si>
    <t>rates</t>
  </si>
  <si>
    <t>effect_date</t>
  </si>
  <si>
    <t>Volumes</t>
  </si>
  <si>
    <t>Change in</t>
  </si>
  <si>
    <t>Prior Rate at</t>
  </si>
  <si>
    <t>months</t>
  </si>
  <si>
    <t>TOTAL ACTUAL REVENUE annualized</t>
  </si>
  <si>
    <t>&lt; from monthly submissions</t>
  </si>
  <si>
    <t>&lt; monthly submissions anualized</t>
  </si>
  <si>
    <t>&lt; from rate orders and period in effect</t>
  </si>
  <si>
    <t>&lt; to Price Leveling Adjustments, TPR 2</t>
  </si>
  <si>
    <t>NSP II (7/1/2013)</t>
  </si>
  <si>
    <t>QBR Scaled Revenue for RY 2015</t>
  </si>
  <si>
    <t>MHAC Scaled Revenue for RY 2015</t>
  </si>
  <si>
    <t>MHIP @ July 1, 2014 per Schedule</t>
  </si>
  <si>
    <t>Markup @ July 1, 2014</t>
  </si>
  <si>
    <t>Total MHIP @ July 1, 2014</t>
  </si>
  <si>
    <t>Net MHIP @ July 1, 2014</t>
  </si>
  <si>
    <t xml:space="preserve">Input from PDA file </t>
  </si>
  <si>
    <t xml:space="preserve">Note (2): Medicare and Medicaid Charges include PAC revenue </t>
  </si>
  <si>
    <t>FY 15 (7/1/14)</t>
  </si>
  <si>
    <t>FY 14 (7/1/13)</t>
  </si>
  <si>
    <t>Rate Year FY 2014 and FY 2015</t>
  </si>
  <si>
    <t>Provision for Uncollectable Accounts : **</t>
  </si>
  <si>
    <t>Note: ** = Statewide Average</t>
  </si>
  <si>
    <t>QBR / MHAC RY 2014</t>
  </si>
  <si>
    <t>&lt;-----</t>
  </si>
  <si>
    <t>Reflects Shared Savings Adjustment- See Note 13 on Input Info Tab</t>
  </si>
  <si>
    <t>See Notes</t>
  </si>
  <si>
    <t>Shared Savings Adjustment for</t>
  </si>
  <si>
    <t>FY2015</t>
  </si>
  <si>
    <t>In an effort to reduce readmissions, the above adjustment will be applied to the Update Factor.</t>
  </si>
  <si>
    <t>Population Growth</t>
  </si>
  <si>
    <t>From Methodology, Hospital Population Growth based on Proportion of ECMADs by Age and Zipcode</t>
  </si>
  <si>
    <t>Demographic Adjustment FY2015</t>
  </si>
  <si>
    <t>Crisp Funding</t>
  </si>
  <si>
    <t>temp RY2014 Assessment</t>
  </si>
  <si>
    <t>Annual GBR/TPR Rate Adjustment</t>
  </si>
  <si>
    <t>FY 2015</t>
  </si>
  <si>
    <t>Prior Savings/Dissavings</t>
  </si>
  <si>
    <t>&lt;----- to GBR/TPR-2</t>
  </si>
  <si>
    <t xml:space="preserve">GBR/TPR-1 </t>
  </si>
  <si>
    <t>Calculation of New Budgeted Revenue for GBR/TPR Hospitals</t>
  </si>
  <si>
    <t>Population Adjustment (calculated as per GBR/TPR Agreement)</t>
  </si>
  <si>
    <t>% Change in GBR/TPR</t>
  </si>
  <si>
    <t>"GBR/TPR-2"</t>
  </si>
  <si>
    <t>Permanent Revenue before update</t>
  </si>
  <si>
    <t>Other Permanent Adjustments %</t>
  </si>
  <si>
    <t>H.</t>
  </si>
  <si>
    <t>Other Permanent Adjustments $</t>
  </si>
  <si>
    <t>Savings (GBR TPR-1 Line C)</t>
  </si>
  <si>
    <t>Other Adjustments</t>
  </si>
  <si>
    <t>Non RR</t>
  </si>
  <si>
    <t>Infrastructure Adjustment</t>
  </si>
  <si>
    <t>At this point in time, it has not been determined if or how Rate Realignment would be done.</t>
  </si>
  <si>
    <t>GBR</t>
  </si>
  <si>
    <t>NSP II (7/1/2014)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</si>
</sst>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#,##0.0000_);\(#,##0.0000\)"/>
    <numFmt numFmtId="168" formatCode="0_);\(0\)"/>
    <numFmt numFmtId="169" formatCode="0.000%"/>
    <numFmt numFmtId="170" formatCode="_(* #,##0.0000_);_(* \(#,##0.000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&quot;$&quot;* #,##0.0000_);_(&quot;$&quot;* \(#,##0.0000\);_(&quot;$&quot;* &quot;-&quot;????_);_(@_)"/>
    <numFmt numFmtId="174" formatCode="0.0000"/>
    <numFmt numFmtId="175" formatCode="0.0000_);\(0.0000\)"/>
    <numFmt numFmtId="176" formatCode="mm/dd/yy;@"/>
    <numFmt numFmtId="177" formatCode="m/d/yy;@"/>
    <numFmt numFmtId="178" formatCode="m/d;@"/>
    <numFmt numFmtId="179" formatCode="dd\-mmm\-yy"/>
    <numFmt numFmtId="180" formatCode="[$-409]dddd\,\ mmmm\ dd\,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"/>
    <numFmt numFmtId="187" formatCode="[$-409]mmm\-yy;@"/>
    <numFmt numFmtId="188" formatCode="0.00000"/>
    <numFmt numFmtId="189" formatCode="[$$-409]#,##0"/>
    <numFmt numFmtId="190" formatCode="&quot;$&quot;#,##0.0"/>
    <numFmt numFmtId="191" formatCode="&quot;$&quot;#,##0.00"/>
    <numFmt numFmtId="192" formatCode="_(* #,##0.0_);_(* \(#,##0.0\);_(* &quot;-&quot;??_);_(@_)"/>
    <numFmt numFmtId="193" formatCode="#,##0.0"/>
    <numFmt numFmtId="194" formatCode="&quot;$&quot;#,##0.0000"/>
    <numFmt numFmtId="195" formatCode="0.0"/>
    <numFmt numFmtId="196" formatCode="0.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%"/>
    <numFmt numFmtId="204" formatCode="_(&quot;$&quot;* #,##0.0_);_(&quot;$&quot;* \(#,##0.0\);_(&quot;$&quot;* &quot;-&quot;??_);_(@_)"/>
    <numFmt numFmtId="205" formatCode="#,##0.0000"/>
    <numFmt numFmtId="206" formatCode="#,##0.00000"/>
    <numFmt numFmtId="207" formatCode="_(* #,##0.00000_);_(* \(#,##0.00000\);_(* &quot;-&quot;?????_);_(@_)"/>
    <numFmt numFmtId="208" formatCode="_(&quot;$&quot;* #,##0.000_);_(&quot;$&quot;* \(#,##0.000\);_(&quot;$&quot;* &quot;-&quot;??_);_(@_)"/>
    <numFmt numFmtId="209" formatCode="0000"/>
    <numFmt numFmtId="210" formatCode="#,##0.0_);\(#,##0.0\)"/>
    <numFmt numFmtId="211" formatCode="#,##0.000"/>
    <numFmt numFmtId="212" formatCode="[$-409]h:mm:ss\ AM/PM"/>
    <numFmt numFmtId="213" formatCode="_(* #,##0.000_);_(* \(#,##0.000\);_(* &quot;-&quot;??_);_(@_)"/>
    <numFmt numFmtId="214" formatCode="#,##0.00000000"/>
    <numFmt numFmtId="215" formatCode="#,##0.000000"/>
    <numFmt numFmtId="216" formatCode="_(* #,##0.000000_);_(* \(#,##0.000000\);_(* &quot;-&quot;????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_);_(* \(#,##0.0\);_(* &quot;-&quot;?_);_(@_)"/>
    <numFmt numFmtId="221" formatCode="#,##0.00000_);\(#,##0.00000\)"/>
    <numFmt numFmtId="222" formatCode="#,##0.000_);\(#,##0.000\)"/>
    <numFmt numFmtId="223" formatCode="[$-409]mmmm\-yy;@"/>
    <numFmt numFmtId="224" formatCode="&quot;$&quot;#,##0;[Red]&quot;$&quot;#,##0"/>
    <numFmt numFmtId="225" formatCode="#,##0;\(#,##0\)"/>
    <numFmt numFmtId="226" formatCode="0.0%;\(0.0%\)"/>
    <numFmt numFmtId="227" formatCode="0.00%;\(0.00%\)"/>
  </numFmts>
  <fonts count="153">
    <font>
      <sz val="10"/>
      <name val="Arial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12"/>
      <name val="Helv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u val="doub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Arial"/>
      <family val="2"/>
    </font>
    <font>
      <sz val="10"/>
      <color indexed="12"/>
      <name val="Times New Roman"/>
      <family val="1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sz val="14"/>
      <color indexed="8"/>
      <name val="Arial"/>
      <family val="2"/>
    </font>
    <font>
      <u val="single"/>
      <sz val="11"/>
      <color indexed="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name val="Arial"/>
      <family val="2"/>
    </font>
    <font>
      <b/>
      <u val="singleAccounting"/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u val="singleAccounting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name val="SWISS"/>
      <family val="0"/>
    </font>
    <font>
      <b/>
      <sz val="18"/>
      <name val="Arial"/>
      <family val="2"/>
    </font>
    <font>
      <sz val="10"/>
      <color indexed="53"/>
      <name val="Arial"/>
      <family val="2"/>
    </font>
    <font>
      <sz val="10"/>
      <color indexed="30"/>
      <name val="Arial"/>
      <family val="2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Tms Rmn"/>
      <family val="0"/>
    </font>
    <font>
      <sz val="10"/>
      <name val="Courier"/>
      <family val="3"/>
    </font>
    <font>
      <sz val="24"/>
      <color indexed="13"/>
      <name val="SWISS"/>
      <family val="0"/>
    </font>
    <font>
      <b/>
      <sz val="14"/>
      <name val="SWISS"/>
      <family val="0"/>
    </font>
    <font>
      <b/>
      <sz val="10"/>
      <name val="MS Sans Serif"/>
      <family val="2"/>
    </font>
    <font>
      <b/>
      <sz val="6.5"/>
      <name val="MS Sans Serif"/>
      <family val="2"/>
    </font>
    <font>
      <b/>
      <i/>
      <sz val="11"/>
      <color indexed="12"/>
      <name val="Arial"/>
      <family val="2"/>
    </font>
    <font>
      <i/>
      <sz val="10"/>
      <name val="Syste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FF"/>
      <name val="Arial"/>
      <family val="2"/>
    </font>
    <font>
      <sz val="7.5"/>
      <color rgb="FF000000"/>
      <name val="Times New Roman"/>
      <family val="1"/>
    </font>
    <font>
      <b/>
      <sz val="7.5"/>
      <color rgb="FF000000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0000FF"/>
      <name val="Times New Roman"/>
      <family val="1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7" fillId="2" borderId="0" applyNumberFormat="0" applyBorder="0" applyAlignment="0" applyProtection="0"/>
    <xf numFmtId="0" fontId="112" fillId="3" borderId="0" applyNumberFormat="0" applyBorder="0" applyAlignment="0" applyProtection="0"/>
    <xf numFmtId="0" fontId="111" fillId="4" borderId="0" applyNumberFormat="0" applyBorder="0" applyAlignment="0" applyProtection="0"/>
    <xf numFmtId="0" fontId="17" fillId="4" borderId="0" applyNumberFormat="0" applyBorder="0" applyAlignment="0" applyProtection="0"/>
    <xf numFmtId="0" fontId="112" fillId="5" borderId="0" applyNumberFormat="0" applyBorder="0" applyAlignment="0" applyProtection="0"/>
    <xf numFmtId="0" fontId="111" fillId="6" borderId="0" applyNumberFormat="0" applyBorder="0" applyAlignment="0" applyProtection="0"/>
    <xf numFmtId="0" fontId="17" fillId="6" borderId="0" applyNumberFormat="0" applyBorder="0" applyAlignment="0" applyProtection="0"/>
    <xf numFmtId="0" fontId="112" fillId="7" borderId="0" applyNumberFormat="0" applyBorder="0" applyAlignment="0" applyProtection="0"/>
    <xf numFmtId="0" fontId="111" fillId="8" borderId="0" applyNumberFormat="0" applyBorder="0" applyAlignment="0" applyProtection="0"/>
    <xf numFmtId="0" fontId="17" fillId="8" borderId="0" applyNumberFormat="0" applyBorder="0" applyAlignment="0" applyProtection="0"/>
    <xf numFmtId="0" fontId="112" fillId="9" borderId="0" applyNumberFormat="0" applyBorder="0" applyAlignment="0" applyProtection="0"/>
    <xf numFmtId="0" fontId="111" fillId="10" borderId="0" applyNumberFormat="0" applyBorder="0" applyAlignment="0" applyProtection="0"/>
    <xf numFmtId="0" fontId="17" fillId="11" borderId="0" applyNumberFormat="0" applyBorder="0" applyAlignment="0" applyProtection="0"/>
    <xf numFmtId="0" fontId="112" fillId="10" borderId="0" applyNumberFormat="0" applyBorder="0" applyAlignment="0" applyProtection="0"/>
    <xf numFmtId="0" fontId="111" fillId="12" borderId="0" applyNumberFormat="0" applyBorder="0" applyAlignment="0" applyProtection="0"/>
    <xf numFmtId="0" fontId="17" fillId="13" borderId="0" applyNumberFormat="0" applyBorder="0" applyAlignment="0" applyProtection="0"/>
    <xf numFmtId="0" fontId="112" fillId="12" borderId="0" applyNumberFormat="0" applyBorder="0" applyAlignment="0" applyProtection="0"/>
    <xf numFmtId="0" fontId="111" fillId="14" borderId="0" applyNumberFormat="0" applyBorder="0" applyAlignment="0" applyProtection="0"/>
    <xf numFmtId="0" fontId="17" fillId="15" borderId="0" applyNumberFormat="0" applyBorder="0" applyAlignment="0" applyProtection="0"/>
    <xf numFmtId="0" fontId="112" fillId="14" borderId="0" applyNumberFormat="0" applyBorder="0" applyAlignment="0" applyProtection="0"/>
    <xf numFmtId="0" fontId="111" fillId="16" borderId="0" applyNumberFormat="0" applyBorder="0" applyAlignment="0" applyProtection="0"/>
    <xf numFmtId="0" fontId="17" fillId="17" borderId="0" applyNumberFormat="0" applyBorder="0" applyAlignment="0" applyProtection="0"/>
    <xf numFmtId="0" fontId="112" fillId="16" borderId="0" applyNumberFormat="0" applyBorder="0" applyAlignment="0" applyProtection="0"/>
    <xf numFmtId="0" fontId="111" fillId="18" borderId="0" applyNumberFormat="0" applyBorder="0" applyAlignment="0" applyProtection="0"/>
    <xf numFmtId="0" fontId="17" fillId="18" borderId="0" applyNumberFormat="0" applyBorder="0" applyAlignment="0" applyProtection="0"/>
    <xf numFmtId="0" fontId="112" fillId="19" borderId="0" applyNumberFormat="0" applyBorder="0" applyAlignment="0" applyProtection="0"/>
    <xf numFmtId="0" fontId="111" fillId="20" borderId="0" applyNumberFormat="0" applyBorder="0" applyAlignment="0" applyProtection="0"/>
    <xf numFmtId="0" fontId="17" fillId="8" borderId="0" applyNumberFormat="0" applyBorder="0" applyAlignment="0" applyProtection="0"/>
    <xf numFmtId="0" fontId="112" fillId="20" borderId="0" applyNumberFormat="0" applyBorder="0" applyAlignment="0" applyProtection="0"/>
    <xf numFmtId="0" fontId="111" fillId="21" borderId="0" applyNumberFormat="0" applyBorder="0" applyAlignment="0" applyProtection="0"/>
    <xf numFmtId="0" fontId="17" fillId="15" borderId="0" applyNumberFormat="0" applyBorder="0" applyAlignment="0" applyProtection="0"/>
    <xf numFmtId="0" fontId="112" fillId="21" borderId="0" applyNumberFormat="0" applyBorder="0" applyAlignment="0" applyProtection="0"/>
    <xf numFmtId="0" fontId="111" fillId="22" borderId="0" applyNumberFormat="0" applyBorder="0" applyAlignment="0" applyProtection="0"/>
    <xf numFmtId="0" fontId="17" fillId="23" borderId="0" applyNumberFormat="0" applyBorder="0" applyAlignment="0" applyProtection="0"/>
    <xf numFmtId="0" fontId="112" fillId="22" borderId="0" applyNumberFormat="0" applyBorder="0" applyAlignment="0" applyProtection="0"/>
    <xf numFmtId="0" fontId="113" fillId="24" borderId="0" applyNumberFormat="0" applyBorder="0" applyAlignment="0" applyProtection="0"/>
    <xf numFmtId="0" fontId="62" fillId="25" borderId="0" applyNumberFormat="0" applyBorder="0" applyAlignment="0" applyProtection="0"/>
    <xf numFmtId="0" fontId="114" fillId="24" borderId="0" applyNumberFormat="0" applyBorder="0" applyAlignment="0" applyProtection="0"/>
    <xf numFmtId="0" fontId="113" fillId="26" borderId="0" applyNumberFormat="0" applyBorder="0" applyAlignment="0" applyProtection="0"/>
    <xf numFmtId="0" fontId="62" fillId="17" borderId="0" applyNumberFormat="0" applyBorder="0" applyAlignment="0" applyProtection="0"/>
    <xf numFmtId="0" fontId="114" fillId="26" borderId="0" applyNumberFormat="0" applyBorder="0" applyAlignment="0" applyProtection="0"/>
    <xf numFmtId="0" fontId="113" fillId="18" borderId="0" applyNumberFormat="0" applyBorder="0" applyAlignment="0" applyProtection="0"/>
    <xf numFmtId="0" fontId="62" fillId="18" borderId="0" applyNumberFormat="0" applyBorder="0" applyAlignment="0" applyProtection="0"/>
    <xf numFmtId="0" fontId="114" fillId="27" borderId="0" applyNumberFormat="0" applyBorder="0" applyAlignment="0" applyProtection="0"/>
    <xf numFmtId="0" fontId="113" fillId="28" borderId="0" applyNumberFormat="0" applyBorder="0" applyAlignment="0" applyProtection="0"/>
    <xf numFmtId="0" fontId="62" fillId="28" borderId="0" applyNumberFormat="0" applyBorder="0" applyAlignment="0" applyProtection="0"/>
    <xf numFmtId="0" fontId="114" fillId="29" borderId="0" applyNumberFormat="0" applyBorder="0" applyAlignment="0" applyProtection="0"/>
    <xf numFmtId="0" fontId="113" fillId="30" borderId="0" applyNumberFormat="0" applyBorder="0" applyAlignment="0" applyProtection="0"/>
    <xf numFmtId="0" fontId="62" fillId="31" borderId="0" applyNumberFormat="0" applyBorder="0" applyAlignment="0" applyProtection="0"/>
    <xf numFmtId="0" fontId="114" fillId="30" borderId="0" applyNumberFormat="0" applyBorder="0" applyAlignment="0" applyProtection="0"/>
    <xf numFmtId="0" fontId="113" fillId="32" borderId="0" applyNumberFormat="0" applyBorder="0" applyAlignment="0" applyProtection="0"/>
    <xf numFmtId="0" fontId="62" fillId="32" borderId="0" applyNumberFormat="0" applyBorder="0" applyAlignment="0" applyProtection="0"/>
    <xf numFmtId="0" fontId="114" fillId="33" borderId="0" applyNumberFormat="0" applyBorder="0" applyAlignment="0" applyProtection="0"/>
    <xf numFmtId="0" fontId="113" fillId="34" borderId="0" applyNumberFormat="0" applyBorder="0" applyAlignment="0" applyProtection="0"/>
    <xf numFmtId="0" fontId="62" fillId="35" borderId="0" applyNumberFormat="0" applyBorder="0" applyAlignment="0" applyProtection="0"/>
    <xf numFmtId="0" fontId="114" fillId="34" borderId="0" applyNumberFormat="0" applyBorder="0" applyAlignment="0" applyProtection="0"/>
    <xf numFmtId="0" fontId="113" fillId="36" borderId="0" applyNumberFormat="0" applyBorder="0" applyAlignment="0" applyProtection="0"/>
    <xf numFmtId="0" fontId="62" fillId="37" borderId="0" applyNumberFormat="0" applyBorder="0" applyAlignment="0" applyProtection="0"/>
    <xf numFmtId="0" fontId="114" fillId="36" borderId="0" applyNumberFormat="0" applyBorder="0" applyAlignment="0" applyProtection="0"/>
    <xf numFmtId="0" fontId="113" fillId="38" borderId="0" applyNumberFormat="0" applyBorder="0" applyAlignment="0" applyProtection="0"/>
    <xf numFmtId="0" fontId="62" fillId="39" borderId="0" applyNumberFormat="0" applyBorder="0" applyAlignment="0" applyProtection="0"/>
    <xf numFmtId="0" fontId="114" fillId="38" borderId="0" applyNumberFormat="0" applyBorder="0" applyAlignment="0" applyProtection="0"/>
    <xf numFmtId="0" fontId="113" fillId="40" borderId="0" applyNumberFormat="0" applyBorder="0" applyAlignment="0" applyProtection="0"/>
    <xf numFmtId="0" fontId="62" fillId="28" borderId="0" applyNumberFormat="0" applyBorder="0" applyAlignment="0" applyProtection="0"/>
    <xf numFmtId="0" fontId="114" fillId="40" borderId="0" applyNumberFormat="0" applyBorder="0" applyAlignment="0" applyProtection="0"/>
    <xf numFmtId="0" fontId="113" fillId="41" borderId="0" applyNumberFormat="0" applyBorder="0" applyAlignment="0" applyProtection="0"/>
    <xf numFmtId="0" fontId="62" fillId="31" borderId="0" applyNumberFormat="0" applyBorder="0" applyAlignment="0" applyProtection="0"/>
    <xf numFmtId="0" fontId="114" fillId="41" borderId="0" applyNumberFormat="0" applyBorder="0" applyAlignment="0" applyProtection="0"/>
    <xf numFmtId="0" fontId="113" fillId="42" borderId="0" applyNumberFormat="0" applyBorder="0" applyAlignment="0" applyProtection="0"/>
    <xf numFmtId="0" fontId="62" fillId="43" borderId="0" applyNumberFormat="0" applyBorder="0" applyAlignment="0" applyProtection="0"/>
    <xf numFmtId="0" fontId="114" fillId="42" borderId="0" applyNumberFormat="0" applyBorder="0" applyAlignment="0" applyProtection="0"/>
    <xf numFmtId="0" fontId="115" fillId="44" borderId="0" applyNumberFormat="0" applyBorder="0" applyAlignment="0" applyProtection="0"/>
    <xf numFmtId="0" fontId="63" fillId="4" borderId="0" applyNumberFormat="0" applyBorder="0" applyAlignment="0" applyProtection="0"/>
    <xf numFmtId="0" fontId="116" fillId="44" borderId="0" applyNumberFormat="0" applyBorder="0" applyAlignment="0" applyProtection="0"/>
    <xf numFmtId="0" fontId="117" fillId="45" borderId="1" applyNumberFormat="0" applyAlignment="0" applyProtection="0"/>
    <xf numFmtId="0" fontId="64" fillId="46" borderId="2" applyNumberFormat="0" applyAlignment="0" applyProtection="0"/>
    <xf numFmtId="0" fontId="118" fillId="45" borderId="1" applyNumberFormat="0" applyAlignment="0" applyProtection="0"/>
    <xf numFmtId="0" fontId="119" fillId="47" borderId="3" applyNumberFormat="0" applyAlignment="0" applyProtection="0"/>
    <xf numFmtId="0" fontId="65" fillId="48" borderId="4" applyNumberFormat="0" applyAlignment="0" applyProtection="0"/>
    <xf numFmtId="0" fontId="12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0" fillId="0" borderId="0" applyFont="0" applyFill="0" applyBorder="0" applyAlignment="0" applyProtection="0"/>
    <xf numFmtId="225" fontId="84" fillId="0" borderId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85" fillId="0" borderId="0">
      <alignment/>
      <protection/>
    </xf>
    <xf numFmtId="0" fontId="85" fillId="0" borderId="5">
      <alignment/>
      <protection/>
    </xf>
    <xf numFmtId="0" fontId="85" fillId="0" borderId="5">
      <alignment/>
      <protection/>
    </xf>
    <xf numFmtId="0" fontId="75" fillId="0" borderId="0" applyFont="0" applyBorder="0" applyAlignment="0">
      <protection/>
    </xf>
    <xf numFmtId="0" fontId="86" fillId="49" borderId="0">
      <alignment/>
      <protection/>
    </xf>
    <xf numFmtId="0" fontId="1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6" fontId="50" fillId="0" borderId="0">
      <alignment/>
      <protection/>
    </xf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7" fillId="0" borderId="6">
      <alignment/>
      <protection/>
    </xf>
    <xf numFmtId="0" fontId="87" fillId="0" borderId="5">
      <alignment/>
      <protection/>
    </xf>
    <xf numFmtId="0" fontId="87" fillId="50" borderId="5">
      <alignment/>
      <protection/>
    </xf>
    <xf numFmtId="0" fontId="123" fillId="51" borderId="0" applyNumberFormat="0" applyBorder="0" applyAlignment="0" applyProtection="0"/>
    <xf numFmtId="0" fontId="67" fillId="6" borderId="0" applyNumberFormat="0" applyBorder="0" applyAlignment="0" applyProtection="0"/>
    <xf numFmtId="0" fontId="124" fillId="51" borderId="0" applyNumberFormat="0" applyBorder="0" applyAlignment="0" applyProtection="0"/>
    <xf numFmtId="38" fontId="13" fillId="46" borderId="0" applyNumberFormat="0" applyBorder="0" applyAlignment="0" applyProtection="0"/>
    <xf numFmtId="0" fontId="14" fillId="0" borderId="7" applyNumberFormat="0" applyAlignment="0" applyProtection="0"/>
    <xf numFmtId="0" fontId="14" fillId="0" borderId="8">
      <alignment horizontal="left" vertical="center"/>
      <protection/>
    </xf>
    <xf numFmtId="0" fontId="125" fillId="0" borderId="9" applyNumberFormat="0" applyFill="0" applyAlignment="0" applyProtection="0"/>
    <xf numFmtId="3" fontId="76" fillId="0" borderId="0" applyNumberFormat="0" applyFon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3" fontId="14" fillId="0" borderId="0" applyNumberFormat="0" applyFont="0" applyFill="0" applyAlignment="0" applyProtection="0"/>
    <xf numFmtId="3" fontId="14" fillId="0" borderId="0" applyNumberFormat="0" applyFont="0" applyFill="0" applyAlignment="0" applyProtection="0"/>
    <xf numFmtId="0" fontId="128" fillId="0" borderId="10" applyNumberFormat="0" applyFill="0" applyAlignment="0" applyProtection="0"/>
    <xf numFmtId="0" fontId="129" fillId="0" borderId="11" applyNumberFormat="0" applyFill="0" applyAlignment="0" applyProtection="0"/>
    <xf numFmtId="0" fontId="68" fillId="0" borderId="12" applyNumberFormat="0" applyFill="0" applyAlignment="0" applyProtection="0"/>
    <xf numFmtId="0" fontId="130" fillId="0" borderId="11" applyNumberFormat="0" applyFill="0" applyAlignment="0" applyProtection="0"/>
    <xf numFmtId="0" fontId="1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1" fillId="52" borderId="1" applyNumberFormat="0" applyAlignment="0" applyProtection="0"/>
    <xf numFmtId="10" fontId="13" fillId="53" borderId="13" applyNumberFormat="0" applyBorder="0" applyAlignment="0" applyProtection="0"/>
    <xf numFmtId="0" fontId="69" fillId="13" borderId="2" applyNumberFormat="0" applyAlignment="0" applyProtection="0"/>
    <xf numFmtId="0" fontId="132" fillId="52" borderId="1" applyNumberFormat="0" applyAlignment="0" applyProtection="0"/>
    <xf numFmtId="0" fontId="133" fillId="0" borderId="14" applyNumberFormat="0" applyFill="0" applyAlignment="0" applyProtection="0"/>
    <xf numFmtId="0" fontId="70" fillId="0" borderId="15" applyNumberFormat="0" applyFill="0" applyAlignment="0" applyProtection="0"/>
    <xf numFmtId="0" fontId="134" fillId="0" borderId="14" applyNumberFormat="0" applyFill="0" applyAlignment="0" applyProtection="0"/>
    <xf numFmtId="0" fontId="135" fillId="54" borderId="0" applyNumberFormat="0" applyBorder="0" applyAlignment="0" applyProtection="0"/>
    <xf numFmtId="0" fontId="71" fillId="55" borderId="0" applyNumberFormat="0" applyBorder="0" applyAlignment="0" applyProtection="0"/>
    <xf numFmtId="0" fontId="136" fillId="5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24" fontId="24" fillId="0" borderId="0">
      <alignment wrapText="1"/>
      <protection/>
    </xf>
    <xf numFmtId="224" fontId="24" fillId="0" borderId="0">
      <alignment wrapText="1"/>
      <protection/>
    </xf>
    <xf numFmtId="224" fontId="24" fillId="0" borderId="0">
      <alignment wrapText="1"/>
      <protection/>
    </xf>
    <xf numFmtId="0" fontId="11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45" fillId="0" borderId="0">
      <alignment/>
      <protection/>
    </xf>
    <xf numFmtId="0" fontId="8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11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112" fillId="0" borderId="0">
      <alignment/>
      <protection/>
    </xf>
    <xf numFmtId="224" fontId="24" fillId="0" borderId="0">
      <alignment wrapText="1"/>
      <protection/>
    </xf>
    <xf numFmtId="0" fontId="0" fillId="0" borderId="0">
      <alignment/>
      <protection/>
    </xf>
    <xf numFmtId="0" fontId="11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56" borderId="16" applyNumberFormat="0" applyFont="0" applyAlignment="0" applyProtection="0"/>
    <xf numFmtId="0" fontId="0" fillId="53" borderId="17" applyNumberFormat="0" applyFont="0" applyAlignment="0" applyProtection="0"/>
    <xf numFmtId="0" fontId="112" fillId="56" borderId="16" applyNumberFormat="0" applyFont="0" applyAlignment="0" applyProtection="0"/>
    <xf numFmtId="0" fontId="74" fillId="57" borderId="0" applyNumberFormat="0" applyFont="0" applyFill="0" applyBorder="0" applyAlignment="0" applyProtection="0"/>
    <xf numFmtId="0" fontId="74" fillId="57" borderId="0" applyNumberFormat="0" applyFont="0" applyFill="0" applyBorder="0" applyAlignment="0" applyProtection="0"/>
    <xf numFmtId="0" fontId="137" fillId="45" borderId="18" applyNumberFormat="0" applyAlignment="0" applyProtection="0"/>
    <xf numFmtId="0" fontId="72" fillId="46" borderId="19" applyNumberFormat="0" applyAlignment="0" applyProtection="0"/>
    <xf numFmtId="0" fontId="138" fillId="45" borderId="18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6" fontId="84" fillId="0" borderId="0" applyFill="0" applyBorder="0" applyAlignment="0" applyProtection="0"/>
    <xf numFmtId="227" fontId="84" fillId="0" borderId="0" applyFill="0" applyBorder="0" applyAlignment="0" applyProtection="0"/>
    <xf numFmtId="0" fontId="83" fillId="0" borderId="0" applyNumberFormat="0" applyFont="0" applyFill="0" applyBorder="0" applyAlignment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8" fillId="0" borderId="20">
      <alignment horizontal="center"/>
      <protection/>
    </xf>
    <xf numFmtId="3" fontId="83" fillId="0" borderId="0" applyFont="0" applyFill="0" applyBorder="0" applyAlignment="0" applyProtection="0"/>
    <xf numFmtId="0" fontId="83" fillId="58" borderId="0" applyNumberFormat="0" applyFont="0" applyBorder="0" applyAlignment="0" applyProtection="0"/>
    <xf numFmtId="0" fontId="89" fillId="59" borderId="0" applyNumberFormat="0" applyFont="0" applyFill="0" applyBorder="0" applyAlignment="0" applyProtection="0"/>
    <xf numFmtId="0" fontId="89" fillId="59" borderId="0" applyNumberFormat="0" applyFont="0" applyFill="0" applyBorder="0" applyAlignment="0" applyProtection="0"/>
    <xf numFmtId="0" fontId="85" fillId="0" borderId="0">
      <alignment/>
      <protection/>
    </xf>
    <xf numFmtId="0" fontId="17" fillId="0" borderId="0">
      <alignment/>
      <protection/>
    </xf>
    <xf numFmtId="0" fontId="17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90" fillId="46" borderId="0" applyNumberFormat="0" applyBorder="0" applyAlignment="0">
      <protection/>
    </xf>
    <xf numFmtId="0" fontId="1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21" applyNumberFormat="0" applyFill="0" applyAlignment="0" applyProtection="0"/>
    <xf numFmtId="3" fontId="24" fillId="0" borderId="22" applyNumberFormat="0" applyFont="0" applyBorder="0" applyAlignment="0" applyProtection="0"/>
    <xf numFmtId="3" fontId="24" fillId="0" borderId="22" applyNumberFormat="0" applyFont="0" applyBorder="0" applyAlignment="0" applyProtection="0"/>
    <xf numFmtId="0" fontId="141" fillId="0" borderId="21" applyNumberFormat="0" applyFill="0" applyAlignment="0" applyProtection="0"/>
    <xf numFmtId="0" fontId="1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3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5" fillId="0" borderId="0" xfId="617" applyFont="1" applyAlignment="1">
      <alignment horizontal="centerContinuous"/>
      <protection/>
    </xf>
    <xf numFmtId="0" fontId="0" fillId="0" borderId="0" xfId="617" applyFont="1" applyAlignment="1">
      <alignment horizontal="centerContinuous"/>
      <protection/>
    </xf>
    <xf numFmtId="0" fontId="0" fillId="0" borderId="0" xfId="617" applyFont="1">
      <alignment/>
      <protection/>
    </xf>
    <xf numFmtId="0" fontId="6" fillId="0" borderId="0" xfId="617" applyFont="1" applyAlignment="1">
      <alignment horizontal="centerContinuous"/>
      <protection/>
    </xf>
    <xf numFmtId="0" fontId="0" fillId="0" borderId="0" xfId="617" applyFont="1" applyFill="1">
      <alignment/>
      <protection/>
    </xf>
    <xf numFmtId="0" fontId="7" fillId="0" borderId="0" xfId="617" applyFont="1">
      <alignment/>
      <protection/>
    </xf>
    <xf numFmtId="42" fontId="0" fillId="0" borderId="0" xfId="617" applyNumberFormat="1" applyFont="1">
      <alignment/>
      <protection/>
    </xf>
    <xf numFmtId="37" fontId="0" fillId="0" borderId="0" xfId="617" applyNumberFormat="1" applyFont="1">
      <alignment/>
      <protection/>
    </xf>
    <xf numFmtId="41" fontId="0" fillId="0" borderId="0" xfId="617" applyNumberFormat="1" applyFont="1">
      <alignment/>
      <protection/>
    </xf>
    <xf numFmtId="41" fontId="0" fillId="0" borderId="0" xfId="617" applyNumberFormat="1" applyFont="1" applyBorder="1">
      <alignment/>
      <protection/>
    </xf>
    <xf numFmtId="0" fontId="0" fillId="0" borderId="0" xfId="617" applyFont="1" applyAlignment="1">
      <alignment horizontal="center"/>
      <protection/>
    </xf>
    <xf numFmtId="41" fontId="0" fillId="0" borderId="23" xfId="617" applyNumberFormat="1" applyFont="1" applyBorder="1">
      <alignment/>
      <protection/>
    </xf>
    <xf numFmtId="10" fontId="0" fillId="0" borderId="0" xfId="617" applyNumberFormat="1" applyFont="1" applyFill="1">
      <alignment/>
      <protection/>
    </xf>
    <xf numFmtId="10" fontId="0" fillId="0" borderId="0" xfId="617" applyNumberFormat="1" applyFont="1">
      <alignment/>
      <protection/>
    </xf>
    <xf numFmtId="41" fontId="0" fillId="0" borderId="0" xfId="617" applyNumberFormat="1" applyFont="1" applyFill="1" applyBorder="1">
      <alignment/>
      <protection/>
    </xf>
    <xf numFmtId="43" fontId="0" fillId="0" borderId="0" xfId="617" applyNumberFormat="1" applyFont="1">
      <alignment/>
      <protection/>
    </xf>
    <xf numFmtId="43" fontId="0" fillId="0" borderId="0" xfId="617" applyNumberFormat="1" applyFont="1" applyBorder="1">
      <alignment/>
      <protection/>
    </xf>
    <xf numFmtId="42" fontId="0" fillId="0" borderId="24" xfId="617" applyNumberFormat="1" applyFont="1" applyBorder="1">
      <alignment/>
      <protection/>
    </xf>
    <xf numFmtId="175" fontId="0" fillId="0" borderId="0" xfId="617" applyNumberFormat="1" applyFont="1">
      <alignment/>
      <protection/>
    </xf>
    <xf numFmtId="41" fontId="6" fillId="0" borderId="0" xfId="620" applyNumberFormat="1" applyFont="1">
      <alignment/>
      <protection/>
    </xf>
    <xf numFmtId="41" fontId="6" fillId="0" borderId="0" xfId="620" applyNumberFormat="1" applyFont="1" applyAlignment="1">
      <alignment horizontal="centerContinuous"/>
      <protection/>
    </xf>
    <xf numFmtId="41" fontId="4" fillId="0" borderId="0" xfId="620" applyNumberFormat="1" applyAlignment="1">
      <alignment horizontal="centerContinuous"/>
      <protection/>
    </xf>
    <xf numFmtId="41" fontId="6" fillId="0" borderId="0" xfId="620" applyNumberFormat="1" applyFont="1" applyAlignment="1">
      <alignment horizontal="center"/>
      <protection/>
    </xf>
    <xf numFmtId="41" fontId="9" fillId="0" borderId="0" xfId="620" applyNumberFormat="1" applyFont="1" applyAlignment="1">
      <alignment horizontal="center"/>
      <protection/>
    </xf>
    <xf numFmtId="41" fontId="6" fillId="0" borderId="0" xfId="620" applyNumberFormat="1" applyFont="1" applyProtection="1">
      <alignment/>
      <protection/>
    </xf>
    <xf numFmtId="166" fontId="6" fillId="0" borderId="0" xfId="96" applyNumberFormat="1" applyFont="1" applyBorder="1" applyAlignment="1" applyProtection="1">
      <alignment/>
      <protection/>
    </xf>
    <xf numFmtId="171" fontId="6" fillId="0" borderId="0" xfId="329" applyNumberFormat="1" applyFont="1" applyAlignment="1" applyProtection="1">
      <alignment/>
      <protection/>
    </xf>
    <xf numFmtId="41" fontId="10" fillId="0" borderId="0" xfId="620" applyNumberFormat="1" applyFont="1">
      <alignment/>
      <protection/>
    </xf>
    <xf numFmtId="37" fontId="11" fillId="0" borderId="0" xfId="620" applyNumberFormat="1" applyFont="1" applyAlignment="1">
      <alignment horizontal="left"/>
      <protection/>
    </xf>
    <xf numFmtId="171" fontId="12" fillId="0" borderId="0" xfId="329" applyNumberFormat="1" applyFont="1" applyAlignment="1">
      <alignment/>
    </xf>
    <xf numFmtId="10" fontId="6" fillId="0" borderId="0" xfId="631" applyNumberFormat="1" applyFont="1" applyAlignment="1">
      <alignment/>
    </xf>
    <xf numFmtId="0" fontId="0" fillId="0" borderId="0" xfId="619" applyFont="1">
      <alignment/>
      <protection/>
    </xf>
    <xf numFmtId="0" fontId="14" fillId="0" borderId="0" xfId="619" applyFont="1" applyAlignment="1">
      <alignment horizontal="centerContinuous"/>
      <protection/>
    </xf>
    <xf numFmtId="0" fontId="0" fillId="0" borderId="0" xfId="619" applyFont="1" applyAlignment="1">
      <alignment horizontal="centerContinuous"/>
      <protection/>
    </xf>
    <xf numFmtId="0" fontId="5" fillId="0" borderId="0" xfId="619" applyFont="1" applyAlignment="1">
      <alignment horizontal="centerContinuous"/>
      <protection/>
    </xf>
    <xf numFmtId="0" fontId="15" fillId="0" borderId="0" xfId="619" applyFont="1" applyAlignment="1">
      <alignment horizontal="center"/>
      <protection/>
    </xf>
    <xf numFmtId="0" fontId="15" fillId="0" borderId="23" xfId="619" applyFont="1" applyBorder="1" applyAlignment="1">
      <alignment horizontal="center" wrapText="1"/>
      <protection/>
    </xf>
    <xf numFmtId="0" fontId="15" fillId="0" borderId="0" xfId="619" applyFont="1" applyBorder="1" applyAlignment="1">
      <alignment horizontal="center"/>
      <protection/>
    </xf>
    <xf numFmtId="0" fontId="0" fillId="0" borderId="0" xfId="619" applyFont="1" applyAlignment="1">
      <alignment horizontal="center"/>
      <protection/>
    </xf>
    <xf numFmtId="0" fontId="15" fillId="0" borderId="23" xfId="619" applyFont="1" applyBorder="1" applyAlignment="1">
      <alignment horizontal="center"/>
      <protection/>
    </xf>
    <xf numFmtId="0" fontId="15" fillId="0" borderId="0" xfId="619" applyFont="1">
      <alignment/>
      <protection/>
    </xf>
    <xf numFmtId="0" fontId="15" fillId="0" borderId="13" xfId="619" applyFont="1" applyBorder="1" applyAlignment="1">
      <alignment horizontal="center"/>
      <protection/>
    </xf>
    <xf numFmtId="37" fontId="0" fillId="0" borderId="0" xfId="96" applyNumberFormat="1" applyFont="1" applyAlignment="1">
      <alignment/>
    </xf>
    <xf numFmtId="175" fontId="0" fillId="0" borderId="0" xfId="619" applyNumberFormat="1" applyFont="1">
      <alignment/>
      <protection/>
    </xf>
    <xf numFmtId="169" fontId="0" fillId="0" borderId="0" xfId="619" applyNumberFormat="1" applyFont="1">
      <alignment/>
      <protection/>
    </xf>
    <xf numFmtId="174" fontId="0" fillId="0" borderId="13" xfId="619" applyNumberFormat="1" applyFont="1" applyBorder="1" applyAlignment="1">
      <alignment horizontal="center"/>
      <protection/>
    </xf>
    <xf numFmtId="174" fontId="0" fillId="0" borderId="0" xfId="619" applyNumberFormat="1" applyFont="1">
      <alignment/>
      <protection/>
    </xf>
    <xf numFmtId="174" fontId="0" fillId="0" borderId="0" xfId="619" applyNumberFormat="1" applyFont="1" applyBorder="1" applyAlignment="1">
      <alignment horizontal="center"/>
      <protection/>
    </xf>
    <xf numFmtId="0" fontId="0" fillId="0" borderId="0" xfId="619" applyFont="1" applyFill="1">
      <alignment/>
      <protection/>
    </xf>
    <xf numFmtId="175" fontId="0" fillId="0" borderId="0" xfId="619" applyNumberFormat="1" applyFont="1" applyFill="1">
      <alignment/>
      <protection/>
    </xf>
    <xf numFmtId="37" fontId="0" fillId="0" borderId="0" xfId="96" applyNumberFormat="1" applyFont="1" applyBorder="1" applyAlignment="1">
      <alignment/>
    </xf>
    <xf numFmtId="37" fontId="15" fillId="0" borderId="0" xfId="96" applyNumberFormat="1" applyFont="1" applyBorder="1" applyAlignment="1">
      <alignment/>
    </xf>
    <xf numFmtId="175" fontId="0" fillId="0" borderId="0" xfId="631" applyNumberFormat="1" applyFont="1" applyAlignment="1">
      <alignment/>
    </xf>
    <xf numFmtId="170" fontId="0" fillId="0" borderId="0" xfId="96" applyNumberFormat="1" applyFont="1" applyAlignment="1">
      <alignment horizontal="center"/>
    </xf>
    <xf numFmtId="170" fontId="0" fillId="0" borderId="0" xfId="619" applyNumberFormat="1" applyFont="1">
      <alignment/>
      <protection/>
    </xf>
    <xf numFmtId="176" fontId="16" fillId="0" borderId="0" xfId="620" applyNumberFormat="1" applyFont="1" quotePrefix="1">
      <alignment/>
      <protection/>
    </xf>
    <xf numFmtId="41" fontId="16" fillId="0" borderId="0" xfId="620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59" borderId="0" xfId="0" applyFont="1" applyFill="1" applyAlignment="1">
      <alignment horizontal="center" wrapText="1"/>
    </xf>
    <xf numFmtId="0" fontId="17" fillId="59" borderId="0" xfId="0" applyFont="1" applyFill="1" applyAlignment="1">
      <alignment horizontal="center" wrapText="1"/>
    </xf>
    <xf numFmtId="0" fontId="20" fillId="59" borderId="0" xfId="0" applyFont="1" applyFill="1" applyAlignment="1">
      <alignment horizontal="center" wrapText="1"/>
    </xf>
    <xf numFmtId="0" fontId="17" fillId="59" borderId="0" xfId="0" applyFont="1" applyFill="1" applyAlignment="1">
      <alignment horizontal="right" wrapText="1"/>
    </xf>
    <xf numFmtId="0" fontId="17" fillId="59" borderId="0" xfId="0" applyFont="1" applyFill="1" applyAlignment="1">
      <alignment horizontal="left" wrapText="1"/>
    </xf>
    <xf numFmtId="0" fontId="20" fillId="59" borderId="0" xfId="0" applyFont="1" applyFill="1" applyAlignment="1">
      <alignment horizontal="right" wrapText="1"/>
    </xf>
    <xf numFmtId="3" fontId="17" fillId="59" borderId="0" xfId="0" applyNumberFormat="1" applyFont="1" applyFill="1" applyAlignment="1">
      <alignment horizontal="right" wrapText="1"/>
    </xf>
    <xf numFmtId="187" fontId="17" fillId="59" borderId="0" xfId="0" applyNumberFormat="1" applyFont="1" applyFill="1" applyAlignment="1">
      <alignment horizontal="center" wrapText="1"/>
    </xf>
    <xf numFmtId="3" fontId="17" fillId="59" borderId="0" xfId="0" applyNumberFormat="1" applyFont="1" applyFill="1" applyAlignment="1" quotePrefix="1">
      <alignment horizontal="right" wrapText="1"/>
    </xf>
    <xf numFmtId="3" fontId="17" fillId="59" borderId="25" xfId="0" applyNumberFormat="1" applyFont="1" applyFill="1" applyBorder="1" applyAlignment="1">
      <alignment horizontal="right" wrapText="1"/>
    </xf>
    <xf numFmtId="10" fontId="0" fillId="0" borderId="24" xfId="617" applyNumberFormat="1" applyFont="1" applyBorder="1" quotePrefix="1">
      <alignment/>
      <protection/>
    </xf>
    <xf numFmtId="10" fontId="0" fillId="0" borderId="0" xfId="617" applyNumberFormat="1" applyFont="1" applyBorder="1" quotePrefix="1">
      <alignment/>
      <protection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26" xfId="0" applyNumberFormat="1" applyFont="1" applyBorder="1" applyAlignment="1">
      <alignment/>
    </xf>
    <xf numFmtId="0" fontId="25" fillId="0" borderId="27" xfId="0" applyNumberFormat="1" applyFont="1" applyBorder="1" applyAlignment="1">
      <alignment/>
    </xf>
    <xf numFmtId="0" fontId="25" fillId="0" borderId="28" xfId="0" applyNumberFormat="1" applyFont="1" applyBorder="1" applyAlignment="1">
      <alignment/>
    </xf>
    <xf numFmtId="0" fontId="25" fillId="0" borderId="26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/>
    </xf>
    <xf numFmtId="0" fontId="25" fillId="0" borderId="30" xfId="0" applyNumberFormat="1" applyFont="1" applyBorder="1" applyAlignment="1">
      <alignment horizontal="centerContinuous"/>
    </xf>
    <xf numFmtId="0" fontId="25" fillId="0" borderId="31" xfId="0" applyNumberFormat="1" applyFont="1" applyBorder="1" applyAlignment="1">
      <alignment horizontal="centerContinuous"/>
    </xf>
    <xf numFmtId="0" fontId="25" fillId="0" borderId="29" xfId="0" applyNumberFormat="1" applyFont="1" applyBorder="1" applyAlignment="1">
      <alignment horizontal="centerContinuous"/>
    </xf>
    <xf numFmtId="0" fontId="25" fillId="0" borderId="30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189" fontId="25" fillId="0" borderId="32" xfId="0" applyNumberFormat="1" applyFont="1" applyFill="1" applyBorder="1" applyAlignment="1">
      <alignment/>
    </xf>
    <xf numFmtId="189" fontId="25" fillId="0" borderId="33" xfId="0" applyNumberFormat="1" applyFont="1" applyFill="1" applyBorder="1" applyAlignment="1">
      <alignment/>
    </xf>
    <xf numFmtId="0" fontId="25" fillId="59" borderId="28" xfId="0" applyNumberFormat="1" applyFont="1" applyFill="1" applyBorder="1" applyAlignment="1">
      <alignment horizontal="center"/>
    </xf>
    <xf numFmtId="0" fontId="25" fillId="59" borderId="31" xfId="0" applyNumberFormat="1" applyFont="1" applyFill="1" applyBorder="1" applyAlignment="1">
      <alignment horizontal="center"/>
    </xf>
    <xf numFmtId="0" fontId="25" fillId="59" borderId="29" xfId="0" applyNumberFormat="1" applyFont="1" applyFill="1" applyBorder="1" applyAlignment="1">
      <alignment horizontal="center"/>
    </xf>
    <xf numFmtId="41" fontId="14" fillId="0" borderId="0" xfId="620" applyNumberFormat="1" applyFont="1">
      <alignment/>
      <protection/>
    </xf>
    <xf numFmtId="0" fontId="27" fillId="0" borderId="0" xfId="617" applyFont="1">
      <alignment/>
      <protection/>
    </xf>
    <xf numFmtId="41" fontId="14" fillId="0" borderId="0" xfId="620" applyNumberFormat="1" applyFont="1" applyAlignment="1">
      <alignment horizontal="centerContinuous"/>
      <protection/>
    </xf>
    <xf numFmtId="176" fontId="14" fillId="0" borderId="0" xfId="620" applyNumberFormat="1" applyFont="1" applyAlignment="1">
      <alignment horizontal="centerContinuous"/>
      <protection/>
    </xf>
    <xf numFmtId="176" fontId="26" fillId="0" borderId="0" xfId="0" applyNumberFormat="1" applyFont="1" applyAlignment="1">
      <alignment/>
    </xf>
    <xf numFmtId="192" fontId="28" fillId="59" borderId="31" xfId="96" applyNumberFormat="1" applyFont="1" applyFill="1" applyBorder="1" applyAlignment="1">
      <alignment/>
    </xf>
    <xf numFmtId="0" fontId="0" fillId="0" borderId="0" xfId="0" applyAlignment="1">
      <alignment horizontal="left"/>
    </xf>
    <xf numFmtId="37" fontId="28" fillId="0" borderId="31" xfId="0" applyNumberFormat="1" applyFont="1" applyFill="1" applyBorder="1" applyAlignment="1" quotePrefix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27" xfId="0" applyFont="1" applyBorder="1" applyAlignment="1">
      <alignment/>
    </xf>
    <xf numFmtId="0" fontId="31" fillId="0" borderId="30" xfId="0" applyFont="1" applyBorder="1" applyAlignment="1">
      <alignment horizontal="centerContinuous"/>
    </xf>
    <xf numFmtId="0" fontId="28" fillId="59" borderId="0" xfId="0" applyFont="1" applyFill="1" applyBorder="1" applyAlignment="1">
      <alignment/>
    </xf>
    <xf numFmtId="14" fontId="26" fillId="0" borderId="0" xfId="0" applyNumberFormat="1" applyFont="1" applyAlignment="1">
      <alignment/>
    </xf>
    <xf numFmtId="14" fontId="34" fillId="59" borderId="0" xfId="0" applyNumberFormat="1" applyFont="1" applyFill="1" applyBorder="1" applyAlignment="1">
      <alignment/>
    </xf>
    <xf numFmtId="0" fontId="29" fillId="13" borderId="27" xfId="617" applyFont="1" applyFill="1" applyBorder="1" applyAlignment="1">
      <alignment horizontal="left"/>
      <protection/>
    </xf>
    <xf numFmtId="0" fontId="0" fillId="13" borderId="34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29" fillId="13" borderId="30" xfId="617" applyFont="1" applyFill="1" applyBorder="1" applyAlignment="1">
      <alignment horizontal="left"/>
      <protection/>
    </xf>
    <xf numFmtId="0" fontId="0" fillId="13" borderId="0" xfId="0" applyFill="1" applyBorder="1" applyAlignment="1">
      <alignment horizontal="left"/>
    </xf>
    <xf numFmtId="0" fontId="0" fillId="13" borderId="31" xfId="0" applyFill="1" applyBorder="1" applyAlignment="1">
      <alignment horizontal="left"/>
    </xf>
    <xf numFmtId="0" fontId="0" fillId="13" borderId="32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35" xfId="0" applyFill="1" applyBorder="1" applyAlignment="1">
      <alignment/>
    </xf>
    <xf numFmtId="0" fontId="22" fillId="13" borderId="30" xfId="0" applyFont="1" applyFill="1" applyBorder="1" applyAlignment="1">
      <alignment/>
    </xf>
    <xf numFmtId="0" fontId="22" fillId="13" borderId="0" xfId="0" applyFont="1" applyFill="1" applyBorder="1" applyAlignment="1">
      <alignment/>
    </xf>
    <xf numFmtId="3" fontId="22" fillId="13" borderId="0" xfId="0" applyNumberFormat="1" applyFont="1" applyFill="1" applyBorder="1" applyAlignment="1">
      <alignment/>
    </xf>
    <xf numFmtId="174" fontId="0" fillId="13" borderId="31" xfId="0" applyNumberFormat="1" applyFill="1" applyBorder="1" applyAlignment="1">
      <alignment/>
    </xf>
    <xf numFmtId="3" fontId="0" fillId="13" borderId="23" xfId="0" applyNumberFormat="1" applyFill="1" applyBorder="1" applyAlignment="1">
      <alignment/>
    </xf>
    <xf numFmtId="0" fontId="17" fillId="13" borderId="32" xfId="0" applyFont="1" applyFill="1" applyBorder="1" applyAlignment="1">
      <alignment/>
    </xf>
    <xf numFmtId="3" fontId="17" fillId="13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39" fillId="0" borderId="0" xfId="0" applyFont="1" applyAlignment="1">
      <alignment/>
    </xf>
    <xf numFmtId="205" fontId="0" fillId="0" borderId="36" xfId="0" applyNumberFormat="1" applyBorder="1" applyAlignment="1">
      <alignment/>
    </xf>
    <xf numFmtId="0" fontId="19" fillId="0" borderId="0" xfId="617" applyFont="1" applyAlignment="1">
      <alignment horizontal="left"/>
      <protection/>
    </xf>
    <xf numFmtId="186" fontId="17" fillId="59" borderId="0" xfId="0" applyNumberFormat="1" applyFont="1" applyFill="1" applyAlignment="1">
      <alignment horizontal="left"/>
    </xf>
    <xf numFmtId="0" fontId="17" fillId="59" borderId="0" xfId="0" applyFont="1" applyFill="1" applyAlignment="1">
      <alignment horizontal="left"/>
    </xf>
    <xf numFmtId="0" fontId="17" fillId="59" borderId="0" xfId="0" applyFont="1" applyFill="1" applyAlignment="1">
      <alignment horizontal="right"/>
    </xf>
    <xf numFmtId="0" fontId="17" fillId="59" borderId="23" xfId="0" applyFont="1" applyFill="1" applyBorder="1" applyAlignment="1">
      <alignment horizontal="right"/>
    </xf>
    <xf numFmtId="171" fontId="17" fillId="59" borderId="0" xfId="329" applyNumberFormat="1" applyFont="1" applyFill="1" applyAlignment="1">
      <alignment horizontal="right"/>
    </xf>
    <xf numFmtId="171" fontId="17" fillId="59" borderId="23" xfId="329" applyNumberFormat="1" applyFont="1" applyFill="1" applyBorder="1" applyAlignment="1">
      <alignment horizontal="right"/>
    </xf>
    <xf numFmtId="0" fontId="40" fillId="59" borderId="0" xfId="0" applyFont="1" applyFill="1" applyAlignment="1">
      <alignment horizontal="left"/>
    </xf>
    <xf numFmtId="0" fontId="17" fillId="59" borderId="0" xfId="0" applyFont="1" applyFill="1" applyBorder="1" applyAlignment="1">
      <alignment horizontal="left"/>
    </xf>
    <xf numFmtId="186" fontId="17" fillId="59" borderId="0" xfId="0" applyNumberFormat="1" applyFont="1" applyFill="1" applyAlignment="1">
      <alignment horizontal="center"/>
    </xf>
    <xf numFmtId="187" fontId="17" fillId="59" borderId="0" xfId="0" applyNumberFormat="1" applyFont="1" applyFill="1" applyAlignment="1">
      <alignment horizontal="left"/>
    </xf>
    <xf numFmtId="0" fontId="17" fillId="59" borderId="0" xfId="0" applyFont="1" applyFill="1" applyAlignment="1">
      <alignment horizontal="center"/>
    </xf>
    <xf numFmtId="186" fontId="17" fillId="59" borderId="0" xfId="0" applyNumberFormat="1" applyFont="1" applyFill="1" applyAlignment="1">
      <alignment horizontal="right"/>
    </xf>
    <xf numFmtId="186" fontId="17" fillId="59" borderId="23" xfId="0" applyNumberFormat="1" applyFont="1" applyFill="1" applyBorder="1" applyAlignment="1">
      <alignment horizontal="left"/>
    </xf>
    <xf numFmtId="186" fontId="17" fillId="59" borderId="23" xfId="0" applyNumberFormat="1" applyFont="1" applyFill="1" applyBorder="1" applyAlignment="1">
      <alignment horizontal="center"/>
    </xf>
    <xf numFmtId="186" fontId="17" fillId="59" borderId="23" xfId="0" applyNumberFormat="1" applyFont="1" applyFill="1" applyBorder="1" applyAlignment="1">
      <alignment horizontal="right"/>
    </xf>
    <xf numFmtId="186" fontId="17" fillId="59" borderId="24" xfId="0" applyNumberFormat="1" applyFont="1" applyFill="1" applyBorder="1" applyAlignment="1">
      <alignment horizontal="center"/>
    </xf>
    <xf numFmtId="0" fontId="41" fillId="59" borderId="0" xfId="0" applyFont="1" applyFill="1" applyBorder="1" applyAlignment="1">
      <alignment horizontal="left"/>
    </xf>
    <xf numFmtId="14" fontId="17" fillId="59" borderId="0" xfId="0" applyNumberFormat="1" applyFont="1" applyFill="1" applyAlignment="1">
      <alignment horizontal="left"/>
    </xf>
    <xf numFmtId="188" fontId="17" fillId="59" borderId="23" xfId="0" applyNumberFormat="1" applyFont="1" applyFill="1" applyBorder="1" applyAlignment="1">
      <alignment horizontal="right"/>
    </xf>
    <xf numFmtId="171" fontId="20" fillId="59" borderId="0" xfId="329" applyNumberFormat="1" applyFont="1" applyFill="1" applyAlignment="1">
      <alignment horizontal="right"/>
    </xf>
    <xf numFmtId="0" fontId="20" fillId="59" borderId="0" xfId="0" applyFont="1" applyFill="1" applyAlignment="1">
      <alignment horizontal="left"/>
    </xf>
    <xf numFmtId="0" fontId="20" fillId="59" borderId="0" xfId="0" applyFont="1" applyFill="1" applyAlignment="1">
      <alignment horizontal="right"/>
    </xf>
    <xf numFmtId="186" fontId="20" fillId="59" borderId="0" xfId="0" applyNumberFormat="1" applyFont="1" applyFill="1" applyAlignment="1">
      <alignment horizontal="center"/>
    </xf>
    <xf numFmtId="18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6" fontId="22" fillId="59" borderId="0" xfId="0" applyNumberFormat="1" applyFont="1" applyFill="1" applyAlignment="1">
      <alignment horizontal="center"/>
    </xf>
    <xf numFmtId="181" fontId="0" fillId="0" borderId="0" xfId="0" applyNumberFormat="1" applyAlignment="1">
      <alignment/>
    </xf>
    <xf numFmtId="0" fontId="17" fillId="0" borderId="17" xfId="622" applyFont="1" applyFill="1" applyBorder="1" applyAlignment="1">
      <alignment/>
      <protection/>
    </xf>
    <xf numFmtId="176" fontId="6" fillId="0" borderId="0" xfId="620" applyNumberFormat="1" applyFont="1">
      <alignment/>
      <protection/>
    </xf>
    <xf numFmtId="0" fontId="0" fillId="0" borderId="0" xfId="619" applyFont="1" applyBorder="1">
      <alignment/>
      <protection/>
    </xf>
    <xf numFmtId="175" fontId="0" fillId="0" borderId="0" xfId="619" applyNumberFormat="1" applyFont="1" applyBorder="1">
      <alignment/>
      <protection/>
    </xf>
    <xf numFmtId="169" fontId="0" fillId="0" borderId="0" xfId="619" applyNumberFormat="1" applyFont="1" applyBorder="1">
      <alignment/>
      <protection/>
    </xf>
    <xf numFmtId="206" fontId="0" fillId="0" borderId="0" xfId="619" applyNumberFormat="1" applyFont="1" applyBorder="1">
      <alignment/>
      <protection/>
    </xf>
    <xf numFmtId="188" fontId="0" fillId="0" borderId="0" xfId="619" applyNumberFormat="1" applyFont="1" applyBorder="1">
      <alignment/>
      <protection/>
    </xf>
    <xf numFmtId="174" fontId="0" fillId="0" borderId="0" xfId="619" applyNumberFormat="1" applyFont="1" applyBorder="1">
      <alignment/>
      <protection/>
    </xf>
    <xf numFmtId="175" fontId="0" fillId="0" borderId="0" xfId="631" applyNumberFormat="1" applyFont="1" applyBorder="1" applyAlignment="1">
      <alignment/>
    </xf>
    <xf numFmtId="0" fontId="15" fillId="0" borderId="0" xfId="619" applyFont="1" applyBorder="1">
      <alignment/>
      <protection/>
    </xf>
    <xf numFmtId="170" fontId="0" fillId="0" borderId="0" xfId="96" applyNumberFormat="1" applyFont="1" applyBorder="1" applyAlignment="1">
      <alignment horizontal="center"/>
    </xf>
    <xf numFmtId="170" fontId="0" fillId="0" borderId="0" xfId="619" applyNumberFormat="1" applyFont="1" applyBorder="1">
      <alignment/>
      <protection/>
    </xf>
    <xf numFmtId="14" fontId="22" fillId="0" borderId="0" xfId="0" applyNumberFormat="1" applyFont="1" applyAlignment="1">
      <alignment/>
    </xf>
    <xf numFmtId="14" fontId="43" fillId="0" borderId="36" xfId="0" applyNumberFormat="1" applyFont="1" applyBorder="1" applyAlignment="1">
      <alignment/>
    </xf>
    <xf numFmtId="176" fontId="22" fillId="13" borderId="30" xfId="0" applyNumberFormat="1" applyFont="1" applyFill="1" applyBorder="1" applyAlignment="1">
      <alignment horizontal="left"/>
    </xf>
    <xf numFmtId="0" fontId="0" fillId="0" borderId="0" xfId="617" applyFont="1" quotePrefix="1">
      <alignment/>
      <protection/>
    </xf>
    <xf numFmtId="171" fontId="17" fillId="59" borderId="0" xfId="329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4" fontId="0" fillId="0" borderId="0" xfId="329" applyFont="1" applyAlignment="1">
      <alignment/>
    </xf>
    <xf numFmtId="175" fontId="0" fillId="0" borderId="0" xfId="617" applyNumberFormat="1" applyFont="1" applyBorder="1">
      <alignment/>
      <protection/>
    </xf>
    <xf numFmtId="0" fontId="0" fillId="0" borderId="0" xfId="0" applyAlignment="1">
      <alignment horizontal="center"/>
    </xf>
    <xf numFmtId="10" fontId="0" fillId="0" borderId="0" xfId="631" applyNumberFormat="1" applyFont="1" applyAlignment="1">
      <alignment/>
    </xf>
    <xf numFmtId="37" fontId="24" fillId="0" borderId="0" xfId="96" applyNumberFormat="1" applyFont="1" applyAlignment="1">
      <alignment/>
    </xf>
    <xf numFmtId="14" fontId="24" fillId="0" borderId="23" xfId="96" applyNumberFormat="1" applyFont="1" applyBorder="1" applyAlignment="1">
      <alignment horizontal="center"/>
    </xf>
    <xf numFmtId="209" fontId="44" fillId="0" borderId="0" xfId="96" applyNumberFormat="1" applyFont="1" applyAlignment="1">
      <alignment horizontal="left"/>
    </xf>
    <xf numFmtId="37" fontId="24" fillId="0" borderId="26" xfId="96" applyNumberFormat="1" applyFont="1" applyBorder="1" applyAlignment="1">
      <alignment horizontal="center"/>
    </xf>
    <xf numFmtId="37" fontId="24" fillId="0" borderId="29" xfId="96" applyNumberFormat="1" applyFont="1" applyBorder="1" applyAlignment="1">
      <alignment horizontal="center"/>
    </xf>
    <xf numFmtId="37" fontId="24" fillId="0" borderId="33" xfId="96" applyNumberFormat="1" applyFont="1" applyBorder="1" applyAlignment="1">
      <alignment horizontal="center"/>
    </xf>
    <xf numFmtId="37" fontId="24" fillId="0" borderId="0" xfId="96" applyNumberFormat="1" applyFont="1" applyAlignment="1">
      <alignment horizontal="center"/>
    </xf>
    <xf numFmtId="3" fontId="28" fillId="59" borderId="30" xfId="0" applyNumberFormat="1" applyFont="1" applyFill="1" applyBorder="1" applyAlignment="1" quotePrefix="1">
      <alignment/>
    </xf>
    <xf numFmtId="0" fontId="43" fillId="0" borderId="0" xfId="619" applyFont="1" applyBorder="1" applyAlignment="1">
      <alignment horizontal="center"/>
      <protection/>
    </xf>
    <xf numFmtId="0" fontId="43" fillId="0" borderId="0" xfId="619" applyFont="1" applyAlignment="1">
      <alignment horizontal="centerContinuous"/>
      <protection/>
    </xf>
    <xf numFmtId="14" fontId="34" fillId="59" borderId="0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186" fontId="22" fillId="59" borderId="23" xfId="0" applyNumberFormat="1" applyFont="1" applyFill="1" applyBorder="1" applyAlignment="1">
      <alignment horizontal="center"/>
    </xf>
    <xf numFmtId="186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0" fontId="0" fillId="59" borderId="30" xfId="0" applyFont="1" applyFill="1" applyBorder="1" applyAlignment="1">
      <alignment/>
    </xf>
    <xf numFmtId="3" fontId="17" fillId="59" borderId="0" xfId="0" applyNumberFormat="1" applyFont="1" applyFill="1" applyBorder="1" applyAlignment="1">
      <alignment horizontal="right" wrapText="1"/>
    </xf>
    <xf numFmtId="0" fontId="17" fillId="59" borderId="0" xfId="0" applyFont="1" applyFill="1" applyBorder="1" applyAlignment="1">
      <alignment horizontal="right" wrapText="1"/>
    </xf>
    <xf numFmtId="171" fontId="17" fillId="59" borderId="0" xfId="329" applyNumberFormat="1" applyFont="1" applyFill="1" applyBorder="1" applyAlignment="1">
      <alignment horizontal="right" wrapText="1"/>
    </xf>
    <xf numFmtId="0" fontId="21" fillId="59" borderId="0" xfId="0" applyFont="1" applyFill="1" applyBorder="1" applyAlignment="1">
      <alignment horizontal="right" wrapText="1"/>
    </xf>
    <xf numFmtId="3" fontId="17" fillId="13" borderId="37" xfId="0" applyNumberFormat="1" applyFont="1" applyFill="1" applyBorder="1" applyAlignment="1">
      <alignment/>
    </xf>
    <xf numFmtId="197" fontId="15" fillId="59" borderId="0" xfId="619" applyNumberFormat="1" applyFont="1" applyFill="1" applyBorder="1">
      <alignment/>
      <protection/>
    </xf>
    <xf numFmtId="0" fontId="3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1" fontId="6" fillId="0" borderId="0" xfId="620" applyNumberFormat="1" applyFont="1" applyBorder="1">
      <alignment/>
      <protection/>
    </xf>
    <xf numFmtId="186" fontId="22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3" fillId="0" borderId="38" xfId="0" applyFont="1" applyBorder="1" applyAlignment="1">
      <alignment horizontal="centerContinuous"/>
    </xf>
    <xf numFmtId="0" fontId="26" fillId="0" borderId="39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23" fillId="0" borderId="41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186" fontId="36" fillId="0" borderId="25" xfId="330" applyNumberFormat="1" applyFont="1" applyBorder="1" applyAlignment="1">
      <alignment/>
    </xf>
    <xf numFmtId="0" fontId="22" fillId="0" borderId="0" xfId="605" applyFont="1" applyAlignment="1">
      <alignment/>
      <protection/>
    </xf>
    <xf numFmtId="0" fontId="22" fillId="0" borderId="0" xfId="605" applyFont="1" applyBorder="1" applyAlignment="1">
      <alignment/>
      <protection/>
    </xf>
    <xf numFmtId="0" fontId="0" fillId="0" borderId="0" xfId="589">
      <alignment/>
      <protection/>
    </xf>
    <xf numFmtId="0" fontId="0" fillId="0" borderId="0" xfId="589" applyAlignment="1">
      <alignment/>
      <protection/>
    </xf>
    <xf numFmtId="0" fontId="0" fillId="0" borderId="23" xfId="589" applyFont="1" applyBorder="1" applyAlignment="1">
      <alignment/>
      <protection/>
    </xf>
    <xf numFmtId="0" fontId="0" fillId="0" borderId="23" xfId="589" applyBorder="1" applyAlignment="1">
      <alignment/>
      <protection/>
    </xf>
    <xf numFmtId="0" fontId="0" fillId="0" borderId="0" xfId="589" applyBorder="1" applyAlignment="1">
      <alignment/>
      <protection/>
    </xf>
    <xf numFmtId="44" fontId="0" fillId="0" borderId="0" xfId="351" applyFont="1" applyAlignment="1">
      <alignment/>
    </xf>
    <xf numFmtId="188" fontId="0" fillId="0" borderId="0" xfId="589" applyNumberFormat="1" applyAlignment="1">
      <alignment/>
      <protection/>
    </xf>
    <xf numFmtId="0" fontId="0" fillId="0" borderId="0" xfId="589" applyAlignment="1">
      <alignment horizontal="center"/>
      <protection/>
    </xf>
    <xf numFmtId="166" fontId="17" fillId="0" borderId="0" xfId="122" applyNumberFormat="1" applyFont="1" applyAlignment="1">
      <alignment/>
    </xf>
    <xf numFmtId="3" fontId="22" fillId="0" borderId="0" xfId="589" applyNumberFormat="1" applyFont="1" applyBorder="1" applyAlignment="1">
      <alignment/>
      <protection/>
    </xf>
    <xf numFmtId="10" fontId="0" fillId="0" borderId="0" xfId="640" applyNumberFormat="1" applyFont="1" applyAlignment="1">
      <alignment/>
    </xf>
    <xf numFmtId="3" fontId="22" fillId="0" borderId="0" xfId="589" applyNumberFormat="1" applyFont="1" applyFill="1" applyBorder="1" applyAlignment="1">
      <alignment/>
      <protection/>
    </xf>
    <xf numFmtId="0" fontId="18" fillId="0" borderId="0" xfId="589" applyFont="1" applyFill="1" applyAlignment="1">
      <alignment horizontal="right" wrapText="1"/>
      <protection/>
    </xf>
    <xf numFmtId="0" fontId="17" fillId="0" borderId="0" xfId="589" applyFont="1" applyFill="1" applyAlignment="1">
      <alignment horizontal="right" wrapText="1"/>
      <protection/>
    </xf>
    <xf numFmtId="8" fontId="22" fillId="0" borderId="0" xfId="589" applyNumberFormat="1" applyFont="1" applyFill="1" applyAlignment="1">
      <alignment horizontal="right" wrapText="1"/>
      <protection/>
    </xf>
    <xf numFmtId="8" fontId="20" fillId="0" borderId="0" xfId="589" applyNumberFormat="1" applyFont="1" applyFill="1" applyAlignment="1">
      <alignment horizontal="right" wrapText="1"/>
      <protection/>
    </xf>
    <xf numFmtId="0" fontId="17" fillId="0" borderId="0" xfId="589" applyFont="1" applyFill="1" applyAlignment="1">
      <alignment horizontal="right"/>
      <protection/>
    </xf>
    <xf numFmtId="0" fontId="0" fillId="0" borderId="0" xfId="589" applyFill="1" applyAlignment="1">
      <alignment/>
      <protection/>
    </xf>
    <xf numFmtId="0" fontId="20" fillId="0" borderId="0" xfId="589" applyFont="1" applyFill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0" xfId="589" applyFont="1" applyAlignment="1">
      <alignment/>
      <protection/>
    </xf>
    <xf numFmtId="0" fontId="22" fillId="0" borderId="36" xfId="589" applyFont="1" applyBorder="1" applyAlignment="1">
      <alignment horizontal="left"/>
      <protection/>
    </xf>
    <xf numFmtId="3" fontId="22" fillId="0" borderId="36" xfId="589" applyNumberFormat="1" applyFont="1" applyFill="1" applyBorder="1" applyAlignment="1">
      <alignment/>
      <protection/>
    </xf>
    <xf numFmtId="0" fontId="46" fillId="0" borderId="0" xfId="0" applyNumberFormat="1" applyFont="1" applyAlignment="1">
      <alignment/>
    </xf>
    <xf numFmtId="0" fontId="17" fillId="59" borderId="0" xfId="0" applyFont="1" applyFill="1" applyAlignment="1">
      <alignment horizontal="left"/>
    </xf>
    <xf numFmtId="0" fontId="17" fillId="59" borderId="0" xfId="0" applyFont="1" applyFill="1" applyAlignment="1">
      <alignment horizontal="right" wrapText="1"/>
    </xf>
    <xf numFmtId="0" fontId="18" fillId="59" borderId="0" xfId="0" applyFont="1" applyFill="1" applyAlignment="1">
      <alignment horizontal="right" wrapText="1"/>
    </xf>
    <xf numFmtId="14" fontId="17" fillId="59" borderId="0" xfId="0" applyNumberFormat="1" applyFont="1" applyFill="1" applyAlignment="1">
      <alignment horizontal="left" wrapText="1"/>
    </xf>
    <xf numFmtId="0" fontId="51" fillId="59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0" fontId="0" fillId="0" borderId="0" xfId="0" applyNumberFormat="1" applyAlignment="1">
      <alignment/>
    </xf>
    <xf numFmtId="3" fontId="17" fillId="0" borderId="0" xfId="0" applyNumberFormat="1" applyFont="1" applyFill="1" applyAlignment="1">
      <alignment horizontal="right" wrapText="1"/>
    </xf>
    <xf numFmtId="0" fontId="17" fillId="59" borderId="0" xfId="0" applyFont="1" applyFill="1" applyAlignment="1">
      <alignment horizontal="center" wrapText="1"/>
    </xf>
    <xf numFmtId="0" fontId="21" fillId="59" borderId="0" xfId="0" applyFont="1" applyFill="1" applyAlignment="1">
      <alignment horizontal="center" wrapText="1"/>
    </xf>
    <xf numFmtId="0" fontId="37" fillId="59" borderId="0" xfId="0" applyFont="1" applyFill="1" applyAlignment="1">
      <alignment horizontal="center" wrapText="1"/>
    </xf>
    <xf numFmtId="3" fontId="17" fillId="59" borderId="25" xfId="0" applyNumberFormat="1" applyFont="1" applyFill="1" applyBorder="1" applyAlignment="1">
      <alignment horizontal="right" wrapText="1"/>
    </xf>
    <xf numFmtId="3" fontId="17" fillId="59" borderId="0" xfId="0" applyNumberFormat="1" applyFont="1" applyFill="1" applyAlignment="1">
      <alignment horizontal="right" wrapText="1"/>
    </xf>
    <xf numFmtId="10" fontId="17" fillId="59" borderId="0" xfId="0" applyNumberFormat="1" applyFont="1" applyFill="1" applyAlignment="1">
      <alignment horizontal="right" wrapText="1"/>
    </xf>
    <xf numFmtId="0" fontId="20" fillId="59" borderId="0" xfId="0" applyFont="1" applyFill="1" applyAlignment="1">
      <alignment horizontal="left" wrapText="1"/>
    </xf>
    <xf numFmtId="38" fontId="17" fillId="59" borderId="0" xfId="0" applyNumberFormat="1" applyFont="1" applyFill="1" applyAlignment="1">
      <alignment horizontal="right" wrapText="1"/>
    </xf>
    <xf numFmtId="10" fontId="20" fillId="59" borderId="0" xfId="0" applyNumberFormat="1" applyFont="1" applyFill="1" applyAlignment="1">
      <alignment horizontal="right" wrapText="1"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96" applyNumberFormat="1" applyFont="1" applyBorder="1" applyAlignment="1" quotePrefix="1">
      <alignment/>
    </xf>
    <xf numFmtId="174" fontId="0" fillId="0" borderId="0" xfId="589" applyNumberFormat="1" applyFill="1" applyBorder="1" applyAlignment="1">
      <alignment/>
      <protection/>
    </xf>
    <xf numFmtId="3" fontId="28" fillId="0" borderId="0" xfId="589" applyNumberFormat="1" applyFont="1" applyFill="1" applyBorder="1">
      <alignment/>
      <protection/>
    </xf>
    <xf numFmtId="3" fontId="28" fillId="0" borderId="0" xfId="589" applyNumberFormat="1" applyFont="1" applyFill="1" applyBorder="1">
      <alignment/>
      <protection/>
    </xf>
    <xf numFmtId="205" fontId="28" fillId="0" borderId="0" xfId="589" applyNumberFormat="1" applyFont="1" applyFill="1" applyBorder="1">
      <alignment/>
      <protection/>
    </xf>
    <xf numFmtId="14" fontId="33" fillId="0" borderId="0" xfId="589" applyNumberFormat="1" applyFont="1" applyFill="1" applyBorder="1">
      <alignment/>
      <protection/>
    </xf>
    <xf numFmtId="14" fontId="3" fillId="0" borderId="0" xfId="589" applyNumberFormat="1" applyFont="1" applyFill="1" applyBorder="1" applyAlignment="1">
      <alignment horizontal="centerContinuous"/>
      <protection/>
    </xf>
    <xf numFmtId="187" fontId="47" fillId="0" borderId="0" xfId="589" applyNumberFormat="1" applyFont="1" applyFill="1" applyBorder="1" applyAlignment="1">
      <alignment horizontal="centerContinuous"/>
      <protection/>
    </xf>
    <xf numFmtId="0" fontId="3" fillId="0" borderId="0" xfId="589" applyFont="1" applyFill="1" applyBorder="1" applyAlignment="1">
      <alignment horizontal="centerContinuous"/>
      <protection/>
    </xf>
    <xf numFmtId="0" fontId="25" fillId="0" borderId="0" xfId="589" applyFont="1" applyFill="1" applyBorder="1" applyAlignment="1">
      <alignment horizontal="centerContinuous"/>
      <protection/>
    </xf>
    <xf numFmtId="0" fontId="3" fillId="0" borderId="0" xfId="589" applyFont="1" applyFill="1" applyBorder="1">
      <alignment/>
      <protection/>
    </xf>
    <xf numFmtId="0" fontId="28" fillId="0" borderId="0" xfId="589" applyFont="1" applyFill="1" applyBorder="1">
      <alignment/>
      <protection/>
    </xf>
    <xf numFmtId="205" fontId="3" fillId="0" borderId="0" xfId="0" applyNumberFormat="1" applyFont="1" applyBorder="1" applyAlignment="1" quotePrefix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3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 wrapText="1"/>
    </xf>
    <xf numFmtId="14" fontId="0" fillId="0" borderId="0" xfId="0" applyNumberFormat="1" applyAlignment="1">
      <alignment/>
    </xf>
    <xf numFmtId="0" fontId="17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right" wrapText="1"/>
    </xf>
    <xf numFmtId="14" fontId="48" fillId="0" borderId="0" xfId="0" applyNumberFormat="1" applyFont="1" applyAlignment="1">
      <alignment/>
    </xf>
    <xf numFmtId="166" fontId="52" fillId="0" borderId="0" xfId="118" applyNumberFormat="1" applyFont="1" applyAlignment="1">
      <alignment/>
    </xf>
    <xf numFmtId="0" fontId="22" fillId="0" borderId="0" xfId="0" applyFont="1" applyFill="1" applyAlignment="1">
      <alignment horizontal="left"/>
    </xf>
    <xf numFmtId="14" fontId="15" fillId="0" borderId="23" xfId="0" applyNumberFormat="1" applyFont="1" applyBorder="1" applyAlignment="1">
      <alignment/>
    </xf>
    <xf numFmtId="0" fontId="20" fillId="0" borderId="23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right" wrapText="1"/>
    </xf>
    <xf numFmtId="0" fontId="43" fillId="0" borderId="23" xfId="0" applyFont="1" applyFill="1" applyBorder="1" applyAlignment="1">
      <alignment horizontal="right" wrapText="1"/>
    </xf>
    <xf numFmtId="0" fontId="22" fillId="0" borderId="23" xfId="0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89" applyFont="1" applyAlignment="1">
      <alignment/>
      <protection/>
    </xf>
    <xf numFmtId="186" fontId="0" fillId="0" borderId="0" xfId="589" applyNumberFormat="1" applyFont="1" applyBorder="1" applyAlignment="1" quotePrefix="1">
      <alignment/>
      <protection/>
    </xf>
    <xf numFmtId="167" fontId="17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Alignment="1">
      <alignment horizontal="right" wrapText="1"/>
    </xf>
    <xf numFmtId="3" fontId="0" fillId="0" borderId="0" xfId="589" applyNumberFormat="1" applyFont="1" applyBorder="1" applyAlignment="1" quotePrefix="1">
      <alignment/>
      <protection/>
    </xf>
    <xf numFmtId="43" fontId="17" fillId="0" borderId="0" xfId="0" applyNumberFormat="1" applyFont="1" applyFill="1" applyAlignment="1">
      <alignment horizontal="right" wrapText="1"/>
    </xf>
    <xf numFmtId="174" fontId="15" fillId="0" borderId="0" xfId="0" applyNumberFormat="1" applyFont="1" applyBorder="1" applyAlignment="1">
      <alignment/>
    </xf>
    <xf numFmtId="0" fontId="38" fillId="0" borderId="0" xfId="0" applyFont="1" applyFill="1" applyAlignment="1">
      <alignment horizontal="center" wrapText="1"/>
    </xf>
    <xf numFmtId="186" fontId="0" fillId="0" borderId="25" xfId="0" applyNumberFormat="1" applyBorder="1" applyAlignment="1">
      <alignment/>
    </xf>
    <xf numFmtId="43" fontId="0" fillId="0" borderId="25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0" xfId="0" applyNumberFormat="1" applyAlignment="1">
      <alignment/>
    </xf>
    <xf numFmtId="0" fontId="15" fillId="0" borderId="23" xfId="0" applyFont="1" applyBorder="1" applyAlignment="1">
      <alignment/>
    </xf>
    <xf numFmtId="0" fontId="38" fillId="0" borderId="23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right" wrapText="1"/>
    </xf>
    <xf numFmtId="0" fontId="15" fillId="0" borderId="23" xfId="0" applyFont="1" applyBorder="1" applyAlignment="1">
      <alignment horizontal="center" wrapText="1"/>
    </xf>
    <xf numFmtId="3" fontId="17" fillId="0" borderId="0" xfId="0" applyNumberFormat="1" applyFont="1" applyFill="1" applyAlignment="1">
      <alignment horizontal="left" wrapText="1"/>
    </xf>
    <xf numFmtId="4" fontId="17" fillId="0" borderId="0" xfId="0" applyNumberFormat="1" applyFont="1" applyFill="1" applyAlignment="1">
      <alignment horizontal="center" wrapText="1"/>
    </xf>
    <xf numFmtId="16" fontId="22" fillId="0" borderId="0" xfId="0" applyNumberFormat="1" applyFont="1" applyFill="1" applyAlignment="1">
      <alignment horizontal="center" wrapText="1"/>
    </xf>
    <xf numFmtId="4" fontId="22" fillId="0" borderId="0" xfId="0" applyNumberFormat="1" applyFont="1" applyFill="1" applyAlignment="1">
      <alignment horizontal="center" wrapText="1"/>
    </xf>
    <xf numFmtId="39" fontId="0" fillId="0" borderId="0" xfId="0" applyNumberFormat="1" applyAlignment="1">
      <alignment/>
    </xf>
    <xf numFmtId="3" fontId="22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wrapText="1"/>
    </xf>
    <xf numFmtId="4" fontId="17" fillId="0" borderId="25" xfId="0" applyNumberFormat="1" applyFont="1" applyFill="1" applyBorder="1" applyAlignment="1">
      <alignment horizontal="right" wrapText="1"/>
    </xf>
    <xf numFmtId="39" fontId="0" fillId="0" borderId="25" xfId="0" applyNumberFormat="1" applyBorder="1" applyAlignment="1">
      <alignment/>
    </xf>
    <xf numFmtId="0" fontId="18" fillId="0" borderId="0" xfId="0" applyFont="1" applyFill="1" applyAlignment="1">
      <alignment horizontal="right"/>
    </xf>
    <xf numFmtId="166" fontId="49" fillId="0" borderId="0" xfId="118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86" fontId="22" fillId="0" borderId="0" xfId="589" applyNumberFormat="1" applyFont="1" applyBorder="1" applyAlignment="1" quotePrefix="1">
      <alignment/>
      <protection/>
    </xf>
    <xf numFmtId="3" fontId="22" fillId="0" borderId="0" xfId="589" applyNumberFormat="1" applyFont="1" applyBorder="1" applyAlignment="1" quotePrefix="1">
      <alignment/>
      <protection/>
    </xf>
    <xf numFmtId="174" fontId="15" fillId="0" borderId="0" xfId="0" applyNumberFormat="1" applyFont="1" applyAlignment="1">
      <alignment/>
    </xf>
    <xf numFmtId="3" fontId="22" fillId="0" borderId="0" xfId="589" applyNumberFormat="1" applyFont="1" applyBorder="1" applyAlignment="1">
      <alignment/>
      <protection/>
    </xf>
    <xf numFmtId="3" fontId="15" fillId="0" borderId="3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170" fontId="17" fillId="0" borderId="0" xfId="0" applyNumberFormat="1" applyFont="1" applyFill="1" applyAlignment="1">
      <alignment horizontal="right" wrapText="1"/>
    </xf>
    <xf numFmtId="205" fontId="22" fillId="0" borderId="0" xfId="0" applyNumberFormat="1" applyFont="1" applyFill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7" fillId="0" borderId="0" xfId="589" applyFont="1" applyFill="1" applyAlignment="1">
      <alignment horizontal="right" wrapText="1"/>
      <protection/>
    </xf>
    <xf numFmtId="0" fontId="18" fillId="0" borderId="0" xfId="589" applyFont="1" applyFill="1" applyAlignment="1">
      <alignment horizontal="right" wrapText="1"/>
      <protection/>
    </xf>
    <xf numFmtId="0" fontId="0" fillId="0" borderId="0" xfId="589" applyFill="1">
      <alignment/>
      <protection/>
    </xf>
    <xf numFmtId="0" fontId="17" fillId="0" borderId="0" xfId="589" applyFont="1" applyFill="1" applyAlignment="1">
      <alignment horizontal="left" wrapText="1"/>
      <protection/>
    </xf>
    <xf numFmtId="14" fontId="17" fillId="0" borderId="0" xfId="589" applyNumberFormat="1" applyFont="1" applyFill="1" applyAlignment="1">
      <alignment horizontal="center" wrapText="1"/>
      <protection/>
    </xf>
    <xf numFmtId="0" fontId="17" fillId="0" borderId="0" xfId="589" applyFont="1" applyFill="1" applyAlignment="1">
      <alignment horizontal="center" wrapText="1"/>
      <protection/>
    </xf>
    <xf numFmtId="0" fontId="53" fillId="0" borderId="0" xfId="589" applyFont="1" applyFill="1" applyAlignment="1">
      <alignment horizontal="center" wrapText="1"/>
      <protection/>
    </xf>
    <xf numFmtId="0" fontId="53" fillId="0" borderId="0" xfId="589" applyFont="1" applyFill="1" applyAlignment="1">
      <alignment horizontal="right" wrapText="1"/>
      <protection/>
    </xf>
    <xf numFmtId="0" fontId="43" fillId="0" borderId="0" xfId="589" applyFont="1" applyFill="1" applyAlignment="1">
      <alignment horizontal="right" wrapText="1"/>
      <protection/>
    </xf>
    <xf numFmtId="14" fontId="54" fillId="0" borderId="0" xfId="589" applyNumberFormat="1" applyFont="1" applyFill="1" applyAlignment="1">
      <alignment horizontal="right" wrapText="1"/>
      <protection/>
    </xf>
    <xf numFmtId="188" fontId="17" fillId="0" borderId="0" xfId="589" applyNumberFormat="1" applyFont="1" applyFill="1" applyAlignment="1">
      <alignment horizontal="right" wrapText="1"/>
      <protection/>
    </xf>
    <xf numFmtId="0" fontId="18" fillId="60" borderId="0" xfId="589" applyFont="1" applyFill="1" applyAlignment="1">
      <alignment horizontal="right" wrapText="1"/>
      <protection/>
    </xf>
    <xf numFmtId="174" fontId="17" fillId="0" borderId="0" xfId="589" applyNumberFormat="1" applyFont="1" applyFill="1" applyAlignment="1">
      <alignment horizontal="right" wrapText="1"/>
      <protection/>
    </xf>
    <xf numFmtId="0" fontId="17" fillId="0" borderId="0" xfId="589" applyFont="1" applyFill="1">
      <alignment/>
      <protection/>
    </xf>
    <xf numFmtId="0" fontId="19" fillId="59" borderId="0" xfId="0" applyNumberFormat="1" applyFont="1" applyFill="1" applyAlignment="1">
      <alignment horizontal="left"/>
    </xf>
    <xf numFmtId="0" fontId="19" fillId="59" borderId="0" xfId="589" applyFont="1" applyFill="1" applyAlignment="1">
      <alignment horizontal="left"/>
      <protection/>
    </xf>
    <xf numFmtId="0" fontId="17" fillId="59" borderId="0" xfId="589" applyFont="1" applyFill="1" applyAlignment="1">
      <alignment horizontal="right"/>
      <protection/>
    </xf>
    <xf numFmtId="14" fontId="51" fillId="59" borderId="0" xfId="589" applyNumberFormat="1" applyFont="1" applyFill="1" applyAlignment="1">
      <alignment horizontal="center"/>
      <protection/>
    </xf>
    <xf numFmtId="0" fontId="37" fillId="59" borderId="0" xfId="589" applyFont="1" applyFill="1" applyAlignment="1">
      <alignment horizontal="left"/>
      <protection/>
    </xf>
    <xf numFmtId="0" fontId="17" fillId="59" borderId="0" xfId="589" applyFont="1" applyFill="1" applyAlignment="1">
      <alignment horizontal="center"/>
      <protection/>
    </xf>
    <xf numFmtId="6" fontId="22" fillId="59" borderId="0" xfId="589" applyNumberFormat="1" applyFont="1" applyFill="1" applyAlignment="1">
      <alignment horizontal="right"/>
      <protection/>
    </xf>
    <xf numFmtId="6" fontId="22" fillId="59" borderId="23" xfId="589" applyNumberFormat="1" applyFont="1" applyFill="1" applyBorder="1" applyAlignment="1">
      <alignment horizontal="right"/>
      <protection/>
    </xf>
    <xf numFmtId="5" fontId="20" fillId="59" borderId="0" xfId="589" applyNumberFormat="1" applyFont="1" applyFill="1" applyAlignment="1">
      <alignment horizontal="right"/>
      <protection/>
    </xf>
    <xf numFmtId="6" fontId="17" fillId="59" borderId="23" xfId="589" applyNumberFormat="1" applyFont="1" applyFill="1" applyBorder="1" applyAlignment="1">
      <alignment horizontal="right"/>
      <protection/>
    </xf>
    <xf numFmtId="0" fontId="17" fillId="59" borderId="0" xfId="589" applyFont="1" applyFill="1" applyAlignment="1">
      <alignment horizontal="right" wrapText="1"/>
      <protection/>
    </xf>
    <xf numFmtId="0" fontId="17" fillId="60" borderId="0" xfId="589" applyFont="1" applyFill="1" applyAlignment="1">
      <alignment horizontal="right" wrapText="1"/>
      <protection/>
    </xf>
    <xf numFmtId="164" fontId="55" fillId="59" borderId="0" xfId="589" applyNumberFormat="1" applyFont="1" applyFill="1" applyAlignment="1">
      <alignment horizontal="center"/>
      <protection/>
    </xf>
    <xf numFmtId="14" fontId="17" fillId="59" borderId="0" xfId="589" applyNumberFormat="1" applyFont="1" applyFill="1" applyAlignment="1">
      <alignment horizontal="center"/>
      <protection/>
    </xf>
    <xf numFmtId="10" fontId="17" fillId="59" borderId="0" xfId="589" applyNumberFormat="1" applyFont="1" applyFill="1" applyAlignment="1">
      <alignment horizontal="center"/>
      <protection/>
    </xf>
    <xf numFmtId="0" fontId="17" fillId="59" borderId="0" xfId="589" applyFont="1" applyFill="1" applyAlignment="1">
      <alignment horizontal="center" wrapText="1"/>
      <protection/>
    </xf>
    <xf numFmtId="166" fontId="17" fillId="59" borderId="0" xfId="118" applyNumberFormat="1" applyFont="1" applyFill="1" applyAlignment="1">
      <alignment horizontal="right" wrapText="1"/>
    </xf>
    <xf numFmtId="14" fontId="17" fillId="59" borderId="0" xfId="589" applyNumberFormat="1" applyFont="1" applyFill="1" applyAlignment="1">
      <alignment horizontal="right" wrapText="1"/>
      <protection/>
    </xf>
    <xf numFmtId="3" fontId="17" fillId="59" borderId="0" xfId="589" applyNumberFormat="1" applyFont="1" applyFill="1" applyAlignment="1">
      <alignment horizontal="right" wrapText="1"/>
      <protection/>
    </xf>
    <xf numFmtId="0" fontId="22" fillId="59" borderId="0" xfId="589" applyFont="1" applyFill="1" applyAlignment="1">
      <alignment horizontal="right" wrapText="1"/>
      <protection/>
    </xf>
    <xf numFmtId="166" fontId="17" fillId="59" borderId="0" xfId="118" applyNumberFormat="1" applyFont="1" applyFill="1" applyBorder="1" applyAlignment="1">
      <alignment horizontal="right" wrapText="1"/>
    </xf>
    <xf numFmtId="0" fontId="17" fillId="59" borderId="0" xfId="589" applyFont="1" applyFill="1" applyAlignment="1">
      <alignment horizontal="left" wrapText="1"/>
      <protection/>
    </xf>
    <xf numFmtId="171" fontId="17" fillId="59" borderId="34" xfId="350" applyNumberFormat="1" applyFont="1" applyFill="1" applyBorder="1" applyAlignment="1">
      <alignment horizontal="right" wrapText="1"/>
    </xf>
    <xf numFmtId="0" fontId="17" fillId="59" borderId="34" xfId="589" applyFont="1" applyFill="1" applyBorder="1" applyAlignment="1">
      <alignment horizontal="right" wrapText="1"/>
      <protection/>
    </xf>
    <xf numFmtId="0" fontId="17" fillId="59" borderId="0" xfId="589" applyFont="1" applyFill="1" applyAlignment="1">
      <alignment horizontal="left"/>
      <protection/>
    </xf>
    <xf numFmtId="6" fontId="56" fillId="59" borderId="0" xfId="589" applyNumberFormat="1" applyFont="1" applyFill="1" applyAlignment="1">
      <alignment horizontal="right"/>
      <protection/>
    </xf>
    <xf numFmtId="171" fontId="17" fillId="59" borderId="24" xfId="350" applyNumberFormat="1" applyFont="1" applyFill="1" applyBorder="1" applyAlignment="1">
      <alignment horizontal="right"/>
    </xf>
    <xf numFmtId="171" fontId="6" fillId="0" borderId="0" xfId="329" applyNumberFormat="1" applyFont="1" applyFill="1" applyAlignment="1" applyProtection="1">
      <alignment/>
      <protection/>
    </xf>
    <xf numFmtId="0" fontId="22" fillId="0" borderId="0" xfId="589" applyFont="1" applyAlignment="1">
      <alignment/>
      <protection/>
    </xf>
    <xf numFmtId="188" fontId="0" fillId="0" borderId="0" xfId="0" applyNumberFormat="1" applyAlignment="1">
      <alignment/>
    </xf>
    <xf numFmtId="166" fontId="17" fillId="0" borderId="0" xfId="141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589" applyBorder="1">
      <alignment/>
      <protection/>
    </xf>
    <xf numFmtId="0" fontId="0" fillId="0" borderId="34" xfId="589" applyFont="1" applyBorder="1">
      <alignment/>
      <protection/>
    </xf>
    <xf numFmtId="0" fontId="0" fillId="0" borderId="0" xfId="589" applyBorder="1">
      <alignment/>
      <protection/>
    </xf>
    <xf numFmtId="0" fontId="0" fillId="0" borderId="0" xfId="589" applyFont="1" applyBorder="1">
      <alignment/>
      <protection/>
    </xf>
    <xf numFmtId="0" fontId="0" fillId="0" borderId="0" xfId="589" applyFont="1" applyBorder="1" applyAlignment="1">
      <alignment horizontal="center"/>
      <protection/>
    </xf>
    <xf numFmtId="0" fontId="0" fillId="0" borderId="23" xfId="589" applyBorder="1">
      <alignment/>
      <protection/>
    </xf>
    <xf numFmtId="0" fontId="0" fillId="0" borderId="23" xfId="589" applyFont="1" applyBorder="1" applyAlignment="1">
      <alignment horizontal="center"/>
      <protection/>
    </xf>
    <xf numFmtId="0" fontId="0" fillId="0" borderId="23" xfId="589" applyFont="1" applyBorder="1">
      <alignment/>
      <protection/>
    </xf>
    <xf numFmtId="14" fontId="0" fillId="0" borderId="0" xfId="589" applyNumberFormat="1">
      <alignment/>
      <protection/>
    </xf>
    <xf numFmtId="166" fontId="0" fillId="0" borderId="0" xfId="118" applyNumberFormat="1" applyFont="1" applyAlignment="1">
      <alignment/>
    </xf>
    <xf numFmtId="166" fontId="0" fillId="0" borderId="0" xfId="118" applyNumberFormat="1" applyFont="1" applyAlignment="1">
      <alignment/>
    </xf>
    <xf numFmtId="170" fontId="0" fillId="0" borderId="0" xfId="118" applyNumberFormat="1" applyFont="1" applyAlignment="1">
      <alignment/>
    </xf>
    <xf numFmtId="14" fontId="0" fillId="0" borderId="0" xfId="589" applyNumberFormat="1" applyFont="1">
      <alignment/>
      <protection/>
    </xf>
    <xf numFmtId="166" fontId="0" fillId="0" borderId="25" xfId="589" applyNumberFormat="1" applyBorder="1">
      <alignment/>
      <protection/>
    </xf>
    <xf numFmtId="166" fontId="0" fillId="0" borderId="25" xfId="118" applyNumberFormat="1" applyFont="1" applyBorder="1" applyAlignment="1">
      <alignment/>
    </xf>
    <xf numFmtId="0" fontId="0" fillId="0" borderId="0" xfId="589" applyFont="1">
      <alignment/>
      <protection/>
    </xf>
    <xf numFmtId="166" fontId="0" fillId="0" borderId="0" xfId="589" applyNumberFormat="1" applyFill="1" applyBorder="1">
      <alignment/>
      <protection/>
    </xf>
    <xf numFmtId="166" fontId="0" fillId="0" borderId="0" xfId="589" applyNumberFormat="1">
      <alignment/>
      <protection/>
    </xf>
    <xf numFmtId="0" fontId="0" fillId="0" borderId="0" xfId="589" applyFill="1" applyBorder="1">
      <alignment/>
      <protection/>
    </xf>
    <xf numFmtId="166" fontId="0" fillId="0" borderId="8" xfId="589" applyNumberFormat="1" applyBorder="1">
      <alignment/>
      <protection/>
    </xf>
    <xf numFmtId="42" fontId="0" fillId="0" borderId="0" xfId="589" applyNumberFormat="1">
      <alignment/>
      <protection/>
    </xf>
    <xf numFmtId="14" fontId="23" fillId="0" borderId="0" xfId="589" applyNumberFormat="1" applyFont="1" applyFill="1" applyBorder="1" applyAlignment="1">
      <alignment horizontal="centerContinuous"/>
      <protection/>
    </xf>
    <xf numFmtId="186" fontId="17" fillId="0" borderId="36" xfId="0" applyNumberFormat="1" applyFont="1" applyBorder="1" applyAlignment="1">
      <alignment/>
    </xf>
    <xf numFmtId="186" fontId="17" fillId="0" borderId="36" xfId="0" applyNumberFormat="1" applyFont="1" applyFill="1" applyBorder="1" applyAlignment="1">
      <alignment/>
    </xf>
    <xf numFmtId="186" fontId="17" fillId="0" borderId="36" xfId="589" applyNumberFormat="1" applyFont="1" applyFill="1" applyBorder="1" applyAlignment="1">
      <alignment/>
      <protection/>
    </xf>
    <xf numFmtId="174" fontId="17" fillId="0" borderId="0" xfId="589" applyNumberFormat="1" applyFont="1" applyFill="1" applyAlignment="1">
      <alignment horizontal="right" wrapText="1"/>
      <protection/>
    </xf>
    <xf numFmtId="14" fontId="0" fillId="0" borderId="0" xfId="0" applyNumberFormat="1" applyFont="1" applyAlignment="1">
      <alignment/>
    </xf>
    <xf numFmtId="37" fontId="44" fillId="0" borderId="0" xfId="96" applyNumberFormat="1" applyFont="1" applyAlignment="1">
      <alignment horizontal="right"/>
    </xf>
    <xf numFmtId="37" fontId="24" fillId="61" borderId="0" xfId="96" applyNumberFormat="1" applyFont="1" applyFill="1" applyAlignment="1">
      <alignment/>
    </xf>
    <xf numFmtId="174" fontId="0" fillId="0" borderId="0" xfId="619" applyNumberFormat="1" applyFont="1" applyFill="1">
      <alignment/>
      <protection/>
    </xf>
    <xf numFmtId="10" fontId="0" fillId="0" borderId="0" xfId="640" applyNumberFormat="1" applyFont="1" applyAlignment="1">
      <alignment/>
    </xf>
    <xf numFmtId="44" fontId="0" fillId="0" borderId="0" xfId="350" applyFont="1" applyAlignment="1">
      <alignment/>
    </xf>
    <xf numFmtId="37" fontId="0" fillId="0" borderId="34" xfId="0" applyNumberFormat="1" applyBorder="1" applyAlignment="1">
      <alignment/>
    </xf>
    <xf numFmtId="37" fontId="0" fillId="0" borderId="25" xfId="0" applyNumberFormat="1" applyBorder="1" applyAlignment="1">
      <alignment/>
    </xf>
    <xf numFmtId="186" fontId="17" fillId="0" borderId="45" xfId="589" applyNumberFormat="1" applyFont="1" applyFill="1" applyBorder="1" applyAlignment="1">
      <alignment/>
      <protection/>
    </xf>
    <xf numFmtId="186" fontId="17" fillId="0" borderId="7" xfId="589" applyNumberFormat="1" applyFont="1" applyFill="1" applyBorder="1" applyAlignment="1">
      <alignment/>
      <protection/>
    </xf>
    <xf numFmtId="0" fontId="17" fillId="59" borderId="0" xfId="0" applyFont="1" applyFill="1" applyAlignment="1">
      <alignment/>
    </xf>
    <xf numFmtId="3" fontId="17" fillId="59" borderId="0" xfId="589" applyNumberFormat="1" applyFont="1" applyFill="1" applyBorder="1" applyAlignment="1">
      <alignment/>
      <protection/>
    </xf>
    <xf numFmtId="0" fontId="0" fillId="55" borderId="23" xfId="589" applyFill="1" applyBorder="1" applyAlignment="1">
      <alignment horizontal="center"/>
      <protection/>
    </xf>
    <xf numFmtId="0" fontId="13" fillId="0" borderId="0" xfId="0" applyFont="1" applyAlignment="1">
      <alignment/>
    </xf>
    <xf numFmtId="0" fontId="59" fillId="0" borderId="36" xfId="0" applyNumberFormat="1" applyFont="1" applyBorder="1" applyAlignment="1" quotePrefix="1">
      <alignment/>
    </xf>
    <xf numFmtId="0" fontId="22" fillId="0" borderId="0" xfId="0" applyFont="1" applyAlignment="1">
      <alignment/>
    </xf>
    <xf numFmtId="0" fontId="0" fillId="59" borderId="0" xfId="0" applyFill="1" applyBorder="1" applyAlignment="1">
      <alignment/>
    </xf>
    <xf numFmtId="0" fontId="0" fillId="0" borderId="0" xfId="589" applyNumberFormat="1">
      <alignment/>
      <protection/>
    </xf>
    <xf numFmtId="0" fontId="3" fillId="0" borderId="26" xfId="0" applyFont="1" applyBorder="1" applyAlignment="1">
      <alignment horizontal="centerContinuous"/>
    </xf>
    <xf numFmtId="14" fontId="3" fillId="0" borderId="29" xfId="0" applyNumberFormat="1" applyFont="1" applyBorder="1" applyAlignment="1">
      <alignment horizontal="centerContinuous"/>
    </xf>
    <xf numFmtId="0" fontId="3" fillId="0" borderId="33" xfId="0" applyFont="1" applyBorder="1" applyAlignment="1">
      <alignment horizontal="center"/>
    </xf>
    <xf numFmtId="205" fontId="3" fillId="0" borderId="29" xfId="0" applyNumberFormat="1" applyFont="1" applyBorder="1" applyAlignment="1">
      <alignment/>
    </xf>
    <xf numFmtId="0" fontId="28" fillId="59" borderId="0" xfId="0" applyFont="1" applyFill="1" applyAlignment="1">
      <alignment horizontal="left" wrapText="1"/>
    </xf>
    <xf numFmtId="0" fontId="18" fillId="59" borderId="0" xfId="0" applyFont="1" applyFill="1" applyAlignment="1">
      <alignment horizontal="left" wrapText="1"/>
    </xf>
    <xf numFmtId="0" fontId="21" fillId="59" borderId="0" xfId="0" applyFont="1" applyFill="1" applyAlignment="1">
      <alignment horizontal="right" wrapText="1"/>
    </xf>
    <xf numFmtId="37" fontId="13" fillId="0" borderId="0" xfId="96" applyNumberFormat="1" applyFont="1" applyAlignment="1">
      <alignment horizontal="right"/>
    </xf>
    <xf numFmtId="174" fontId="50" fillId="0" borderId="0" xfId="619" applyNumberFormat="1" applyFont="1">
      <alignment/>
      <protection/>
    </xf>
    <xf numFmtId="0" fontId="50" fillId="0" borderId="0" xfId="619" applyFont="1">
      <alignment/>
      <protection/>
    </xf>
    <xf numFmtId="174" fontId="0" fillId="0" borderId="0" xfId="96" applyNumberFormat="1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95" fontId="0" fillId="0" borderId="0" xfId="0" applyNumberFormat="1" applyAlignment="1">
      <alignment/>
    </xf>
    <xf numFmtId="195" fontId="28" fillId="59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14" fontId="3" fillId="0" borderId="3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1" fillId="59" borderId="27" xfId="0" applyFont="1" applyFill="1" applyBorder="1" applyAlignment="1">
      <alignment horizontal="centerContinuous"/>
    </xf>
    <xf numFmtId="0" fontId="3" fillId="59" borderId="34" xfId="0" applyFont="1" applyFill="1" applyBorder="1" applyAlignment="1">
      <alignment horizontal="centerContinuous"/>
    </xf>
    <xf numFmtId="0" fontId="3" fillId="59" borderId="28" xfId="0" applyFont="1" applyFill="1" applyBorder="1" applyAlignment="1">
      <alignment horizontal="centerContinuous"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31" fillId="59" borderId="30" xfId="0" applyFont="1" applyFill="1" applyBorder="1" applyAlignment="1">
      <alignment horizontal="centerContinuous"/>
    </xf>
    <xf numFmtId="0" fontId="3" fillId="59" borderId="0" xfId="0" applyFont="1" applyFill="1" applyBorder="1" applyAlignment="1">
      <alignment horizontal="centerContinuous"/>
    </xf>
    <xf numFmtId="0" fontId="3" fillId="59" borderId="31" xfId="0" applyFont="1" applyFill="1" applyBorder="1" applyAlignment="1">
      <alignment horizontal="centerContinuous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 horizontal="centerContinuous"/>
    </xf>
    <xf numFmtId="0" fontId="3" fillId="59" borderId="32" xfId="0" applyFont="1" applyFill="1" applyBorder="1" applyAlignment="1">
      <alignment horizontal="center"/>
    </xf>
    <xf numFmtId="0" fontId="3" fillId="59" borderId="23" xfId="0" applyFont="1" applyFill="1" applyBorder="1" applyAlignment="1">
      <alignment horizontal="center"/>
    </xf>
    <xf numFmtId="0" fontId="3" fillId="59" borderId="3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/>
    </xf>
    <xf numFmtId="43" fontId="3" fillId="0" borderId="0" xfId="0" applyNumberFormat="1" applyFont="1" applyAlignment="1">
      <alignment/>
    </xf>
    <xf numFmtId="166" fontId="3" fillId="0" borderId="30" xfId="118" applyNumberFormat="1" applyFont="1" applyBorder="1" applyAlignment="1">
      <alignment/>
    </xf>
    <xf numFmtId="41" fontId="3" fillId="59" borderId="30" xfId="98" applyFont="1" applyFill="1" applyBorder="1" applyAlignment="1">
      <alignment/>
    </xf>
    <xf numFmtId="41" fontId="3" fillId="59" borderId="0" xfId="98" applyFont="1" applyFill="1" applyBorder="1" applyAlignment="1" quotePrefix="1">
      <alignment/>
    </xf>
    <xf numFmtId="0" fontId="3" fillId="0" borderId="0" xfId="0" applyFont="1" applyAlignment="1">
      <alignment horizontal="center"/>
    </xf>
    <xf numFmtId="10" fontId="3" fillId="59" borderId="31" xfId="640" applyNumberFormat="1" applyFont="1" applyFill="1" applyBorder="1" applyAlignment="1">
      <alignment/>
    </xf>
    <xf numFmtId="0" fontId="3" fillId="59" borderId="0" xfId="0" applyFont="1" applyFill="1" applyAlignment="1">
      <alignment/>
    </xf>
    <xf numFmtId="41" fontId="3" fillId="59" borderId="29" xfId="98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32" xfId="0" applyNumberFormat="1" applyFont="1" applyBorder="1" applyAlignment="1" quotePrefix="1">
      <alignment/>
    </xf>
    <xf numFmtId="3" fontId="3" fillId="0" borderId="23" xfId="0" applyNumberFormat="1" applyFont="1" applyBorder="1" applyAlignment="1" quotePrefix="1">
      <alignment/>
    </xf>
    <xf numFmtId="205" fontId="3" fillId="0" borderId="33" xfId="0" applyNumberFormat="1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32" xfId="118" applyNumberFormat="1" applyFont="1" applyBorder="1" applyAlignment="1">
      <alignment/>
    </xf>
    <xf numFmtId="10" fontId="3" fillId="0" borderId="35" xfId="640" applyNumberFormat="1" applyFont="1" applyBorder="1" applyAlignment="1">
      <alignment/>
    </xf>
    <xf numFmtId="41" fontId="3" fillId="0" borderId="30" xfId="98" applyFont="1" applyBorder="1" applyAlignment="1">
      <alignment/>
    </xf>
    <xf numFmtId="41" fontId="3" fillId="0" borderId="0" xfId="98" applyFont="1" applyBorder="1" applyAlignment="1" quotePrefix="1">
      <alignment/>
    </xf>
    <xf numFmtId="41" fontId="3" fillId="0" borderId="33" xfId="98" applyFont="1" applyBorder="1" applyAlignment="1">
      <alignment/>
    </xf>
    <xf numFmtId="0" fontId="3" fillId="0" borderId="0" xfId="0" applyFont="1" applyAlignment="1">
      <alignment horizontal="left"/>
    </xf>
    <xf numFmtId="171" fontId="3" fillId="0" borderId="8" xfId="35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 quotePrefix="1">
      <alignment/>
    </xf>
    <xf numFmtId="3" fontId="3" fillId="0" borderId="2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166" fontId="3" fillId="0" borderId="28" xfId="96" applyNumberFormat="1" applyFont="1" applyBorder="1" applyAlignment="1">
      <alignment/>
    </xf>
    <xf numFmtId="166" fontId="3" fillId="0" borderId="35" xfId="96" applyNumberFormat="1" applyFont="1" applyBorder="1" applyAlignment="1">
      <alignment/>
    </xf>
    <xf numFmtId="166" fontId="3" fillId="0" borderId="0" xfId="0" applyNumberFormat="1" applyFont="1" applyAlignment="1">
      <alignment/>
    </xf>
    <xf numFmtId="14" fontId="25" fillId="0" borderId="0" xfId="589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86" fontId="22" fillId="0" borderId="39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166" fontId="3" fillId="0" borderId="27" xfId="118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10" fontId="3" fillId="0" borderId="28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41" fontId="3" fillId="59" borderId="32" xfId="98" applyFont="1" applyFill="1" applyBorder="1" applyAlignment="1">
      <alignment/>
    </xf>
    <xf numFmtId="41" fontId="3" fillId="59" borderId="23" xfId="98" applyFont="1" applyFill="1" applyBorder="1" applyAlignment="1" quotePrefix="1">
      <alignment/>
    </xf>
    <xf numFmtId="41" fontId="3" fillId="59" borderId="33" xfId="98" applyFont="1" applyFill="1" applyBorder="1" applyAlignment="1">
      <alignment horizontal="center"/>
    </xf>
    <xf numFmtId="171" fontId="32" fillId="0" borderId="8" xfId="350" applyNumberFormat="1" applyFont="1" applyBorder="1" applyAlignment="1">
      <alignment/>
    </xf>
    <xf numFmtId="0" fontId="45" fillId="0" borderId="17" xfId="618" applyFont="1" applyFill="1" applyBorder="1" applyAlignment="1">
      <alignment/>
      <protection/>
    </xf>
    <xf numFmtId="0" fontId="45" fillId="0" borderId="17" xfId="618" applyFont="1" applyFill="1" applyBorder="1" applyAlignment="1">
      <alignment horizontal="right"/>
      <protection/>
    </xf>
    <xf numFmtId="179" fontId="45" fillId="0" borderId="17" xfId="618" applyNumberFormat="1" applyFont="1" applyFill="1" applyBorder="1" applyAlignment="1">
      <alignment horizontal="right"/>
      <protection/>
    </xf>
    <xf numFmtId="186" fontId="0" fillId="0" borderId="46" xfId="0" applyNumberFormat="1" applyFont="1" applyBorder="1" applyAlignment="1">
      <alignment/>
    </xf>
    <xf numFmtId="186" fontId="0" fillId="0" borderId="45" xfId="0" applyNumberFormat="1" applyFont="1" applyBorder="1" applyAlignment="1">
      <alignment/>
    </xf>
    <xf numFmtId="174" fontId="22" fillId="0" borderId="0" xfId="153" applyNumberFormat="1" applyFont="1" applyAlignment="1">
      <alignment/>
    </xf>
    <xf numFmtId="10" fontId="22" fillId="0" borderId="36" xfId="0" applyNumberFormat="1" applyFont="1" applyBorder="1" applyAlignment="1">
      <alignment horizontal="right"/>
    </xf>
    <xf numFmtId="37" fontId="24" fillId="0" borderId="13" xfId="130" applyNumberFormat="1" applyFont="1" applyBorder="1" applyAlignment="1">
      <alignment/>
    </xf>
    <xf numFmtId="0" fontId="42" fillId="0" borderId="0" xfId="589" applyFont="1" applyAlignment="1">
      <alignment/>
      <protection/>
    </xf>
    <xf numFmtId="37" fontId="24" fillId="0" borderId="0" xfId="176" applyNumberFormat="1" applyFont="1" applyAlignment="1">
      <alignment/>
    </xf>
    <xf numFmtId="37" fontId="24" fillId="0" borderId="0" xfId="176" applyNumberFormat="1" applyFont="1" applyBorder="1" applyAlignment="1">
      <alignment/>
    </xf>
    <xf numFmtId="210" fontId="24" fillId="0" borderId="0" xfId="176" applyNumberFormat="1" applyFont="1" applyBorder="1" applyAlignment="1">
      <alignment/>
    </xf>
    <xf numFmtId="3" fontId="22" fillId="59" borderId="0" xfId="589" applyNumberFormat="1" applyFont="1" applyFill="1" applyAlignment="1">
      <alignment horizontal="right" wrapText="1"/>
      <protection/>
    </xf>
    <xf numFmtId="0" fontId="20" fillId="59" borderId="0" xfId="589" applyFont="1" applyFill="1" applyAlignment="1">
      <alignment horizontal="right" wrapText="1"/>
      <protection/>
    </xf>
    <xf numFmtId="37" fontId="24" fillId="61" borderId="0" xfId="176" applyNumberFormat="1" applyFont="1" applyFill="1" applyAlignment="1">
      <alignment/>
    </xf>
    <xf numFmtId="1" fontId="0" fillId="61" borderId="0" xfId="589" applyNumberFormat="1" applyFill="1">
      <alignment/>
      <protection/>
    </xf>
    <xf numFmtId="37" fontId="24" fillId="0" borderId="23" xfId="176" applyNumberFormat="1" applyFont="1" applyBorder="1" applyAlignment="1">
      <alignment/>
    </xf>
    <xf numFmtId="3" fontId="58" fillId="0" borderId="0" xfId="589" applyNumberFormat="1" applyFont="1" applyBorder="1" applyAlignment="1">
      <alignment/>
      <protection/>
    </xf>
    <xf numFmtId="193" fontId="57" fillId="0" borderId="23" xfId="589" applyNumberFormat="1" applyFont="1" applyBorder="1" applyAlignment="1">
      <alignment/>
      <protection/>
    </xf>
    <xf numFmtId="210" fontId="24" fillId="0" borderId="13" xfId="130" applyNumberFormat="1" applyFont="1" applyBorder="1" applyAlignment="1">
      <alignment/>
    </xf>
    <xf numFmtId="37" fontId="24" fillId="61" borderId="13" xfId="130" applyNumberFormat="1" applyFont="1" applyFill="1" applyBorder="1" applyAlignment="1">
      <alignment/>
    </xf>
    <xf numFmtId="166" fontId="52" fillId="0" borderId="0" xfId="118" applyNumberFormat="1" applyFont="1" applyAlignment="1">
      <alignment/>
    </xf>
    <xf numFmtId="3" fontId="77" fillId="0" borderId="0" xfId="589" applyNumberFormat="1" applyFont="1" applyBorder="1" applyAlignment="1" quotePrefix="1">
      <alignment/>
      <protection/>
    </xf>
    <xf numFmtId="166" fontId="0" fillId="0" borderId="0" xfId="96" applyNumberFormat="1" applyFont="1" applyAlignment="1">
      <alignment/>
    </xf>
    <xf numFmtId="0" fontId="22" fillId="0" borderId="0" xfId="0" applyFont="1" applyAlignment="1">
      <alignment horizontal="center"/>
    </xf>
    <xf numFmtId="43" fontId="0" fillId="0" borderId="0" xfId="96" applyFont="1" applyAlignment="1">
      <alignment/>
    </xf>
    <xf numFmtId="6" fontId="0" fillId="0" borderId="0" xfId="0" applyNumberFormat="1" applyAlignment="1">
      <alignment/>
    </xf>
    <xf numFmtId="0" fontId="15" fillId="0" borderId="23" xfId="589" applyFont="1" applyBorder="1">
      <alignment/>
      <protection/>
    </xf>
    <xf numFmtId="166" fontId="78" fillId="0" borderId="0" xfId="589" applyNumberFormat="1" applyFont="1" applyFill="1" applyBorder="1">
      <alignment/>
      <protection/>
    </xf>
    <xf numFmtId="166" fontId="78" fillId="0" borderId="0" xfId="589" applyNumberFormat="1" applyFont="1">
      <alignment/>
      <protection/>
    </xf>
    <xf numFmtId="0" fontId="78" fillId="0" borderId="0" xfId="589" applyFont="1">
      <alignment/>
      <protection/>
    </xf>
    <xf numFmtId="0" fontId="78" fillId="0" borderId="23" xfId="589" applyFont="1" applyBorder="1">
      <alignment/>
      <protection/>
    </xf>
    <xf numFmtId="0" fontId="3" fillId="61" borderId="13" xfId="0" applyNumberFormat="1" applyFont="1" applyFill="1" applyBorder="1" applyAlignment="1">
      <alignment horizontal="center"/>
    </xf>
    <xf numFmtId="166" fontId="24" fillId="0" borderId="0" xfId="0" applyNumberFormat="1" applyFont="1" applyAlignment="1">
      <alignment/>
    </xf>
    <xf numFmtId="0" fontId="45" fillId="0" borderId="17" xfId="621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5" fontId="22" fillId="0" borderId="36" xfId="96" applyNumberFormat="1" applyFont="1" applyBorder="1" applyAlignment="1">
      <alignment horizontal="right"/>
    </xf>
    <xf numFmtId="0" fontId="33" fillId="0" borderId="26" xfId="0" applyNumberFormat="1" applyFont="1" applyBorder="1" applyAlignment="1">
      <alignment horizontal="center"/>
    </xf>
    <xf numFmtId="5" fontId="22" fillId="0" borderId="0" xfId="96" applyNumberFormat="1" applyFont="1" applyBorder="1" applyAlignment="1">
      <alignment horizontal="right"/>
    </xf>
    <xf numFmtId="0" fontId="0" fillId="0" borderId="0" xfId="617" applyFont="1" applyAlignment="1">
      <alignment horizontal="right"/>
      <protection/>
    </xf>
    <xf numFmtId="0" fontId="17" fillId="61" borderId="0" xfId="589" applyFont="1" applyFill="1" applyAlignment="1">
      <alignment horizontal="left"/>
      <protection/>
    </xf>
    <xf numFmtId="174" fontId="43" fillId="0" borderId="0" xfId="589" applyNumberFormat="1" applyFont="1" applyFill="1" applyAlignment="1">
      <alignment horizontal="right" wrapText="1"/>
      <protection/>
    </xf>
    <xf numFmtId="188" fontId="22" fillId="59" borderId="0" xfId="589" applyNumberFormat="1" applyFont="1" applyFill="1" applyAlignment="1">
      <alignment horizontal="right" wrapText="1"/>
      <protection/>
    </xf>
    <xf numFmtId="188" fontId="17" fillId="59" borderId="0" xfId="589" applyNumberFormat="1" applyFont="1" applyFill="1" applyAlignment="1">
      <alignment horizontal="right" wrapText="1"/>
      <protection/>
    </xf>
    <xf numFmtId="0" fontId="144" fillId="62" borderId="0" xfId="0" applyFont="1" applyFill="1" applyAlignment="1">
      <alignment horizontal="left" wrapText="1"/>
    </xf>
    <xf numFmtId="0" fontId="145" fillId="62" borderId="0" xfId="0" applyFont="1" applyFill="1" applyAlignment="1">
      <alignment horizontal="right" wrapText="1"/>
    </xf>
    <xf numFmtId="0" fontId="144" fillId="63" borderId="0" xfId="0" applyFont="1" applyFill="1" applyAlignment="1">
      <alignment horizontal="left" wrapText="1"/>
    </xf>
    <xf numFmtId="3" fontId="3" fillId="0" borderId="0" xfId="0" applyNumberFormat="1" applyFont="1" applyAlignment="1">
      <alignment/>
    </xf>
    <xf numFmtId="0" fontId="17" fillId="59" borderId="0" xfId="0" applyFont="1" applyFill="1" applyAlignment="1">
      <alignment/>
    </xf>
    <xf numFmtId="192" fontId="6" fillId="0" borderId="0" xfId="96" applyNumberFormat="1" applyFont="1" applyAlignment="1">
      <alignment/>
    </xf>
    <xf numFmtId="166" fontId="6" fillId="0" borderId="0" xfId="96" applyNumberFormat="1" applyFont="1" applyAlignment="1">
      <alignment/>
    </xf>
    <xf numFmtId="37" fontId="146" fillId="0" borderId="23" xfId="176" applyNumberFormat="1" applyFont="1" applyBorder="1" applyAlignment="1">
      <alignment/>
    </xf>
    <xf numFmtId="37" fontId="58" fillId="0" borderId="0" xfId="589" applyNumberFormat="1" applyFont="1" applyBorder="1" applyAlignment="1">
      <alignment/>
      <protection/>
    </xf>
    <xf numFmtId="1" fontId="0" fillId="0" borderId="0" xfId="589" applyNumberFormat="1">
      <alignment/>
      <protection/>
    </xf>
    <xf numFmtId="166" fontId="6" fillId="64" borderId="0" xfId="96" applyNumberFormat="1" applyFont="1" applyFill="1" applyBorder="1" applyAlignment="1">
      <alignment/>
    </xf>
    <xf numFmtId="166" fontId="6" fillId="0" borderId="23" xfId="96" applyNumberFormat="1" applyFont="1" applyBorder="1" applyAlignment="1">
      <alignment/>
    </xf>
    <xf numFmtId="210" fontId="146" fillId="0" borderId="23" xfId="176" applyNumberFormat="1" applyFont="1" applyBorder="1" applyAlignment="1">
      <alignment/>
    </xf>
    <xf numFmtId="0" fontId="17" fillId="0" borderId="0" xfId="589" applyFont="1" applyFill="1" applyAlignment="1">
      <alignment horizontal="left"/>
      <protection/>
    </xf>
    <xf numFmtId="5" fontId="0" fillId="0" borderId="0" xfId="617" applyNumberFormat="1" applyFont="1">
      <alignment/>
      <protection/>
    </xf>
    <xf numFmtId="0" fontId="79" fillId="0" borderId="0" xfId="0" applyNumberFormat="1" applyFont="1" applyBorder="1" applyAlignment="1">
      <alignment/>
    </xf>
    <xf numFmtId="3" fontId="79" fillId="0" borderId="0" xfId="0" applyNumberFormat="1" applyFont="1" applyBorder="1" applyAlignment="1">
      <alignment/>
    </xf>
    <xf numFmtId="166" fontId="0" fillId="64" borderId="0" xfId="118" applyNumberFormat="1" applyFont="1" applyFill="1" applyAlignment="1">
      <alignment/>
    </xf>
    <xf numFmtId="9" fontId="0" fillId="0" borderId="0" xfId="640" applyFont="1" applyAlignment="1">
      <alignment/>
    </xf>
    <xf numFmtId="3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17" fillId="0" borderId="0" xfId="589" applyFont="1" applyFill="1" applyAlignment="1">
      <alignment horizontal="right" wrapText="1"/>
      <protection/>
    </xf>
    <xf numFmtId="37" fontId="39" fillId="0" borderId="0" xfId="620" applyNumberFormat="1" applyFont="1">
      <alignment/>
      <protection/>
    </xf>
    <xf numFmtId="10" fontId="0" fillId="0" borderId="0" xfId="640" applyNumberFormat="1" applyFont="1" applyFill="1" applyAlignment="1">
      <alignment/>
    </xf>
    <xf numFmtId="0" fontId="2" fillId="0" borderId="0" xfId="568" applyAlignment="1" applyProtection="1">
      <alignment/>
      <protection/>
    </xf>
    <xf numFmtId="41" fontId="3" fillId="0" borderId="0" xfId="98" applyFont="1" applyFill="1" applyBorder="1" applyAlignment="1" quotePrefix="1">
      <alignment/>
    </xf>
    <xf numFmtId="3" fontId="0" fillId="0" borderId="25" xfId="0" applyNumberFormat="1" applyBorder="1" applyAlignment="1">
      <alignment/>
    </xf>
    <xf numFmtId="0" fontId="25" fillId="10" borderId="28" xfId="0" applyNumberFormat="1" applyFont="1" applyFill="1" applyBorder="1" applyAlignment="1">
      <alignment horizontal="center"/>
    </xf>
    <xf numFmtId="0" fontId="25" fillId="10" borderId="31" xfId="0" applyNumberFormat="1" applyFont="1" applyFill="1" applyBorder="1" applyAlignment="1">
      <alignment horizontal="center"/>
    </xf>
    <xf numFmtId="0" fontId="25" fillId="10" borderId="29" xfId="0" applyNumberFormat="1" applyFont="1" applyFill="1" applyBorder="1" applyAlignment="1">
      <alignment horizontal="center"/>
    </xf>
    <xf numFmtId="189" fontId="25" fillId="10" borderId="35" xfId="0" applyNumberFormat="1" applyFont="1" applyFill="1" applyBorder="1" applyAlignment="1">
      <alignment/>
    </xf>
    <xf numFmtId="0" fontId="3" fillId="10" borderId="33" xfId="0" applyNumberFormat="1" applyFont="1" applyFill="1" applyBorder="1" applyAlignment="1">
      <alignment/>
    </xf>
    <xf numFmtId="186" fontId="3" fillId="10" borderId="31" xfId="0" applyNumberFormat="1" applyFont="1" applyFill="1" applyBorder="1" applyAlignment="1" quotePrefix="1">
      <alignment/>
    </xf>
    <xf numFmtId="191" fontId="3" fillId="10" borderId="31" xfId="0" applyNumberFormat="1" applyFont="1" applyFill="1" applyBorder="1" applyAlignment="1">
      <alignment/>
    </xf>
    <xf numFmtId="3" fontId="3" fillId="10" borderId="37" xfId="0" applyNumberFormat="1" applyFont="1" applyFill="1" applyBorder="1" applyAlignment="1">
      <alignment/>
    </xf>
    <xf numFmtId="170" fontId="0" fillId="10" borderId="0" xfId="118" applyNumberFormat="1" applyFont="1" applyFill="1" applyAlignment="1">
      <alignment/>
    </xf>
    <xf numFmtId="0" fontId="3" fillId="0" borderId="33" xfId="0" applyNumberFormat="1" applyFont="1" applyFill="1" applyBorder="1" applyAlignment="1">
      <alignment/>
    </xf>
    <xf numFmtId="189" fontId="25" fillId="3" borderId="35" xfId="0" applyNumberFormat="1" applyFont="1" applyFill="1" applyBorder="1" applyAlignment="1">
      <alignment/>
    </xf>
    <xf numFmtId="186" fontId="3" fillId="59" borderId="31" xfId="0" applyNumberFormat="1" applyFont="1" applyFill="1" applyBorder="1" applyAlignment="1">
      <alignment/>
    </xf>
    <xf numFmtId="0" fontId="144" fillId="0" borderId="0" xfId="0" applyFont="1" applyFill="1" applyAlignment="1">
      <alignment horizontal="left" wrapText="1"/>
    </xf>
    <xf numFmtId="0" fontId="145" fillId="0" borderId="0" xfId="0" applyFont="1" applyFill="1" applyAlignment="1">
      <alignment horizontal="right" wrapText="1"/>
    </xf>
    <xf numFmtId="0" fontId="145" fillId="0" borderId="0" xfId="0" applyFont="1" applyFill="1" applyAlignment="1">
      <alignment horizontal="left" wrapText="1"/>
    </xf>
    <xf numFmtId="14" fontId="145" fillId="0" borderId="0" xfId="0" applyNumberFormat="1" applyFont="1" applyFill="1" applyAlignment="1">
      <alignment horizontal="right" wrapText="1"/>
    </xf>
    <xf numFmtId="0" fontId="145" fillId="0" borderId="0" xfId="0" applyFont="1" applyFill="1" applyAlignment="1">
      <alignment horizontal="center" wrapText="1"/>
    </xf>
    <xf numFmtId="0" fontId="147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0" fontId="148" fillId="0" borderId="0" xfId="0" applyFont="1" applyFill="1" applyAlignment="1">
      <alignment horizontal="left" wrapText="1"/>
    </xf>
    <xf numFmtId="37" fontId="17" fillId="0" borderId="0" xfId="589" applyNumberFormat="1" applyFont="1" applyFill="1" applyAlignment="1">
      <alignment horizontal="right" wrapText="1"/>
      <protection/>
    </xf>
    <xf numFmtId="3" fontId="145" fillId="0" borderId="0" xfId="0" applyNumberFormat="1" applyFont="1" applyFill="1" applyAlignment="1">
      <alignment horizontal="right" wrapText="1"/>
    </xf>
    <xf numFmtId="0" fontId="17" fillId="0" borderId="0" xfId="589" applyFont="1" applyFill="1" applyAlignment="1">
      <alignment horizontal="right"/>
      <protection/>
    </xf>
    <xf numFmtId="9" fontId="24" fillId="0" borderId="0" xfId="631" applyFont="1" applyAlignment="1">
      <alignment/>
    </xf>
    <xf numFmtId="10" fontId="24" fillId="0" borderId="0" xfId="631" applyNumberFormat="1" applyFont="1" applyAlignment="1">
      <alignment/>
    </xf>
    <xf numFmtId="166" fontId="24" fillId="0" borderId="0" xfId="96" applyNumberFormat="1" applyFont="1" applyAlignment="1">
      <alignment/>
    </xf>
    <xf numFmtId="166" fontId="24" fillId="0" borderId="25" xfId="0" applyNumberFormat="1" applyFont="1" applyBorder="1" applyAlignment="1">
      <alignment/>
    </xf>
    <xf numFmtId="0" fontId="43" fillId="0" borderId="23" xfId="619" applyFont="1" applyBorder="1" applyAlignment="1" quotePrefix="1">
      <alignment horizontal="center" wrapText="1"/>
      <protection/>
    </xf>
    <xf numFmtId="3" fontId="17" fillId="65" borderId="0" xfId="0" applyNumberFormat="1" applyFont="1" applyFill="1" applyAlignment="1">
      <alignment horizontal="right" wrapText="1"/>
    </xf>
    <xf numFmtId="186" fontId="149" fillId="0" borderId="36" xfId="0" applyNumberFormat="1" applyFont="1" applyBorder="1" applyAlignment="1">
      <alignment/>
    </xf>
    <xf numFmtId="186" fontId="149" fillId="0" borderId="45" xfId="0" applyNumberFormat="1" applyFont="1" applyBorder="1" applyAlignment="1">
      <alignment/>
    </xf>
    <xf numFmtId="186" fontId="149" fillId="0" borderId="46" xfId="0" applyNumberFormat="1" applyFont="1" applyBorder="1" applyAlignment="1">
      <alignment/>
    </xf>
    <xf numFmtId="0" fontId="50" fillId="0" borderId="0" xfId="0" applyFont="1" applyAlignment="1" quotePrefix="1">
      <alignment horizontal="left"/>
    </xf>
    <xf numFmtId="41" fontId="25" fillId="0" borderId="13" xfId="0" applyNumberFormat="1" applyFont="1" applyBorder="1" applyAlignment="1">
      <alignment/>
    </xf>
    <xf numFmtId="166" fontId="0" fillId="0" borderId="0" xfId="96" applyNumberFormat="1" applyFont="1" applyBorder="1" applyAlignment="1">
      <alignment/>
    </xf>
    <xf numFmtId="166" fontId="0" fillId="0" borderId="0" xfId="96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89" applyFont="1" applyFill="1" applyAlignment="1">
      <alignment horizontal="right" wrapText="1"/>
      <protection/>
    </xf>
    <xf numFmtId="0" fontId="22" fillId="0" borderId="36" xfId="589" applyFont="1" applyBorder="1" applyAlignment="1" quotePrefix="1">
      <alignment horizontal="left"/>
      <protection/>
    </xf>
    <xf numFmtId="10" fontId="0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left"/>
    </xf>
    <xf numFmtId="10" fontId="142" fillId="0" borderId="0" xfId="0" applyNumberFormat="1" applyFont="1" applyAlignment="1" quotePrefix="1">
      <alignment horizontal="left"/>
    </xf>
    <xf numFmtId="3" fontId="18" fillId="65" borderId="30" xfId="0" applyNumberFormat="1" applyFont="1" applyFill="1" applyBorder="1" applyAlignment="1" quotePrefix="1">
      <alignment/>
    </xf>
    <xf numFmtId="0" fontId="3" fillId="66" borderId="0" xfId="0" applyFont="1" applyFill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3" fillId="65" borderId="0" xfId="0" applyNumberFormat="1" applyFont="1" applyFill="1" applyAlignment="1">
      <alignment/>
    </xf>
    <xf numFmtId="41" fontId="0" fillId="0" borderId="0" xfId="0" applyNumberFormat="1" applyAlignment="1">
      <alignment/>
    </xf>
    <xf numFmtId="176" fontId="15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0" fillId="0" borderId="25" xfId="0" applyBorder="1" applyAlignment="1">
      <alignment/>
    </xf>
    <xf numFmtId="3" fontId="113" fillId="0" borderId="0" xfId="0" applyNumberFormat="1" applyFont="1" applyAlignment="1">
      <alignment/>
    </xf>
    <xf numFmtId="0" fontId="23" fillId="0" borderId="0" xfId="0" applyFont="1" applyBorder="1" applyAlignment="1">
      <alignment horizontal="centerContinuous"/>
    </xf>
    <xf numFmtId="0" fontId="149" fillId="0" borderId="0" xfId="0" applyFont="1" applyBorder="1" applyAlignment="1">
      <alignment/>
    </xf>
    <xf numFmtId="0" fontId="0" fillId="59" borderId="0" xfId="0" applyFont="1" applyFill="1" applyBorder="1" applyAlignment="1">
      <alignment/>
    </xf>
    <xf numFmtId="205" fontId="0" fillId="0" borderId="0" xfId="0" applyNumberFormat="1" applyFont="1" applyBorder="1" applyAlignment="1">
      <alignment/>
    </xf>
    <xf numFmtId="42" fontId="36" fillId="0" borderId="0" xfId="330" applyFont="1" applyBorder="1" applyAlignment="1">
      <alignment/>
    </xf>
    <xf numFmtId="19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92" fontId="28" fillId="59" borderId="0" xfId="96" applyNumberFormat="1" applyFont="1" applyFill="1" applyBorder="1" applyAlignment="1">
      <alignment/>
    </xf>
    <xf numFmtId="0" fontId="15" fillId="0" borderId="23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8" fontId="0" fillId="0" borderId="0" xfId="329" applyNumberFormat="1" applyFont="1" applyFill="1" applyAlignment="1">
      <alignment/>
    </xf>
    <xf numFmtId="10" fontId="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0" fontId="0" fillId="0" borderId="0" xfId="631" applyNumberFormat="1" applyFont="1" applyAlignment="1">
      <alignment/>
    </xf>
    <xf numFmtId="8" fontId="15" fillId="0" borderId="0" xfId="329" applyNumberFormat="1" applyFont="1" applyFill="1" applyAlignment="1">
      <alignment/>
    </xf>
    <xf numFmtId="10" fontId="15" fillId="0" borderId="0" xfId="631" applyNumberFormat="1" applyFont="1" applyAlignment="1">
      <alignment/>
    </xf>
    <xf numFmtId="41" fontId="16" fillId="0" borderId="0" xfId="620" applyNumberFormat="1" applyFont="1" applyAlignment="1">
      <alignment horizontal="center"/>
      <protection/>
    </xf>
    <xf numFmtId="0" fontId="1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174" fontId="0" fillId="10" borderId="0" xfId="96" applyNumberFormat="1" applyFont="1" applyFill="1" applyAlignment="1">
      <alignment/>
    </xf>
    <xf numFmtId="0" fontId="17" fillId="59" borderId="0" xfId="589" applyFont="1" applyFill="1" applyAlignment="1">
      <alignment horizontal="right"/>
      <protection/>
    </xf>
    <xf numFmtId="174" fontId="150" fillId="0" borderId="13" xfId="0" applyNumberFormat="1" applyFont="1" applyBorder="1" applyAlignment="1">
      <alignment/>
    </xf>
    <xf numFmtId="37" fontId="15" fillId="0" borderId="0" xfId="96" applyNumberFormat="1" applyFont="1" applyFill="1" applyBorder="1" applyAlignment="1">
      <alignment/>
    </xf>
    <xf numFmtId="188" fontId="36" fillId="0" borderId="0" xfId="619" applyNumberFormat="1" applyFont="1">
      <alignment/>
      <protection/>
    </xf>
    <xf numFmtId="6" fontId="0" fillId="0" borderId="0" xfId="589" applyNumberFormat="1" applyAlignment="1">
      <alignment/>
      <protection/>
    </xf>
    <xf numFmtId="3" fontId="0" fillId="0" borderId="0" xfId="589" applyNumberFormat="1" applyAlignment="1">
      <alignment/>
      <protection/>
    </xf>
    <xf numFmtId="0" fontId="0" fillId="0" borderId="0" xfId="589" applyFont="1" applyFill="1">
      <alignment/>
      <protection/>
    </xf>
    <xf numFmtId="174" fontId="0" fillId="0" borderId="0" xfId="589" applyNumberFormat="1" applyAlignment="1">
      <alignment/>
      <protection/>
    </xf>
    <xf numFmtId="10" fontId="149" fillId="0" borderId="13" xfId="640" applyNumberFormat="1" applyFont="1" applyBorder="1" applyAlignment="1">
      <alignment/>
    </xf>
    <xf numFmtId="0" fontId="0" fillId="65" borderId="0" xfId="617" applyFont="1" applyFill="1">
      <alignment/>
      <protection/>
    </xf>
    <xf numFmtId="176" fontId="17" fillId="0" borderId="0" xfId="617" applyNumberFormat="1" applyFont="1">
      <alignment/>
      <protection/>
    </xf>
    <xf numFmtId="0" fontId="0" fillId="0" borderId="23" xfId="617" applyFont="1" applyBorder="1" applyAlignment="1">
      <alignment horizontal="center"/>
      <protection/>
    </xf>
    <xf numFmtId="10" fontId="0" fillId="0" borderId="0" xfId="617" applyNumberFormat="1" applyFont="1" applyFill="1" applyBorder="1">
      <alignment/>
      <protection/>
    </xf>
    <xf numFmtId="0" fontId="149" fillId="0" borderId="0" xfId="617" applyFont="1">
      <alignment/>
      <protection/>
    </xf>
    <xf numFmtId="10" fontId="149" fillId="0" borderId="0" xfId="617" applyNumberFormat="1" applyFont="1" applyFill="1" applyBorder="1">
      <alignment/>
      <protection/>
    </xf>
    <xf numFmtId="41" fontId="0" fillId="0" borderId="34" xfId="617" applyNumberFormat="1" applyFont="1" applyBorder="1">
      <alignment/>
      <protection/>
    </xf>
    <xf numFmtId="41" fontId="149" fillId="0" borderId="23" xfId="617" applyNumberFormat="1" applyFont="1" applyFill="1" applyBorder="1">
      <alignment/>
      <protection/>
    </xf>
    <xf numFmtId="42" fontId="0" fillId="0" borderId="25" xfId="617" applyNumberFormat="1" applyFont="1" applyBorder="1">
      <alignment/>
      <protection/>
    </xf>
    <xf numFmtId="0" fontId="0" fillId="65" borderId="0" xfId="617" applyFont="1" applyFill="1" applyBorder="1">
      <alignment/>
      <protection/>
    </xf>
    <xf numFmtId="10" fontId="0" fillId="0" borderId="0" xfId="640" applyNumberFormat="1" applyFont="1" applyAlignment="1">
      <alignment/>
    </xf>
    <xf numFmtId="1" fontId="0" fillId="0" borderId="0" xfId="617" applyNumberFormat="1" applyFont="1">
      <alignment/>
      <protection/>
    </xf>
    <xf numFmtId="3" fontId="0" fillId="65" borderId="0" xfId="617" applyNumberFormat="1" applyFont="1" applyFill="1" applyBorder="1">
      <alignment/>
      <protection/>
    </xf>
    <xf numFmtId="37" fontId="17" fillId="65" borderId="0" xfId="631" applyNumberFormat="1" applyFont="1" applyFill="1" applyBorder="1" applyAlignment="1">
      <alignment/>
    </xf>
    <xf numFmtId="10" fontId="17" fillId="65" borderId="0" xfId="631" applyNumberFormat="1" applyFont="1" applyFill="1" applyBorder="1" applyAlignment="1">
      <alignment/>
    </xf>
    <xf numFmtId="10" fontId="0" fillId="65" borderId="0" xfId="617" applyNumberFormat="1" applyFont="1" applyFill="1" applyBorder="1">
      <alignment/>
      <protection/>
    </xf>
    <xf numFmtId="0" fontId="3" fillId="0" borderId="0" xfId="0" applyNumberFormat="1" applyFont="1" applyAlignment="1">
      <alignment/>
    </xf>
    <xf numFmtId="0" fontId="3" fillId="0" borderId="33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3" fillId="59" borderId="33" xfId="0" applyNumberFormat="1" applyFont="1" applyFill="1" applyBorder="1" applyAlignment="1">
      <alignment/>
    </xf>
    <xf numFmtId="167" fontId="3" fillId="0" borderId="29" xfId="0" applyNumberFormat="1" applyFont="1" applyBorder="1" applyAlignment="1">
      <alignment/>
    </xf>
    <xf numFmtId="193" fontId="3" fillId="65" borderId="31" xfId="0" applyNumberFormat="1" applyFont="1" applyFill="1" applyBorder="1" applyAlignment="1" applyProtection="1">
      <alignment/>
      <protection locked="0"/>
    </xf>
    <xf numFmtId="191" fontId="3" fillId="59" borderId="31" xfId="0" applyNumberFormat="1" applyFont="1" applyFill="1" applyBorder="1" applyAlignment="1">
      <alignment/>
    </xf>
    <xf numFmtId="193" fontId="3" fillId="65" borderId="31" xfId="0" applyNumberFormat="1" applyFont="1" applyFill="1" applyBorder="1" applyAlignment="1">
      <alignment/>
    </xf>
    <xf numFmtId="191" fontId="3" fillId="0" borderId="31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190" fontId="3" fillId="0" borderId="37" xfId="0" applyNumberFormat="1" applyFont="1" applyFill="1" applyBorder="1" applyAlignment="1">
      <alignment/>
    </xf>
    <xf numFmtId="3" fontId="3" fillId="59" borderId="37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71" fontId="0" fillId="0" borderId="0" xfId="329" applyNumberFormat="1" applyFont="1" applyAlignment="1">
      <alignment/>
    </xf>
    <xf numFmtId="186" fontId="22" fillId="0" borderId="0" xfId="589" applyNumberFormat="1" applyFont="1" applyBorder="1" applyAlignment="1">
      <alignment/>
      <protection/>
    </xf>
    <xf numFmtId="0" fontId="149" fillId="0" borderId="0" xfId="619" applyFont="1">
      <alignment/>
      <protection/>
    </xf>
    <xf numFmtId="188" fontId="149" fillId="0" borderId="0" xfId="619" applyNumberFormat="1" applyFont="1">
      <alignment/>
      <protection/>
    </xf>
    <xf numFmtId="0" fontId="149" fillId="10" borderId="0" xfId="619" applyFont="1" applyFill="1">
      <alignment/>
      <protection/>
    </xf>
    <xf numFmtId="14" fontId="151" fillId="0" borderId="23" xfId="96" applyNumberFormat="1" applyFont="1" applyBorder="1" applyAlignment="1">
      <alignment horizontal="center"/>
    </xf>
    <xf numFmtId="0" fontId="26" fillId="0" borderId="0" xfId="0" applyNumberFormat="1" applyFont="1" applyAlignment="1">
      <alignment/>
    </xf>
    <xf numFmtId="0" fontId="13" fillId="32" borderId="32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589" applyFont="1" applyAlignment="1">
      <alignment horizontal="center"/>
      <protection/>
    </xf>
    <xf numFmtId="0" fontId="15" fillId="0" borderId="0" xfId="589" applyFont="1" applyBorder="1" applyAlignment="1">
      <alignment horizontal="center"/>
      <protection/>
    </xf>
    <xf numFmtId="0" fontId="15" fillId="0" borderId="23" xfId="589" applyFont="1" applyBorder="1" applyAlignment="1">
      <alignment horizontal="center"/>
      <protection/>
    </xf>
    <xf numFmtId="0" fontId="17" fillId="59" borderId="0" xfId="0" applyFont="1" applyFill="1" applyAlignment="1">
      <alignment horizontal="left" wrapText="1"/>
    </xf>
    <xf numFmtId="0" fontId="20" fillId="59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7" fillId="59" borderId="0" xfId="0" applyFont="1" applyFill="1" applyAlignment="1">
      <alignment horizontal="left" wrapText="1"/>
    </xf>
    <xf numFmtId="0" fontId="37" fillId="0" borderId="0" xfId="589" applyFont="1" applyFill="1" applyAlignment="1">
      <alignment horizontal="left" wrapText="1"/>
      <protection/>
    </xf>
    <xf numFmtId="0" fontId="61" fillId="0" borderId="0" xfId="589" applyFont="1" applyFill="1" applyAlignment="1">
      <alignment horizontal="center" wrapText="1"/>
      <protection/>
    </xf>
    <xf numFmtId="0" fontId="17" fillId="0" borderId="0" xfId="589" applyFont="1" applyFill="1" applyAlignment="1">
      <alignment horizontal="left" wrapText="1"/>
      <protection/>
    </xf>
    <xf numFmtId="0" fontId="21" fillId="0" borderId="0" xfId="589" applyFont="1" applyFill="1" applyAlignment="1">
      <alignment horizontal="left" wrapText="1"/>
      <protection/>
    </xf>
    <xf numFmtId="0" fontId="60" fillId="0" borderId="0" xfId="589" applyFont="1" applyFill="1" applyAlignment="1">
      <alignment horizontal="center" wrapText="1"/>
      <protection/>
    </xf>
    <xf numFmtId="0" fontId="17" fillId="0" borderId="0" xfId="589" applyFont="1" applyFill="1" applyAlignment="1">
      <alignment horizontal="center" wrapText="1"/>
      <protection/>
    </xf>
    <xf numFmtId="0" fontId="17" fillId="59" borderId="0" xfId="589" applyFont="1" applyFill="1" applyAlignment="1">
      <alignment horizontal="left"/>
      <protection/>
    </xf>
    <xf numFmtId="0" fontId="17" fillId="59" borderId="0" xfId="589" applyFont="1" applyFill="1" applyAlignment="1">
      <alignment horizontal="right"/>
      <protection/>
    </xf>
    <xf numFmtId="0" fontId="17" fillId="59" borderId="0" xfId="589" applyFont="1" applyFill="1" applyAlignment="1">
      <alignment horizontal="left" wrapText="1"/>
      <protection/>
    </xf>
    <xf numFmtId="0" fontId="17" fillId="59" borderId="0" xfId="589" applyFont="1" applyFill="1" applyAlignment="1">
      <alignment horizontal="left"/>
      <protection/>
    </xf>
    <xf numFmtId="14" fontId="34" fillId="59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9" fillId="5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59" borderId="0" xfId="0" applyFont="1" applyFill="1" applyAlignment="1">
      <alignment horizontal="center" wrapText="1"/>
    </xf>
    <xf numFmtId="0" fontId="17" fillId="59" borderId="0" xfId="0" applyFont="1" applyFill="1" applyAlignment="1">
      <alignment horizontal="center"/>
    </xf>
    <xf numFmtId="0" fontId="17" fillId="59" borderId="0" xfId="0" applyFont="1" applyFill="1" applyAlignment="1">
      <alignment horizontal="center"/>
    </xf>
  </cellXfs>
  <cellStyles count="685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[0] 2" xfId="98"/>
    <cellStyle name="Comma [0] 3" xfId="99"/>
    <cellStyle name="Comma [0] 4" xfId="100"/>
    <cellStyle name="Comma [0] 4 2" xfId="101"/>
    <cellStyle name="Comma [0] 5" xfId="102"/>
    <cellStyle name="Comma [0] 5 2" xfId="103"/>
    <cellStyle name="Comma [0] 5 3" xfId="104"/>
    <cellStyle name="Comma [0] 5 4" xfId="105"/>
    <cellStyle name="Comma [0] 6" xfId="106"/>
    <cellStyle name="Comma [0] 6 2" xfId="107"/>
    <cellStyle name="Comma [0] 7" xfId="108"/>
    <cellStyle name="Comma [0] 7 2" xfId="109"/>
    <cellStyle name="Comma [0] 7 2 2" xfId="110"/>
    <cellStyle name="Comma [0] 7 2 3" xfId="111"/>
    <cellStyle name="Comma [0] 7 2 3 2" xfId="112"/>
    <cellStyle name="Comma [0] 7 3" xfId="113"/>
    <cellStyle name="Comma [0] 8" xfId="114"/>
    <cellStyle name="Comma [0] 8 2" xfId="115"/>
    <cellStyle name="Comma [0] 8 3" xfId="116"/>
    <cellStyle name="Comma [0] 8 3 2" xfId="117"/>
    <cellStyle name="Comma 10" xfId="118"/>
    <cellStyle name="Comma 10 2" xfId="119"/>
    <cellStyle name="Comma 11" xfId="120"/>
    <cellStyle name="Comma 11 2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 3" xfId="132"/>
    <cellStyle name="Comma 2 4" xfId="133"/>
    <cellStyle name="Comma 20" xfId="134"/>
    <cellStyle name="Comma 21" xfId="135"/>
    <cellStyle name="Comma 22" xfId="136"/>
    <cellStyle name="Comma 23" xfId="137"/>
    <cellStyle name="Comma 24" xfId="138"/>
    <cellStyle name="Comma 25" xfId="139"/>
    <cellStyle name="Comma 25 2" xfId="140"/>
    <cellStyle name="Comma 26" xfId="141"/>
    <cellStyle name="Comma 26 2" xfId="142"/>
    <cellStyle name="Comma 27" xfId="143"/>
    <cellStyle name="Comma 27 2" xfId="144"/>
    <cellStyle name="Comma 28" xfId="145"/>
    <cellStyle name="Comma 28 2" xfId="146"/>
    <cellStyle name="Comma 29" xfId="147"/>
    <cellStyle name="Comma 3" xfId="148"/>
    <cellStyle name="Comma 3 2" xfId="149"/>
    <cellStyle name="Comma 3 2 2" xfId="150"/>
    <cellStyle name="Comma 30" xfId="151"/>
    <cellStyle name="Comma 31" xfId="152"/>
    <cellStyle name="Comma 32" xfId="153"/>
    <cellStyle name="Comma 32 2" xfId="154"/>
    <cellStyle name="Comma 32 3" xfId="155"/>
    <cellStyle name="Comma 33" xfId="156"/>
    <cellStyle name="Comma 33 2" xfId="157"/>
    <cellStyle name="Comma 33 3" xfId="158"/>
    <cellStyle name="Comma 34" xfId="159"/>
    <cellStyle name="Comma 34 2" xfId="160"/>
    <cellStyle name="Comma 34 3" xfId="161"/>
    <cellStyle name="Comma 34 4" xfId="162"/>
    <cellStyle name="Comma 34 5" xfId="163"/>
    <cellStyle name="Comma 35" xfId="164"/>
    <cellStyle name="Comma 35 2" xfId="165"/>
    <cellStyle name="Comma 36" xfId="166"/>
    <cellStyle name="Comma 36 2" xfId="167"/>
    <cellStyle name="Comma 37" xfId="168"/>
    <cellStyle name="Comma 38" xfId="169"/>
    <cellStyle name="Comma 39" xfId="170"/>
    <cellStyle name="Comma 4" xfId="171"/>
    <cellStyle name="Comma 4 2" xfId="172"/>
    <cellStyle name="Comma 40" xfId="173"/>
    <cellStyle name="Comma 41" xfId="174"/>
    <cellStyle name="Comma 42" xfId="175"/>
    <cellStyle name="Comma 43" xfId="176"/>
    <cellStyle name="Comma 44" xfId="177"/>
    <cellStyle name="Comma 44 2" xfId="178"/>
    <cellStyle name="Comma 45" xfId="179"/>
    <cellStyle name="Comma 45 2" xfId="180"/>
    <cellStyle name="Comma 46" xfId="181"/>
    <cellStyle name="Comma 46 2" xfId="182"/>
    <cellStyle name="Comma 47" xfId="183"/>
    <cellStyle name="Comma 47 2" xfId="184"/>
    <cellStyle name="Comma 48" xfId="185"/>
    <cellStyle name="Comma 48 2" xfId="186"/>
    <cellStyle name="Comma 49" xfId="187"/>
    <cellStyle name="Comma 49 2" xfId="188"/>
    <cellStyle name="Comma 5" xfId="189"/>
    <cellStyle name="Comma 5 2" xfId="190"/>
    <cellStyle name="Comma 50" xfId="191"/>
    <cellStyle name="Comma 50 2" xfId="192"/>
    <cellStyle name="Comma 51" xfId="193"/>
    <cellStyle name="Comma 51 2" xfId="194"/>
    <cellStyle name="Comma 52" xfId="195"/>
    <cellStyle name="Comma 52 2" xfId="196"/>
    <cellStyle name="Comma 53" xfId="197"/>
    <cellStyle name="Comma 53 2" xfId="198"/>
    <cellStyle name="Comma 54" xfId="199"/>
    <cellStyle name="Comma 54 2" xfId="200"/>
    <cellStyle name="Comma 55" xfId="201"/>
    <cellStyle name="Comma 55 2" xfId="202"/>
    <cellStyle name="Comma 56" xfId="203"/>
    <cellStyle name="Comma 56 2" xfId="204"/>
    <cellStyle name="Comma 57" xfId="205"/>
    <cellStyle name="Comma 57 2" xfId="206"/>
    <cellStyle name="Comma 58" xfId="207"/>
    <cellStyle name="Comma 58 2" xfId="208"/>
    <cellStyle name="Comma 59" xfId="209"/>
    <cellStyle name="Comma 59 2" xfId="210"/>
    <cellStyle name="Comma 6" xfId="211"/>
    <cellStyle name="Comma 60" xfId="212"/>
    <cellStyle name="Comma 60 2" xfId="213"/>
    <cellStyle name="Comma 61" xfId="214"/>
    <cellStyle name="Comma 61 2" xfId="215"/>
    <cellStyle name="Comma 62" xfId="216"/>
    <cellStyle name="Comma 62 2" xfId="217"/>
    <cellStyle name="Comma 63" xfId="218"/>
    <cellStyle name="Comma 63 2" xfId="219"/>
    <cellStyle name="Comma 64" xfId="220"/>
    <cellStyle name="Comma 64 2" xfId="221"/>
    <cellStyle name="Comma 65" xfId="222"/>
    <cellStyle name="Comma 65 2" xfId="223"/>
    <cellStyle name="Comma 66" xfId="224"/>
    <cellStyle name="Comma 66 2" xfId="225"/>
    <cellStyle name="Comma 66 2 2" xfId="226"/>
    <cellStyle name="Comma 66 2 3" xfId="227"/>
    <cellStyle name="Comma 66 2 3 2" xfId="228"/>
    <cellStyle name="Comma 66 3" xfId="229"/>
    <cellStyle name="Comma 67" xfId="230"/>
    <cellStyle name="Comma 67 2" xfId="231"/>
    <cellStyle name="Comma 67 2 2" xfId="232"/>
    <cellStyle name="Comma 67 2 3" xfId="233"/>
    <cellStyle name="Comma 67 2 3 2" xfId="234"/>
    <cellStyle name="Comma 67 3" xfId="235"/>
    <cellStyle name="Comma 68" xfId="236"/>
    <cellStyle name="Comma 68 2" xfId="237"/>
    <cellStyle name="Comma 69" xfId="238"/>
    <cellStyle name="Comma 69 2" xfId="239"/>
    <cellStyle name="Comma 7" xfId="240"/>
    <cellStyle name="Comma 7 2" xfId="241"/>
    <cellStyle name="Comma 70" xfId="242"/>
    <cellStyle name="Comma 70 2" xfId="243"/>
    <cellStyle name="Comma 71" xfId="244"/>
    <cellStyle name="Comma 71 2" xfId="245"/>
    <cellStyle name="Comma 72" xfId="246"/>
    <cellStyle name="Comma 72 2" xfId="247"/>
    <cellStyle name="Comma 73" xfId="248"/>
    <cellStyle name="Comma 73 2" xfId="249"/>
    <cellStyle name="Comma 74" xfId="250"/>
    <cellStyle name="Comma 74 2" xfId="251"/>
    <cellStyle name="Comma 75" xfId="252"/>
    <cellStyle name="Comma 75 2" xfId="253"/>
    <cellStyle name="Comma 75 3" xfId="254"/>
    <cellStyle name="Comma 75 3 2" xfId="255"/>
    <cellStyle name="Comma 76" xfId="256"/>
    <cellStyle name="Comma 76 2" xfId="257"/>
    <cellStyle name="Comma 76 3" xfId="258"/>
    <cellStyle name="Comma 76 3 2" xfId="259"/>
    <cellStyle name="Comma 77" xfId="260"/>
    <cellStyle name="Comma 78" xfId="261"/>
    <cellStyle name="Comma 79" xfId="262"/>
    <cellStyle name="Comma 79 2" xfId="263"/>
    <cellStyle name="Comma 79 3" xfId="264"/>
    <cellStyle name="Comma 79 3 2" xfId="265"/>
    <cellStyle name="Comma 8" xfId="266"/>
    <cellStyle name="Comma 8 2" xfId="267"/>
    <cellStyle name="Comma 80" xfId="268"/>
    <cellStyle name="Comma 80 2" xfId="269"/>
    <cellStyle name="Comma 80 3" xfId="270"/>
    <cellStyle name="Comma 80 3 2" xfId="271"/>
    <cellStyle name="Comma 81" xfId="272"/>
    <cellStyle name="Comma 81 2" xfId="273"/>
    <cellStyle name="Comma 81 3" xfId="274"/>
    <cellStyle name="Comma 81 3 2" xfId="275"/>
    <cellStyle name="Comma 82" xfId="276"/>
    <cellStyle name="Comma 82 2" xfId="277"/>
    <cellStyle name="Comma 82 3" xfId="278"/>
    <cellStyle name="Comma 82 3 2" xfId="279"/>
    <cellStyle name="Comma 83" xfId="280"/>
    <cellStyle name="Comma 83 2" xfId="281"/>
    <cellStyle name="Comma 83 3" xfId="282"/>
    <cellStyle name="Comma 83 3 2" xfId="283"/>
    <cellStyle name="Comma 84" xfId="284"/>
    <cellStyle name="Comma 84 2" xfId="285"/>
    <cellStyle name="Comma 84 3" xfId="286"/>
    <cellStyle name="Comma 84 3 2" xfId="287"/>
    <cellStyle name="Comma 85" xfId="288"/>
    <cellStyle name="Comma 85 2" xfId="289"/>
    <cellStyle name="Comma 85 3" xfId="290"/>
    <cellStyle name="Comma 85 3 2" xfId="291"/>
    <cellStyle name="Comma 86" xfId="292"/>
    <cellStyle name="Comma 86 2" xfId="293"/>
    <cellStyle name="Comma 86 3" xfId="294"/>
    <cellStyle name="Comma 86 3 2" xfId="295"/>
    <cellStyle name="Comma 87" xfId="296"/>
    <cellStyle name="Comma 87 2" xfId="297"/>
    <cellStyle name="Comma 87 3" xfId="298"/>
    <cellStyle name="Comma 87 3 2" xfId="299"/>
    <cellStyle name="Comma 88" xfId="300"/>
    <cellStyle name="Comma 88 2" xfId="301"/>
    <cellStyle name="Comma 88 3" xfId="302"/>
    <cellStyle name="Comma 88 3 2" xfId="303"/>
    <cellStyle name="Comma 89" xfId="304"/>
    <cellStyle name="Comma 89 2" xfId="305"/>
    <cellStyle name="Comma 89 3" xfId="306"/>
    <cellStyle name="Comma 89 3 2" xfId="307"/>
    <cellStyle name="Comma 9" xfId="308"/>
    <cellStyle name="Comma 9 2" xfId="309"/>
    <cellStyle name="Comma 90" xfId="310"/>
    <cellStyle name="Comma 90 2" xfId="311"/>
    <cellStyle name="Comma 90 3" xfId="312"/>
    <cellStyle name="Comma 90 3 2" xfId="313"/>
    <cellStyle name="Comma 91" xfId="314"/>
    <cellStyle name="Comma 91 2" xfId="315"/>
    <cellStyle name="Comma 91 3" xfId="316"/>
    <cellStyle name="Comma 91 3 2" xfId="317"/>
    <cellStyle name="Comma 92" xfId="318"/>
    <cellStyle name="Comma 93" xfId="319"/>
    <cellStyle name="Comma 94" xfId="320"/>
    <cellStyle name="Comma 95" xfId="321"/>
    <cellStyle name="Comma 95 2" xfId="322"/>
    <cellStyle name="Comma 96" xfId="323"/>
    <cellStyle name="Comma 97" xfId="324"/>
    <cellStyle name="Comma 98" xfId="325"/>
    <cellStyle name="Comma(000)" xfId="326"/>
    <cellStyle name="Comma0" xfId="327"/>
    <cellStyle name="Comma0 2" xfId="328"/>
    <cellStyle name="Currency" xfId="329"/>
    <cellStyle name="Currency [0]" xfId="330"/>
    <cellStyle name="Currency [0] 2" xfId="331"/>
    <cellStyle name="Currency [0] 3" xfId="332"/>
    <cellStyle name="Currency [0] 4" xfId="333"/>
    <cellStyle name="Currency [0] 4 2" xfId="334"/>
    <cellStyle name="Currency [0] 5" xfId="335"/>
    <cellStyle name="Currency [0] 5 2" xfId="336"/>
    <cellStyle name="Currency [0] 5 3" xfId="337"/>
    <cellStyle name="Currency [0] 5 4" xfId="338"/>
    <cellStyle name="Currency [0] 6" xfId="339"/>
    <cellStyle name="Currency [0] 6 2" xfId="340"/>
    <cellStyle name="Currency [0] 7" xfId="341"/>
    <cellStyle name="Currency [0] 7 2" xfId="342"/>
    <cellStyle name="Currency [0] 7 2 2" xfId="343"/>
    <cellStyle name="Currency [0] 7 2 3" xfId="344"/>
    <cellStyle name="Currency [0] 7 2 3 2" xfId="345"/>
    <cellStyle name="Currency [0] 7 3" xfId="346"/>
    <cellStyle name="Currency [0] 8" xfId="347"/>
    <cellStyle name="Currency [0] 8 2" xfId="348"/>
    <cellStyle name="Currency [0] 9" xfId="349"/>
    <cellStyle name="Currency 10" xfId="350"/>
    <cellStyle name="Currency 11" xfId="351"/>
    <cellStyle name="Currency 12" xfId="352"/>
    <cellStyle name="Currency 13" xfId="353"/>
    <cellStyle name="Currency 14" xfId="354"/>
    <cellStyle name="Currency 15" xfId="355"/>
    <cellStyle name="Currency 16" xfId="356"/>
    <cellStyle name="Currency 17" xfId="357"/>
    <cellStyle name="Currency 18" xfId="358"/>
    <cellStyle name="Currency 19" xfId="359"/>
    <cellStyle name="Currency 2" xfId="360"/>
    <cellStyle name="Currency 2 2" xfId="361"/>
    <cellStyle name="Currency 2 3" xfId="362"/>
    <cellStyle name="Currency 20" xfId="363"/>
    <cellStyle name="Currency 21" xfId="364"/>
    <cellStyle name="Currency 22" xfId="365"/>
    <cellStyle name="Currency 23" xfId="366"/>
    <cellStyle name="Currency 24" xfId="367"/>
    <cellStyle name="Currency 24 2" xfId="368"/>
    <cellStyle name="Currency 25" xfId="369"/>
    <cellStyle name="Currency 25 2" xfId="370"/>
    <cellStyle name="Currency 26" xfId="371"/>
    <cellStyle name="Currency 26 2" xfId="372"/>
    <cellStyle name="Currency 27" xfId="373"/>
    <cellStyle name="Currency 27 2" xfId="374"/>
    <cellStyle name="Currency 27 3" xfId="375"/>
    <cellStyle name="Currency 28" xfId="376"/>
    <cellStyle name="Currency 28 2" xfId="377"/>
    <cellStyle name="Currency 28 3" xfId="378"/>
    <cellStyle name="Currency 28 4" xfId="379"/>
    <cellStyle name="Currency 29" xfId="380"/>
    <cellStyle name="Currency 29 2" xfId="381"/>
    <cellStyle name="Currency 29 3" xfId="382"/>
    <cellStyle name="Currency 29 4" xfId="383"/>
    <cellStyle name="Currency 3" xfId="384"/>
    <cellStyle name="Currency 3 2" xfId="385"/>
    <cellStyle name="Currency 30" xfId="386"/>
    <cellStyle name="Currency 30 2" xfId="387"/>
    <cellStyle name="Currency 31" xfId="388"/>
    <cellStyle name="Currency 32" xfId="389"/>
    <cellStyle name="Currency 32 2" xfId="390"/>
    <cellStyle name="Currency 33" xfId="391"/>
    <cellStyle name="Currency 33 2" xfId="392"/>
    <cellStyle name="Currency 34" xfId="393"/>
    <cellStyle name="Currency 34 2" xfId="394"/>
    <cellStyle name="Currency 35" xfId="395"/>
    <cellStyle name="Currency 35 2" xfId="396"/>
    <cellStyle name="Currency 36" xfId="397"/>
    <cellStyle name="Currency 37" xfId="398"/>
    <cellStyle name="Currency 38" xfId="399"/>
    <cellStyle name="Currency 39" xfId="400"/>
    <cellStyle name="Currency 4" xfId="401"/>
    <cellStyle name="Currency 4 2" xfId="402"/>
    <cellStyle name="Currency 40" xfId="403"/>
    <cellStyle name="Currency 40 2" xfId="404"/>
    <cellStyle name="Currency 41" xfId="405"/>
    <cellStyle name="Currency 41 2" xfId="406"/>
    <cellStyle name="Currency 42" xfId="407"/>
    <cellStyle name="Currency 42 2" xfId="408"/>
    <cellStyle name="Currency 43" xfId="409"/>
    <cellStyle name="Currency 43 2" xfId="410"/>
    <cellStyle name="Currency 44" xfId="411"/>
    <cellStyle name="Currency 44 2" xfId="412"/>
    <cellStyle name="Currency 45" xfId="413"/>
    <cellStyle name="Currency 45 2" xfId="414"/>
    <cellStyle name="Currency 46" xfId="415"/>
    <cellStyle name="Currency 46 2" xfId="416"/>
    <cellStyle name="Currency 47" xfId="417"/>
    <cellStyle name="Currency 47 2" xfId="418"/>
    <cellStyle name="Currency 48" xfId="419"/>
    <cellStyle name="Currency 48 2" xfId="420"/>
    <cellStyle name="Currency 49" xfId="421"/>
    <cellStyle name="Currency 49 2" xfId="422"/>
    <cellStyle name="Currency 5" xfId="423"/>
    <cellStyle name="Currency 5 2" xfId="424"/>
    <cellStyle name="Currency 50" xfId="425"/>
    <cellStyle name="Currency 50 2" xfId="426"/>
    <cellStyle name="Currency 51" xfId="427"/>
    <cellStyle name="Currency 51 2" xfId="428"/>
    <cellStyle name="Currency 52" xfId="429"/>
    <cellStyle name="Currency 52 2" xfId="430"/>
    <cellStyle name="Currency 53" xfId="431"/>
    <cellStyle name="Currency 53 2" xfId="432"/>
    <cellStyle name="Currency 53 2 2" xfId="433"/>
    <cellStyle name="Currency 53 2 3" xfId="434"/>
    <cellStyle name="Currency 53 2 3 2" xfId="435"/>
    <cellStyle name="Currency 53 3" xfId="436"/>
    <cellStyle name="Currency 54" xfId="437"/>
    <cellStyle name="Currency 54 2" xfId="438"/>
    <cellStyle name="Currency 54 2 2" xfId="439"/>
    <cellStyle name="Currency 54 2 3" xfId="440"/>
    <cellStyle name="Currency 54 2 3 2" xfId="441"/>
    <cellStyle name="Currency 54 3" xfId="442"/>
    <cellStyle name="Currency 55" xfId="443"/>
    <cellStyle name="Currency 56" xfId="444"/>
    <cellStyle name="Currency 57" xfId="445"/>
    <cellStyle name="Currency 58" xfId="446"/>
    <cellStyle name="Currency 59" xfId="447"/>
    <cellStyle name="Currency 6" xfId="448"/>
    <cellStyle name="Currency 6 2" xfId="449"/>
    <cellStyle name="Currency 60" xfId="450"/>
    <cellStyle name="Currency 61" xfId="451"/>
    <cellStyle name="Currency 62" xfId="452"/>
    <cellStyle name="Currency 63" xfId="453"/>
    <cellStyle name="Currency 64" xfId="454"/>
    <cellStyle name="Currency 64 2" xfId="455"/>
    <cellStyle name="Currency 64 3" xfId="456"/>
    <cellStyle name="Currency 64 3 2" xfId="457"/>
    <cellStyle name="Currency 65" xfId="458"/>
    <cellStyle name="Currency 65 2" xfId="459"/>
    <cellStyle name="Currency 65 3" xfId="460"/>
    <cellStyle name="Currency 65 3 2" xfId="461"/>
    <cellStyle name="Currency 66" xfId="462"/>
    <cellStyle name="Currency 67" xfId="463"/>
    <cellStyle name="Currency 68" xfId="464"/>
    <cellStyle name="Currency 68 2" xfId="465"/>
    <cellStyle name="Currency 68 3" xfId="466"/>
    <cellStyle name="Currency 68 3 2" xfId="467"/>
    <cellStyle name="Currency 69" xfId="468"/>
    <cellStyle name="Currency 69 2" xfId="469"/>
    <cellStyle name="Currency 69 3" xfId="470"/>
    <cellStyle name="Currency 69 3 2" xfId="471"/>
    <cellStyle name="Currency 7" xfId="472"/>
    <cellStyle name="Currency 7 2" xfId="473"/>
    <cellStyle name="Currency 70" xfId="474"/>
    <cellStyle name="Currency 70 2" xfId="475"/>
    <cellStyle name="Currency 70 3" xfId="476"/>
    <cellStyle name="Currency 70 3 2" xfId="477"/>
    <cellStyle name="Currency 71" xfId="478"/>
    <cellStyle name="Currency 71 2" xfId="479"/>
    <cellStyle name="Currency 71 3" xfId="480"/>
    <cellStyle name="Currency 71 3 2" xfId="481"/>
    <cellStyle name="Currency 72" xfId="482"/>
    <cellStyle name="Currency 72 2" xfId="483"/>
    <cellStyle name="Currency 72 3" xfId="484"/>
    <cellStyle name="Currency 72 3 2" xfId="485"/>
    <cellStyle name="Currency 73" xfId="486"/>
    <cellStyle name="Currency 73 2" xfId="487"/>
    <cellStyle name="Currency 73 3" xfId="488"/>
    <cellStyle name="Currency 73 3 2" xfId="489"/>
    <cellStyle name="Currency 74" xfId="490"/>
    <cellStyle name="Currency 74 2" xfId="491"/>
    <cellStyle name="Currency 74 3" xfId="492"/>
    <cellStyle name="Currency 74 3 2" xfId="493"/>
    <cellStyle name="Currency 75" xfId="494"/>
    <cellStyle name="Currency 75 2" xfId="495"/>
    <cellStyle name="Currency 75 3" xfId="496"/>
    <cellStyle name="Currency 75 3 2" xfId="497"/>
    <cellStyle name="Currency 76" xfId="498"/>
    <cellStyle name="Currency 76 2" xfId="499"/>
    <cellStyle name="Currency 76 3" xfId="500"/>
    <cellStyle name="Currency 76 3 2" xfId="501"/>
    <cellStyle name="Currency 77" xfId="502"/>
    <cellStyle name="Currency 77 2" xfId="503"/>
    <cellStyle name="Currency 77 3" xfId="504"/>
    <cellStyle name="Currency 77 3 2" xfId="505"/>
    <cellStyle name="Currency 78" xfId="506"/>
    <cellStyle name="Currency 78 2" xfId="507"/>
    <cellStyle name="Currency 78 3" xfId="508"/>
    <cellStyle name="Currency 78 3 2" xfId="509"/>
    <cellStyle name="Currency 79" xfId="510"/>
    <cellStyle name="Currency 79 2" xfId="511"/>
    <cellStyle name="Currency 79 3" xfId="512"/>
    <cellStyle name="Currency 79 3 2" xfId="513"/>
    <cellStyle name="Currency 8" xfId="514"/>
    <cellStyle name="Currency 80" xfId="515"/>
    <cellStyle name="Currency 80 2" xfId="516"/>
    <cellStyle name="Currency 80 3" xfId="517"/>
    <cellStyle name="Currency 80 3 2" xfId="518"/>
    <cellStyle name="Currency 81" xfId="519"/>
    <cellStyle name="Currency 82" xfId="520"/>
    <cellStyle name="Currency 83" xfId="521"/>
    <cellStyle name="Currency 84" xfId="522"/>
    <cellStyle name="Currency 84 2" xfId="523"/>
    <cellStyle name="Currency 85" xfId="524"/>
    <cellStyle name="Currency 86" xfId="525"/>
    <cellStyle name="Currency 9" xfId="526"/>
    <cellStyle name="Currency0" xfId="527"/>
    <cellStyle name="Currency0 2" xfId="528"/>
    <cellStyle name="Date" xfId="529"/>
    <cellStyle name="Date 2" xfId="530"/>
    <cellStyle name="Define your own named style" xfId="531"/>
    <cellStyle name="Draw lines around data in range" xfId="532"/>
    <cellStyle name="Draw shadow and lines within range" xfId="533"/>
    <cellStyle name="ds" xfId="534"/>
    <cellStyle name="Enlarge title text, yellow on blue" xfId="535"/>
    <cellStyle name="Explanatory Text" xfId="536"/>
    <cellStyle name="Explanatory Text 2" xfId="537"/>
    <cellStyle name="Explanatory Text 2 2" xfId="538"/>
    <cellStyle name="F3" xfId="539"/>
    <cellStyle name="F4" xfId="540"/>
    <cellStyle name="F5" xfId="541"/>
    <cellStyle name="financial" xfId="542"/>
    <cellStyle name="Fixed" xfId="543"/>
    <cellStyle name="Fixed 2" xfId="544"/>
    <cellStyle name="Followed Hyperlink" xfId="545"/>
    <cellStyle name="Format a column of totals" xfId="546"/>
    <cellStyle name="Format a row of totals" xfId="547"/>
    <cellStyle name="Format text as bold, black on yellow" xfId="548"/>
    <cellStyle name="Good" xfId="549"/>
    <cellStyle name="Good 2" xfId="550"/>
    <cellStyle name="Good 2 2" xfId="551"/>
    <cellStyle name="Grey" xfId="552"/>
    <cellStyle name="Header1" xfId="553"/>
    <cellStyle name="Header2" xfId="554"/>
    <cellStyle name="Heading 1" xfId="555"/>
    <cellStyle name="Heading 1 2" xfId="556"/>
    <cellStyle name="Heading 1 2 2" xfId="557"/>
    <cellStyle name="Heading 2" xfId="558"/>
    <cellStyle name="Heading 2 2" xfId="559"/>
    <cellStyle name="Heading 2 2 2" xfId="560"/>
    <cellStyle name="Heading 2 2 3" xfId="561"/>
    <cellStyle name="Heading 3" xfId="562"/>
    <cellStyle name="Heading 3 2" xfId="563"/>
    <cellStyle name="Heading 3 2 2" xfId="564"/>
    <cellStyle name="Heading 4" xfId="565"/>
    <cellStyle name="Heading 4 2" xfId="566"/>
    <cellStyle name="Heading 4 2 2" xfId="567"/>
    <cellStyle name="Hyperlink" xfId="568"/>
    <cellStyle name="Input" xfId="569"/>
    <cellStyle name="Input [yellow]" xfId="570"/>
    <cellStyle name="Input 2" xfId="571"/>
    <cellStyle name="Input 2 2" xfId="572"/>
    <cellStyle name="Linked Cell" xfId="573"/>
    <cellStyle name="Linked Cell 2" xfId="574"/>
    <cellStyle name="Linked Cell 2 2" xfId="575"/>
    <cellStyle name="Neutral" xfId="576"/>
    <cellStyle name="Neutral 2" xfId="577"/>
    <cellStyle name="Neutral 2 2" xfId="578"/>
    <cellStyle name="Normal - Style1" xfId="579"/>
    <cellStyle name="Normal - Style2" xfId="580"/>
    <cellStyle name="Normal - Style3" xfId="581"/>
    <cellStyle name="Normal - Style4" xfId="582"/>
    <cellStyle name="Normal - Style5" xfId="583"/>
    <cellStyle name="Normal 10" xfId="584"/>
    <cellStyle name="Normal 11" xfId="585"/>
    <cellStyle name="Normal 12" xfId="586"/>
    <cellStyle name="Normal 13" xfId="587"/>
    <cellStyle name="Normal 18" xfId="588"/>
    <cellStyle name="Normal 2" xfId="589"/>
    <cellStyle name="Normal 2 2" xfId="590"/>
    <cellStyle name="Normal 2 2 2" xfId="591"/>
    <cellStyle name="Normal 2 2 3" xfId="592"/>
    <cellStyle name="Normal 2 3" xfId="593"/>
    <cellStyle name="Normal 2 3 2" xfId="594"/>
    <cellStyle name="Normal 2 4" xfId="595"/>
    <cellStyle name="Normal 2 5" xfId="596"/>
    <cellStyle name="Normal 2 8" xfId="597"/>
    <cellStyle name="Normal 2_Book1" xfId="598"/>
    <cellStyle name="Normal 3" xfId="599"/>
    <cellStyle name="Normal 3 2" xfId="600"/>
    <cellStyle name="Normal 3 2 2" xfId="601"/>
    <cellStyle name="Normal 3 3" xfId="602"/>
    <cellStyle name="Normal 3 4" xfId="603"/>
    <cellStyle name="Normal 3 5" xfId="604"/>
    <cellStyle name="Normal 4" xfId="605"/>
    <cellStyle name="Normal 4 2" xfId="606"/>
    <cellStyle name="Normal 5" xfId="607"/>
    <cellStyle name="Normal 5 2" xfId="608"/>
    <cellStyle name="Normal 6" xfId="609"/>
    <cellStyle name="Normal 6 2" xfId="610"/>
    <cellStyle name="Normal 6 3" xfId="611"/>
    <cellStyle name="Normal 7" xfId="612"/>
    <cellStyle name="Normal 7 2" xfId="613"/>
    <cellStyle name="Normal 8" xfId="614"/>
    <cellStyle name="Normal 8 2" xfId="615"/>
    <cellStyle name="Normal 9" xfId="616"/>
    <cellStyle name="Normal_06 TPR 1 and 2" xfId="617"/>
    <cellStyle name="Normal_Aug" xfId="618"/>
    <cellStyle name="Normal_GCMH Markup" xfId="619"/>
    <cellStyle name="Normal_IAS-07012006" xfId="620"/>
    <cellStyle name="Normal_Jan_2" xfId="621"/>
    <cellStyle name="Normal_May" xfId="622"/>
    <cellStyle name="Note" xfId="623"/>
    <cellStyle name="Note 2" xfId="624"/>
    <cellStyle name="Note 2 2" xfId="625"/>
    <cellStyle name="NUM" xfId="626"/>
    <cellStyle name="NUM 2" xfId="627"/>
    <cellStyle name="Output" xfId="628"/>
    <cellStyle name="Output 2" xfId="629"/>
    <cellStyle name="Output 2 2" xfId="630"/>
    <cellStyle name="Percent" xfId="631"/>
    <cellStyle name="Percent [2]" xfId="632"/>
    <cellStyle name="Percent 10" xfId="633"/>
    <cellStyle name="Percent 11" xfId="634"/>
    <cellStyle name="Percent 12" xfId="635"/>
    <cellStyle name="Percent 13" xfId="636"/>
    <cellStyle name="Percent 14" xfId="637"/>
    <cellStyle name="Percent 15" xfId="638"/>
    <cellStyle name="Percent 16" xfId="639"/>
    <cellStyle name="Percent 2" xfId="640"/>
    <cellStyle name="Percent 2 2" xfId="641"/>
    <cellStyle name="Percent 2 2 2" xfId="642"/>
    <cellStyle name="Percent 2 3" xfId="643"/>
    <cellStyle name="Percent 3" xfId="644"/>
    <cellStyle name="Percent 3 2" xfId="645"/>
    <cellStyle name="Percent 3 2 2" xfId="646"/>
    <cellStyle name="Percent 3 3" xfId="647"/>
    <cellStyle name="Percent 4" xfId="648"/>
    <cellStyle name="Percent 4 2" xfId="649"/>
    <cellStyle name="Percent 4 2 2" xfId="650"/>
    <cellStyle name="Percent 4 3" xfId="651"/>
    <cellStyle name="Percent 5" xfId="652"/>
    <cellStyle name="Percent 5 2" xfId="653"/>
    <cellStyle name="Percent 5 3" xfId="654"/>
    <cellStyle name="Percent 5 4" xfId="655"/>
    <cellStyle name="Percent 6" xfId="656"/>
    <cellStyle name="Percent 6 2" xfId="657"/>
    <cellStyle name="Percent 6 3" xfId="658"/>
    <cellStyle name="Percent 7" xfId="659"/>
    <cellStyle name="Percent 7 2" xfId="660"/>
    <cellStyle name="Percent 7 2 2" xfId="661"/>
    <cellStyle name="Percent 7 2 3" xfId="662"/>
    <cellStyle name="Percent 7 2 3 2" xfId="663"/>
    <cellStyle name="Percent 7 3" xfId="664"/>
    <cellStyle name="Percent 7 4" xfId="665"/>
    <cellStyle name="Percent 8" xfId="666"/>
    <cellStyle name="Percent 8 2" xfId="667"/>
    <cellStyle name="Percent 8 3" xfId="668"/>
    <cellStyle name="Percent 8 3 2" xfId="669"/>
    <cellStyle name="Percent 8 4" xfId="670"/>
    <cellStyle name="Percent 9" xfId="671"/>
    <cellStyle name="Percent 9 2" xfId="672"/>
    <cellStyle name="Percent(0.0%)" xfId="673"/>
    <cellStyle name="Percent(0.00%)" xfId="674"/>
    <cellStyle name="PSChar" xfId="675"/>
    <cellStyle name="PSDate" xfId="676"/>
    <cellStyle name="PSDec" xfId="677"/>
    <cellStyle name="PSHeading" xfId="678"/>
    <cellStyle name="PSInt" xfId="679"/>
    <cellStyle name="PSSpacer" xfId="680"/>
    <cellStyle name="Region" xfId="681"/>
    <cellStyle name="regional" xfId="682"/>
    <cellStyle name="Reset range style to defaults" xfId="683"/>
    <cellStyle name="Style 1" xfId="684"/>
    <cellStyle name="STYLE1" xfId="685"/>
    <cellStyle name="STYLE2" xfId="686"/>
    <cellStyle name="STYLE3" xfId="687"/>
    <cellStyle name="STYLE4" xfId="688"/>
    <cellStyle name="Title" xfId="689"/>
    <cellStyle name="Title 2" xfId="690"/>
    <cellStyle name="Title 2 2" xfId="691"/>
    <cellStyle name="Total" xfId="692"/>
    <cellStyle name="Total 2" xfId="693"/>
    <cellStyle name="Total 2 2" xfId="694"/>
    <cellStyle name="Total 2 3" xfId="695"/>
    <cellStyle name="Warning Text" xfId="696"/>
    <cellStyle name="Warning Text 2" xfId="697"/>
    <cellStyle name="Warning Text 2 2" xfId="6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524250"/>
          <a:ext cx="4981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MORTON\Local%20Settings\Temporary%20Internet%20Files\OLK9FF\3%20AF%20for%20PVPP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morton\AppData\Local\Microsoft\Windows\Temporary%20Internet%20Files\Content.Outlook\3CODPCKM\Carroll%20County\Rate%20Adj\RY%202012\Carroll%20County%20TPR2012-%20July%201,%202011-%20Revised%20Model%208-4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CFM-Common\Profs\CLIENTS%20-%20DATA%20FILES\2003\WesternMD\FY04Rates\Fall%20Roc%20Projections\KPMG%20Spring%20ROC%20w_CPC_CMI@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CFM-Common\Profs\CMI\New%20Method\12_00%20Base\State%201_01-12_01\Zero%20LOS\New%20Data\01_2001-12_2001%20C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jdesimone\Local%20Settings\Temporary%20Internet%20Files\OLK7\dsh%20cm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CFM-Common\Profs\CLIENTS%20-%20DATA%20FILES\2005\ICC%20-%20ROC\Projected%20Fall%202004\ROC\NEW%20Meth_60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off.HSCRC\Local%20Settings\Temporary%20Internet%20Files\Content.Outlook\4SMYA4PJ\REVISED%20CONSOL%20Garrett-AF_%202007b%20REVISE%20J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K%20Hospital%20Files\Garrett%20County\RY%202011\Garrett%20TPR%202010-%20July%201,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KONSOWSKI\CK%20Hospital%20Files\Garrett%20County\REVISED%20CONSOL%20Garrett-AF_%202007b%20REVISE%20J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morton\AppData\Local\Microsoft\Windows\Temporary%20Internet%20Files\Content.Outlook\3CODPCKM\Garrett%20County\RY%202011\Garrett%20TPR%202010-%20July%201,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Input M"/>
      <sheetName val="Input TB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O"/>
      <sheetName val="P"/>
      <sheetName val="R"/>
      <sheetName val="Q"/>
      <sheetName val="U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8"/>
      <sheetName val="S4"/>
      <sheetName val="E_I"/>
      <sheetName val="E_II"/>
      <sheetName val="E_III"/>
      <sheetName val="E_IV"/>
      <sheetName val="E_V"/>
      <sheetName val="E_VI"/>
      <sheetName val="E_VII"/>
      <sheetName val="E_IX"/>
      <sheetName val="E_VIII"/>
      <sheetName val="M Comp1"/>
      <sheetName val="M Comp2"/>
      <sheetName val="TB Comp"/>
      <sheetName val="RR"/>
      <sheetName val="PY_M"/>
      <sheetName val="EC"/>
      <sheetName val="Rct"/>
      <sheetName val="Cvr"/>
      <sheetName val="Sig"/>
      <sheetName val="Sch"/>
      <sheetName val="cdefhpv"/>
      <sheetName val="rev5pda"/>
      <sheetName val="Pri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 Info"/>
      <sheetName val="TPR-1"/>
      <sheetName val="TPR2"/>
      <sheetName val="Realignment"/>
      <sheetName val="CPC"/>
      <sheetName val="CPV"/>
      <sheetName val="RR Results"/>
      <sheetName val="Rate Order"/>
      <sheetName val="Markup Calculation"/>
      <sheetName val="Markup for Jerry"/>
      <sheetName val="UCC Calc"/>
      <sheetName val="Penalty"/>
      <sheetName val="Total Volume"/>
      <sheetName val="Total Revenue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il"/>
      <sheetName val="May"/>
      <sheetName val="June"/>
      <sheetName val="MHIP Rate Calc"/>
      <sheetName val="MHIP Recon"/>
      <sheetName val="MHIP"/>
      <sheetName val="CTRs"/>
      <sheetName val="UCC"/>
      <sheetName val="Ms"/>
      <sheetName val="Hosp ID"/>
    </sheetNames>
    <sheetDataSet>
      <sheetData sheetId="32">
        <row r="4">
          <cell r="A4">
            <v>0</v>
          </cell>
          <cell r="B4" t="str">
            <v>Test Hospital</v>
          </cell>
          <cell r="C4" t="str">
            <v>Sometown, Maryland</v>
          </cell>
        </row>
        <row r="5">
          <cell r="A5">
            <v>1</v>
          </cell>
          <cell r="B5" t="str">
            <v>Washington County Hospital</v>
          </cell>
          <cell r="C5" t="str">
            <v>Hagerstown, Maryland</v>
          </cell>
        </row>
        <row r="6">
          <cell r="A6">
            <v>2</v>
          </cell>
          <cell r="B6" t="str">
            <v>University Hospital</v>
          </cell>
          <cell r="C6" t="str">
            <v>Baltimore, Maryland</v>
          </cell>
        </row>
        <row r="7">
          <cell r="A7">
            <v>3</v>
          </cell>
          <cell r="B7" t="str">
            <v>Prince Georges Hospital Center</v>
          </cell>
          <cell r="C7" t="str">
            <v>Cheverly, Maryland</v>
          </cell>
        </row>
        <row r="8">
          <cell r="A8">
            <v>4</v>
          </cell>
          <cell r="B8" t="str">
            <v>Holy Cross Hospital</v>
          </cell>
          <cell r="C8" t="str">
            <v>Silver Spring, Maryland</v>
          </cell>
        </row>
        <row r="9">
          <cell r="A9">
            <v>5</v>
          </cell>
          <cell r="B9" t="str">
            <v>Frederick Memorial Hospital</v>
          </cell>
          <cell r="C9" t="str">
            <v>Frederick, Maryland</v>
          </cell>
        </row>
        <row r="10">
          <cell r="A10">
            <v>6</v>
          </cell>
          <cell r="B10" t="str">
            <v>Harford Memorial Hospital</v>
          </cell>
          <cell r="C10" t="str">
            <v>Havre de Grace, Maryland</v>
          </cell>
        </row>
        <row r="11">
          <cell r="A11">
            <v>7</v>
          </cell>
          <cell r="B11" t="str">
            <v>St. Joseph Medical Center</v>
          </cell>
          <cell r="C11" t="str">
            <v>Towson, Maryland</v>
          </cell>
        </row>
        <row r="12">
          <cell r="A12">
            <v>8</v>
          </cell>
          <cell r="B12" t="str">
            <v>Mercy Medical Center</v>
          </cell>
          <cell r="C12" t="str">
            <v>Baltimore, Maryland</v>
          </cell>
        </row>
        <row r="13">
          <cell r="A13">
            <v>9</v>
          </cell>
          <cell r="B13" t="str">
            <v>Johns Hopkins Hospital</v>
          </cell>
          <cell r="C13" t="str">
            <v>Baltimore, Maryland</v>
          </cell>
        </row>
        <row r="14">
          <cell r="A14">
            <v>10</v>
          </cell>
          <cell r="B14" t="str">
            <v>Dorchester General Hospital</v>
          </cell>
          <cell r="C14" t="str">
            <v>Cambridge, Maryland</v>
          </cell>
        </row>
        <row r="15">
          <cell r="A15">
            <v>11</v>
          </cell>
          <cell r="B15" t="str">
            <v>St. Agnes Hospital</v>
          </cell>
          <cell r="C15" t="str">
            <v>Baltimore, Maryland</v>
          </cell>
        </row>
        <row r="16">
          <cell r="A16">
            <v>12</v>
          </cell>
          <cell r="B16" t="str">
            <v>Sinai Hospital</v>
          </cell>
          <cell r="C16" t="str">
            <v>Baltimore, Maryland</v>
          </cell>
        </row>
        <row r="17">
          <cell r="A17">
            <v>13</v>
          </cell>
          <cell r="B17" t="str">
            <v>Bon Secours Hospital</v>
          </cell>
          <cell r="C17" t="str">
            <v>Baltimore, Maryland</v>
          </cell>
        </row>
        <row r="18">
          <cell r="A18">
            <v>15</v>
          </cell>
          <cell r="B18" t="str">
            <v>Franklin Square Hospital Center</v>
          </cell>
          <cell r="C18" t="str">
            <v>Baltimore, Maryland</v>
          </cell>
        </row>
        <row r="19">
          <cell r="A19">
            <v>16</v>
          </cell>
          <cell r="B19" t="str">
            <v>Washington Adventist Hospital</v>
          </cell>
          <cell r="C19" t="str">
            <v>Takoma Park, Maryland</v>
          </cell>
        </row>
        <row r="20">
          <cell r="A20">
            <v>17</v>
          </cell>
          <cell r="B20" t="str">
            <v>Garrett County Memorial Hospital</v>
          </cell>
          <cell r="C20" t="str">
            <v>Oakland, Maryland</v>
          </cell>
        </row>
        <row r="21">
          <cell r="A21">
            <v>18</v>
          </cell>
          <cell r="B21" t="str">
            <v>Montgomery General Hospital</v>
          </cell>
          <cell r="C21" t="str">
            <v>Olney, Maryland</v>
          </cell>
        </row>
        <row r="22">
          <cell r="A22">
            <v>19</v>
          </cell>
          <cell r="B22" t="str">
            <v>Peninsula Regional Medical Center</v>
          </cell>
          <cell r="C22" t="str">
            <v>Salisbury, Maryland</v>
          </cell>
        </row>
        <row r="23">
          <cell r="A23">
            <v>22</v>
          </cell>
          <cell r="B23" t="str">
            <v>Suburban Hospital</v>
          </cell>
          <cell r="C23" t="str">
            <v>Bethesda, Maryland</v>
          </cell>
        </row>
        <row r="24">
          <cell r="A24">
            <v>23</v>
          </cell>
          <cell r="B24" t="str">
            <v>Anne Arundel Medical Center</v>
          </cell>
          <cell r="C24" t="str">
            <v>Annapolis, Maryland</v>
          </cell>
        </row>
        <row r="25">
          <cell r="A25">
            <v>24</v>
          </cell>
          <cell r="B25" t="str">
            <v>Union Memorial Hospital</v>
          </cell>
          <cell r="C25" t="str">
            <v>Baltimore, Maryland</v>
          </cell>
        </row>
        <row r="26">
          <cell r="A26">
            <v>25</v>
          </cell>
          <cell r="B26" t="str">
            <v>Memorial of Cumberland</v>
          </cell>
          <cell r="C26" t="str">
            <v>Cumberland, Maryland</v>
          </cell>
        </row>
        <row r="27">
          <cell r="A27">
            <v>26</v>
          </cell>
          <cell r="B27" t="str">
            <v>Church Hospital</v>
          </cell>
          <cell r="C27" t="str">
            <v>Baltimore, Maryland</v>
          </cell>
        </row>
        <row r="28">
          <cell r="A28">
            <v>27</v>
          </cell>
          <cell r="B28" t="str">
            <v>Braddock Hospital</v>
          </cell>
          <cell r="C28" t="str">
            <v>Cumberland, Maryland</v>
          </cell>
        </row>
        <row r="29">
          <cell r="A29">
            <v>28</v>
          </cell>
          <cell r="B29" t="str">
            <v>St. Mary's Hospital</v>
          </cell>
          <cell r="C29" t="str">
            <v>Leonardtown, Maryland</v>
          </cell>
        </row>
        <row r="30">
          <cell r="A30">
            <v>29</v>
          </cell>
          <cell r="B30" t="str">
            <v>Johns Hopkins Bayview Medical Center</v>
          </cell>
          <cell r="C30" t="str">
            <v>Baltimore, Maryland</v>
          </cell>
        </row>
        <row r="31">
          <cell r="A31">
            <v>30</v>
          </cell>
          <cell r="B31" t="str">
            <v>Chester River Hospital</v>
          </cell>
          <cell r="C31" t="str">
            <v>Chestertown, Maryland</v>
          </cell>
        </row>
        <row r="32">
          <cell r="A32">
            <v>31</v>
          </cell>
          <cell r="B32" t="str">
            <v>Childrens Hospital</v>
          </cell>
          <cell r="C32" t="str">
            <v>Baltimore, Maryland</v>
          </cell>
        </row>
        <row r="33">
          <cell r="A33">
            <v>32</v>
          </cell>
          <cell r="B33" t="str">
            <v>Union of Cecil</v>
          </cell>
          <cell r="C33" t="str">
            <v>Elkton, Maryland</v>
          </cell>
        </row>
        <row r="34">
          <cell r="A34">
            <v>33</v>
          </cell>
          <cell r="B34" t="str">
            <v>Carroll County General Hospital</v>
          </cell>
          <cell r="C34" t="str">
            <v>Westminster, Maryland</v>
          </cell>
        </row>
        <row r="35">
          <cell r="A35">
            <v>34</v>
          </cell>
          <cell r="B35" t="str">
            <v>Harbor Hospital Center</v>
          </cell>
          <cell r="C35" t="str">
            <v>Baltimore, Maryland</v>
          </cell>
        </row>
        <row r="36">
          <cell r="A36">
            <v>35</v>
          </cell>
          <cell r="B36" t="str">
            <v>Civista Medical Center</v>
          </cell>
          <cell r="C36" t="str">
            <v>La Plata, Maryland</v>
          </cell>
        </row>
        <row r="37">
          <cell r="A37">
            <v>37</v>
          </cell>
          <cell r="B37" t="str">
            <v>Memorial Hospital at Easton</v>
          </cell>
          <cell r="C37" t="str">
            <v>Easton, Maryland</v>
          </cell>
        </row>
        <row r="38">
          <cell r="A38">
            <v>38</v>
          </cell>
          <cell r="B38" t="str">
            <v>Maryland General Hospital</v>
          </cell>
          <cell r="C38" t="str">
            <v>Baltimore, Maryland</v>
          </cell>
        </row>
        <row r="39">
          <cell r="A39">
            <v>39</v>
          </cell>
          <cell r="B39" t="str">
            <v>Calvert Memorial Hospital</v>
          </cell>
          <cell r="C39" t="str">
            <v>Prince Frederick, Maryland</v>
          </cell>
        </row>
        <row r="40">
          <cell r="A40">
            <v>40</v>
          </cell>
          <cell r="B40" t="str">
            <v>Northwest Hospital Center</v>
          </cell>
          <cell r="C40" t="str">
            <v>Randallstown, Maryland</v>
          </cell>
        </row>
        <row r="41">
          <cell r="A41">
            <v>43</v>
          </cell>
          <cell r="B41" t="str">
            <v>Baltimore Washington Medical Center</v>
          </cell>
          <cell r="C41" t="str">
            <v>Glen Burnie, Maryland</v>
          </cell>
        </row>
        <row r="42">
          <cell r="A42">
            <v>44</v>
          </cell>
          <cell r="B42" t="str">
            <v>G.B.M.C.</v>
          </cell>
          <cell r="C42" t="str">
            <v>Baltimore, Maryland</v>
          </cell>
        </row>
        <row r="43">
          <cell r="A43">
            <v>45</v>
          </cell>
          <cell r="B43" t="str">
            <v>McCready Memorial Hospital</v>
          </cell>
          <cell r="C43" t="str">
            <v>Crisfield, Maryland</v>
          </cell>
        </row>
        <row r="44">
          <cell r="A44">
            <v>46</v>
          </cell>
          <cell r="B44" t="str">
            <v>Frostburg</v>
          </cell>
          <cell r="C44" t="str">
            <v>Frostburg, Maryland</v>
          </cell>
        </row>
        <row r="45">
          <cell r="A45">
            <v>48</v>
          </cell>
          <cell r="B45" t="str">
            <v>Howard County General Hospital</v>
          </cell>
          <cell r="C45" t="str">
            <v>Columbia, Maryland</v>
          </cell>
        </row>
        <row r="46">
          <cell r="A46">
            <v>49</v>
          </cell>
          <cell r="B46" t="str">
            <v>Upper Chesapeake Medical Center</v>
          </cell>
          <cell r="C46" t="str">
            <v>Belair, Maryland</v>
          </cell>
        </row>
        <row r="47">
          <cell r="A47">
            <v>51</v>
          </cell>
          <cell r="B47" t="str">
            <v>Doctors Community Hospital</v>
          </cell>
          <cell r="C47" t="str">
            <v>Lanham, Maryland</v>
          </cell>
        </row>
        <row r="48">
          <cell r="A48">
            <v>54</v>
          </cell>
          <cell r="B48" t="str">
            <v>Southern Maryland Hospital Center</v>
          </cell>
          <cell r="C48" t="str">
            <v>Clinton, Maryland</v>
          </cell>
        </row>
        <row r="49">
          <cell r="A49">
            <v>55</v>
          </cell>
          <cell r="B49" t="str">
            <v>Laurel Regional Hospital</v>
          </cell>
          <cell r="C49" t="str">
            <v>Laurel, Maryland</v>
          </cell>
        </row>
        <row r="50">
          <cell r="A50">
            <v>59</v>
          </cell>
          <cell r="B50" t="str">
            <v>Liberty Medical Center</v>
          </cell>
          <cell r="C50" t="str">
            <v>Baltimore, Maryland</v>
          </cell>
        </row>
        <row r="51">
          <cell r="A51">
            <v>60</v>
          </cell>
          <cell r="B51" t="str">
            <v>Fort Washington Medical Center</v>
          </cell>
          <cell r="C51" t="str">
            <v>Fort Washington, Maryland</v>
          </cell>
        </row>
        <row r="52">
          <cell r="A52">
            <v>61</v>
          </cell>
          <cell r="B52" t="str">
            <v>Atlantic General Hospital</v>
          </cell>
          <cell r="C52" t="str">
            <v>Berlin, Maryland</v>
          </cell>
        </row>
        <row r="53">
          <cell r="A53">
            <v>904</v>
          </cell>
          <cell r="B53" t="str">
            <v>Johns Hopkins Oncology Center</v>
          </cell>
          <cell r="C53" t="str">
            <v>Baltimore, Maryland</v>
          </cell>
        </row>
        <row r="54">
          <cell r="A54">
            <v>2001</v>
          </cell>
          <cell r="B54" t="str">
            <v>James Lawrence Kernan Hosptial</v>
          </cell>
          <cell r="C54" t="str">
            <v>Baltimore, Maryland</v>
          </cell>
        </row>
        <row r="55">
          <cell r="A55">
            <v>2004</v>
          </cell>
          <cell r="B55" t="str">
            <v>Good Samaritan Hospital</v>
          </cell>
          <cell r="C55" t="str">
            <v>Baltimore, Maryland</v>
          </cell>
        </row>
        <row r="56">
          <cell r="A56">
            <v>5050</v>
          </cell>
          <cell r="B56" t="str">
            <v>Shady Grove Adventist Hospital</v>
          </cell>
          <cell r="C56" t="str">
            <v>Rockville, Maryland</v>
          </cell>
        </row>
        <row r="57">
          <cell r="A57">
            <v>8992</v>
          </cell>
          <cell r="B57" t="str">
            <v>University - MIEMSS</v>
          </cell>
          <cell r="C57" t="str">
            <v>Baltimore, Maryland</v>
          </cell>
        </row>
        <row r="58">
          <cell r="A58">
            <v>8994</v>
          </cell>
          <cell r="B58" t="str">
            <v>University - Cancer Center</v>
          </cell>
          <cell r="C58" t="str">
            <v>Baltimore, Maryland</v>
          </cell>
        </row>
        <row r="59">
          <cell r="A59">
            <v>3027</v>
          </cell>
          <cell r="B59" t="str">
            <v>Eastern NeuroRehab</v>
          </cell>
          <cell r="C59" t="str">
            <v>Silver Spring, Maryland</v>
          </cell>
        </row>
        <row r="60">
          <cell r="A60">
            <v>3028</v>
          </cell>
          <cell r="B60" t="str">
            <v>Novacare Chesapeake Rehab.</v>
          </cell>
        </row>
        <row r="61">
          <cell r="A61">
            <v>3478</v>
          </cell>
          <cell r="B61" t="str">
            <v>Potomac Ridge at Eastern Shore</v>
          </cell>
          <cell r="C61" t="str">
            <v>Cambridge, Maryland</v>
          </cell>
        </row>
        <row r="62">
          <cell r="A62">
            <v>4000</v>
          </cell>
          <cell r="B62" t="str">
            <v>Sheppard Pratt Hospital</v>
          </cell>
          <cell r="C62" t="str">
            <v>Baltimore, Maryland</v>
          </cell>
        </row>
        <row r="63">
          <cell r="A63">
            <v>4001</v>
          </cell>
          <cell r="B63" t="str">
            <v>Chestnut Lodge Hospital</v>
          </cell>
          <cell r="C63" t="str">
            <v>Rockville, Maryland</v>
          </cell>
        </row>
        <row r="64">
          <cell r="A64">
            <v>4003</v>
          </cell>
          <cell r="B64" t="str">
            <v>Brook Lane Psychiatric Center</v>
          </cell>
          <cell r="C64" t="str">
            <v>Hagerstown, Maryland</v>
          </cell>
        </row>
        <row r="65">
          <cell r="A65">
            <v>4010</v>
          </cell>
          <cell r="B65" t="str">
            <v>Gundry/Glass Hospital</v>
          </cell>
          <cell r="C65" t="str">
            <v>Pikesville, Maryland</v>
          </cell>
        </row>
        <row r="66">
          <cell r="A66">
            <v>4013</v>
          </cell>
          <cell r="B66" t="str">
            <v>Charter Behavioral at Potomac Ridge</v>
          </cell>
          <cell r="C66" t="str">
            <v>Rockville, Maryland</v>
          </cell>
        </row>
        <row r="67">
          <cell r="A67">
            <v>5033</v>
          </cell>
          <cell r="B67" t="str">
            <v>Levindale Geriatric Center &amp; Hospital</v>
          </cell>
          <cell r="C67" t="str">
            <v>Baltimore, Maryland</v>
          </cell>
        </row>
        <row r="68">
          <cell r="A68">
            <v>5034</v>
          </cell>
          <cell r="B68" t="str">
            <v>Mt. Washington Pediatric Hospital</v>
          </cell>
          <cell r="C68" t="str">
            <v>Baltimore, Maryland</v>
          </cell>
        </row>
        <row r="69">
          <cell r="A69">
            <v>5089</v>
          </cell>
          <cell r="B69" t="str">
            <v>University Specialty Hospital &amp; Home</v>
          </cell>
          <cell r="C69" t="str">
            <v>Baltimore, Maryland</v>
          </cell>
        </row>
        <row r="70">
          <cell r="A70">
            <v>8011</v>
          </cell>
          <cell r="B70" t="str">
            <v>Taylor Manor Hospital</v>
          </cell>
          <cell r="C70" t="str">
            <v>Ellicott City, Maryland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CFA Inputs"/>
      <sheetName val="APRinput"/>
      <sheetName val="Capital"/>
      <sheetName val="IME regression"/>
      <sheetName val="apr regress"/>
      <sheetName val="rev neutrality"/>
      <sheetName val="ICC"/>
      <sheetName val="ROC"/>
    </sheetNames>
    <sheetDataSet>
      <sheetData sheetId="1">
        <row r="9">
          <cell r="B9">
            <v>1</v>
          </cell>
          <cell r="C9" t="str">
            <v>Washington County Hospital</v>
          </cell>
          <cell r="D9">
            <v>16475</v>
          </cell>
          <cell r="E9">
            <v>6086</v>
          </cell>
          <cell r="F9">
            <v>1.1102999448776245</v>
          </cell>
          <cell r="G9">
            <v>123350.6</v>
          </cell>
          <cell r="H9">
            <v>1335.6</v>
          </cell>
          <cell r="I9">
            <v>0</v>
          </cell>
          <cell r="J9">
            <v>1.02696</v>
          </cell>
          <cell r="K9">
            <v>0.9149408340454102</v>
          </cell>
          <cell r="L9">
            <v>6653.5</v>
          </cell>
          <cell r="M9">
            <v>312.9</v>
          </cell>
          <cell r="N9">
            <v>122015</v>
          </cell>
          <cell r="O9">
            <v>-0.013478554589566843</v>
          </cell>
          <cell r="P9">
            <v>-503.9045623935068</v>
          </cell>
          <cell r="R9">
            <v>0.09129999433331448</v>
          </cell>
          <cell r="U9">
            <v>6085.890095315815</v>
          </cell>
          <cell r="X9">
            <v>0</v>
          </cell>
          <cell r="Y9">
            <v>0</v>
          </cell>
          <cell r="Z9">
            <v>66980</v>
          </cell>
          <cell r="AA9">
            <v>0.899278461933136</v>
          </cell>
          <cell r="AB9">
            <v>0.919866</v>
          </cell>
        </row>
        <row r="10">
          <cell r="B10">
            <v>2</v>
          </cell>
          <cell r="C10" t="str">
            <v>University of Maryland Hospital</v>
          </cell>
          <cell r="D10">
            <v>21185</v>
          </cell>
          <cell r="E10">
            <v>15683</v>
          </cell>
          <cell r="F10">
            <v>1.1526999473571777</v>
          </cell>
          <cell r="G10">
            <v>447239.2</v>
          </cell>
          <cell r="H10">
            <v>21168.5</v>
          </cell>
          <cell r="I10">
            <v>14056984</v>
          </cell>
          <cell r="J10">
            <v>1.00959</v>
          </cell>
          <cell r="K10">
            <v>1.4150097370147705</v>
          </cell>
          <cell r="L10">
            <v>26039.3</v>
          </cell>
          <cell r="M10">
            <v>9973.3</v>
          </cell>
          <cell r="N10">
            <v>426070.6</v>
          </cell>
          <cell r="O10">
            <v>0.00661707787541229</v>
          </cell>
          <cell r="P10">
            <v>2046.1199344533557</v>
          </cell>
          <cell r="R10">
            <v>-0.24572591869353366</v>
          </cell>
          <cell r="U10">
            <v>8774.41667005123</v>
          </cell>
          <cell r="X10">
            <v>1.0207090377807617</v>
          </cell>
          <cell r="Y10">
            <v>367.5</v>
          </cell>
          <cell r="Z10">
            <v>131416</v>
          </cell>
          <cell r="AA10">
            <v>1.3780924081802368</v>
          </cell>
          <cell r="AB10">
            <v>1.39390576</v>
          </cell>
        </row>
        <row r="11">
          <cell r="B11">
            <v>3</v>
          </cell>
          <cell r="C11" t="str">
            <v>Prince George's Hospital Center</v>
          </cell>
          <cell r="D11">
            <v>17865</v>
          </cell>
          <cell r="E11">
            <v>8128</v>
          </cell>
          <cell r="F11">
            <v>1.1514999866485596</v>
          </cell>
          <cell r="G11">
            <v>182103.8</v>
          </cell>
          <cell r="H11">
            <v>4636.8</v>
          </cell>
          <cell r="I11">
            <v>1299681</v>
          </cell>
          <cell r="J11">
            <v>0.97832</v>
          </cell>
          <cell r="K11">
            <v>1.039544939994812</v>
          </cell>
          <cell r="L11">
            <v>6410</v>
          </cell>
          <cell r="M11">
            <v>2842.4</v>
          </cell>
          <cell r="N11">
            <v>177466.9</v>
          </cell>
          <cell r="O11">
            <v>-0.011254019496957007</v>
          </cell>
          <cell r="P11">
            <v>-101.03931872627562</v>
          </cell>
          <cell r="R11">
            <v>0.0064592278039100615</v>
          </cell>
          <cell r="U11">
            <v>6405.285992901675</v>
          </cell>
          <cell r="X11">
            <v>0.1612565666437149</v>
          </cell>
          <cell r="Y11">
            <v>38</v>
          </cell>
          <cell r="Z11">
            <v>86012</v>
          </cell>
          <cell r="AA11">
            <v>1.006393313407898</v>
          </cell>
          <cell r="AB11">
            <v>1.027887</v>
          </cell>
        </row>
        <row r="12">
          <cell r="B12">
            <v>4</v>
          </cell>
          <cell r="C12" t="str">
            <v>Holy Cross Hospital</v>
          </cell>
          <cell r="D12">
            <v>30321</v>
          </cell>
          <cell r="E12">
            <v>6103</v>
          </cell>
          <cell r="F12">
            <v>1.1068999767303467</v>
          </cell>
          <cell r="G12">
            <v>201462.2</v>
          </cell>
          <cell r="H12">
            <v>3977.2</v>
          </cell>
          <cell r="I12">
            <v>1355527</v>
          </cell>
          <cell r="J12">
            <v>0.94451</v>
          </cell>
          <cell r="K12">
            <v>0.7896080613136292</v>
          </cell>
          <cell r="L12">
            <v>11289.9</v>
          </cell>
          <cell r="M12">
            <v>852.8</v>
          </cell>
          <cell r="N12">
            <v>197485</v>
          </cell>
          <cell r="O12">
            <v>-0.011282516750543984</v>
          </cell>
          <cell r="P12">
            <v>-275.7745835773298</v>
          </cell>
          <cell r="R12">
            <v>0.05166007462760491</v>
          </cell>
          <cell r="U12">
            <v>6411.553555308595</v>
          </cell>
          <cell r="X12">
            <v>0.09131454676389694</v>
          </cell>
          <cell r="Y12">
            <v>29</v>
          </cell>
          <cell r="Z12">
            <v>115918</v>
          </cell>
          <cell r="AA12">
            <v>0.7822961807250977</v>
          </cell>
          <cell r="AB12">
            <v>0.79719</v>
          </cell>
        </row>
        <row r="13">
          <cell r="B13">
            <v>5</v>
          </cell>
          <cell r="C13" t="str">
            <v>Frederick Memorial Hospital</v>
          </cell>
          <cell r="D13">
            <v>17190</v>
          </cell>
          <cell r="E13">
            <v>5892</v>
          </cell>
          <cell r="F13">
            <v>1.1172000169754028</v>
          </cell>
          <cell r="G13">
            <v>129009.8</v>
          </cell>
          <cell r="H13">
            <v>9742</v>
          </cell>
          <cell r="I13">
            <v>0</v>
          </cell>
          <cell r="J13">
            <v>0.96814</v>
          </cell>
          <cell r="K13">
            <v>0.8526261448860168</v>
          </cell>
          <cell r="L13">
            <v>6890</v>
          </cell>
          <cell r="M13">
            <v>1836.9</v>
          </cell>
          <cell r="N13">
            <v>119267.6</v>
          </cell>
          <cell r="O13">
            <v>-0.005440488267897142</v>
          </cell>
          <cell r="P13">
            <v>-503.9045623935068</v>
          </cell>
          <cell r="R13">
            <v>0.0934364301845989</v>
          </cell>
          <cell r="U13">
            <v>5536.200742188595</v>
          </cell>
          <cell r="X13">
            <v>0</v>
          </cell>
          <cell r="Y13">
            <v>0</v>
          </cell>
          <cell r="Z13">
            <v>67359</v>
          </cell>
          <cell r="AA13">
            <v>0.8634858727455139</v>
          </cell>
          <cell r="AB13">
            <v>0.861346</v>
          </cell>
        </row>
        <row r="14">
          <cell r="B14">
            <v>6</v>
          </cell>
          <cell r="C14" t="str">
            <v>Harford Memorial Hospital</v>
          </cell>
          <cell r="D14">
            <v>5645</v>
          </cell>
          <cell r="E14">
            <v>6307</v>
          </cell>
          <cell r="F14">
            <v>1.1301000118255615</v>
          </cell>
          <cell r="G14">
            <v>40022.3</v>
          </cell>
          <cell r="H14">
            <v>-2829.9</v>
          </cell>
          <cell r="I14">
            <v>0</v>
          </cell>
          <cell r="J14">
            <v>0.99893</v>
          </cell>
          <cell r="K14">
            <v>0.8766323924064636</v>
          </cell>
          <cell r="L14">
            <v>2820.9</v>
          </cell>
          <cell r="M14">
            <v>526.5</v>
          </cell>
          <cell r="N14">
            <v>42852.2</v>
          </cell>
          <cell r="O14">
            <v>0.0006360110968765126</v>
          </cell>
          <cell r="P14">
            <v>-503.9045623935068</v>
          </cell>
          <cell r="R14">
            <v>0.08118596648943688</v>
          </cell>
          <cell r="U14">
            <v>6809.176217011025</v>
          </cell>
          <cell r="X14">
            <v>0</v>
          </cell>
          <cell r="Y14">
            <v>0</v>
          </cell>
          <cell r="Z14">
            <v>22229</v>
          </cell>
          <cell r="AA14">
            <v>0.8624111413955688</v>
          </cell>
          <cell r="AB14">
            <v>0.8803</v>
          </cell>
        </row>
        <row r="15">
          <cell r="B15">
            <v>7</v>
          </cell>
          <cell r="C15" t="str">
            <v>St. Joseph Medical Center</v>
          </cell>
          <cell r="D15">
            <v>21710</v>
          </cell>
          <cell r="E15">
            <v>8613</v>
          </cell>
          <cell r="F15">
            <v>1.0878000259399414</v>
          </cell>
          <cell r="G15">
            <v>203296.4</v>
          </cell>
          <cell r="H15">
            <v>6930.2</v>
          </cell>
          <cell r="I15">
            <v>0</v>
          </cell>
          <cell r="J15">
            <v>0.99566</v>
          </cell>
          <cell r="K15">
            <v>1.1988551616668701</v>
          </cell>
          <cell r="L15">
            <v>12178.2</v>
          </cell>
          <cell r="M15">
            <v>3058.6</v>
          </cell>
          <cell r="N15">
            <v>196366.2</v>
          </cell>
          <cell r="O15">
            <v>-0.003228963454251506</v>
          </cell>
          <cell r="P15">
            <v>-503.9045623935068</v>
          </cell>
          <cell r="R15">
            <v>0.09254378587153256</v>
          </cell>
          <cell r="U15">
            <v>6351.653127345079</v>
          </cell>
          <cell r="X15">
            <v>0</v>
          </cell>
          <cell r="Y15">
            <v>0</v>
          </cell>
          <cell r="Z15">
            <v>87715</v>
          </cell>
          <cell r="AA15">
            <v>1.2081458568572998</v>
          </cell>
          <cell r="AB15">
            <v>1.217567</v>
          </cell>
        </row>
        <row r="16">
          <cell r="B16">
            <v>8</v>
          </cell>
          <cell r="C16" t="str">
            <v>Mercy Medical Center</v>
          </cell>
          <cell r="D16">
            <v>17485</v>
          </cell>
          <cell r="E16">
            <v>7302</v>
          </cell>
          <cell r="F16">
            <v>1.1552000045776367</v>
          </cell>
          <cell r="G16">
            <v>171217.1</v>
          </cell>
          <cell r="H16">
            <v>6006</v>
          </cell>
          <cell r="I16">
            <v>2027331</v>
          </cell>
          <cell r="J16">
            <v>1.01052</v>
          </cell>
          <cell r="K16">
            <v>0.8527763485908508</v>
          </cell>
          <cell r="L16">
            <v>8830</v>
          </cell>
          <cell r="M16">
            <v>5034</v>
          </cell>
          <cell r="N16">
            <v>165211.1</v>
          </cell>
          <cell r="O16">
            <v>0.004636460626223762</v>
          </cell>
          <cell r="P16">
            <v>168.76386723850123</v>
          </cell>
          <cell r="R16">
            <v>-0.02967804238312577</v>
          </cell>
          <cell r="U16">
            <v>7090.079028799625</v>
          </cell>
          <cell r="X16">
            <v>0.26925182342529297</v>
          </cell>
          <cell r="Y16">
            <v>48.5</v>
          </cell>
          <cell r="Z16">
            <v>65747</v>
          </cell>
          <cell r="AA16">
            <v>0.8433618545532227</v>
          </cell>
          <cell r="AB16">
            <v>0.845382</v>
          </cell>
        </row>
        <row r="17">
          <cell r="B17">
            <v>9</v>
          </cell>
          <cell r="C17" t="str">
            <v>Johns Hopkins Hospital</v>
          </cell>
          <cell r="D17">
            <v>42815</v>
          </cell>
          <cell r="E17">
            <v>13740</v>
          </cell>
          <cell r="F17">
            <v>1.1504000425338745</v>
          </cell>
          <cell r="G17">
            <v>793204.1</v>
          </cell>
          <cell r="H17">
            <v>40293.9</v>
          </cell>
          <cell r="I17">
            <v>14515810</v>
          </cell>
          <cell r="J17">
            <v>1.008124</v>
          </cell>
          <cell r="K17">
            <v>1.3994425535202026</v>
          </cell>
          <cell r="L17">
            <v>33630.9</v>
          </cell>
          <cell r="M17">
            <v>11990.3</v>
          </cell>
          <cell r="N17">
            <v>752910.3</v>
          </cell>
          <cell r="O17">
            <v>-0.005347657593638422</v>
          </cell>
          <cell r="P17">
            <v>1388.3582423512198</v>
          </cell>
          <cell r="R17">
            <v>-0.17785355163154803</v>
          </cell>
          <cell r="U17">
            <v>7922.624099447161</v>
          </cell>
          <cell r="X17">
            <v>0.757423996925354</v>
          </cell>
          <cell r="Y17">
            <v>464</v>
          </cell>
          <cell r="Z17">
            <v>227455</v>
          </cell>
          <cell r="AA17">
            <v>1.4219838380813599</v>
          </cell>
          <cell r="AB17">
            <v>1.39071214</v>
          </cell>
        </row>
        <row r="18">
          <cell r="B18">
            <v>10</v>
          </cell>
          <cell r="C18" t="str">
            <v>Dorchester General Hospital</v>
          </cell>
          <cell r="D18">
            <v>4140</v>
          </cell>
          <cell r="E18">
            <v>5767</v>
          </cell>
          <cell r="F18">
            <v>1.148300051689148</v>
          </cell>
          <cell r="G18">
            <v>29003.6</v>
          </cell>
          <cell r="H18">
            <v>334.1</v>
          </cell>
          <cell r="I18">
            <v>0</v>
          </cell>
          <cell r="J18">
            <v>1.01268</v>
          </cell>
          <cell r="K18">
            <v>0.9095944762229919</v>
          </cell>
          <cell r="L18">
            <v>1110.4</v>
          </cell>
          <cell r="M18">
            <v>247.3</v>
          </cell>
          <cell r="N18">
            <v>27753</v>
          </cell>
          <cell r="O18">
            <v>-0.007418071083918516</v>
          </cell>
          <cell r="P18">
            <v>-503.9045623935068</v>
          </cell>
          <cell r="R18">
            <v>0.07518326012235366</v>
          </cell>
          <cell r="U18">
            <v>5526.971148914577</v>
          </cell>
          <cell r="X18">
            <v>0</v>
          </cell>
          <cell r="Y18">
            <v>0</v>
          </cell>
          <cell r="Z18">
            <v>17518</v>
          </cell>
          <cell r="AA18">
            <v>0.8957844376564026</v>
          </cell>
          <cell r="AB18">
            <v>0.891803</v>
          </cell>
        </row>
        <row r="19">
          <cell r="B19">
            <v>11</v>
          </cell>
          <cell r="C19" t="str">
            <v>St. Agnes Hospital</v>
          </cell>
          <cell r="D19">
            <v>21027</v>
          </cell>
          <cell r="E19">
            <v>7735</v>
          </cell>
          <cell r="F19">
            <v>1.1304999589920044</v>
          </cell>
          <cell r="G19">
            <v>178655.4</v>
          </cell>
          <cell r="H19">
            <v>16789.8</v>
          </cell>
          <cell r="I19">
            <v>2648022</v>
          </cell>
          <cell r="J19">
            <v>0.99434</v>
          </cell>
          <cell r="K19">
            <v>0.9692874550819397</v>
          </cell>
          <cell r="L19">
            <v>10402.2</v>
          </cell>
          <cell r="M19">
            <v>2499.9</v>
          </cell>
          <cell r="N19">
            <v>161865.6</v>
          </cell>
          <cell r="O19">
            <v>-0.0021715036917984987</v>
          </cell>
          <cell r="P19">
            <v>183.11286411928018</v>
          </cell>
          <cell r="R19">
            <v>-0.020747210228763135</v>
          </cell>
          <cell r="U19">
            <v>6230.128053304073</v>
          </cell>
          <cell r="X19">
            <v>0.274995356798172</v>
          </cell>
          <cell r="Y19">
            <v>61</v>
          </cell>
          <cell r="Z19">
            <v>80984</v>
          </cell>
          <cell r="AA19">
            <v>0.9674068093299866</v>
          </cell>
          <cell r="AB19">
            <v>0.972865</v>
          </cell>
        </row>
        <row r="20">
          <cell r="B20">
            <v>12</v>
          </cell>
          <cell r="C20" t="str">
            <v>Sinai Hospital</v>
          </cell>
          <cell r="D20">
            <v>24537</v>
          </cell>
          <cell r="E20">
            <v>10925</v>
          </cell>
          <cell r="F20">
            <v>1.1583000421524048</v>
          </cell>
          <cell r="G20">
            <v>281503.8</v>
          </cell>
          <cell r="H20">
            <v>2958.8</v>
          </cell>
          <cell r="I20">
            <v>4845202</v>
          </cell>
          <cell r="J20">
            <v>1.01041</v>
          </cell>
          <cell r="K20">
            <v>1.2283854484558105</v>
          </cell>
          <cell r="L20">
            <v>14480.7</v>
          </cell>
          <cell r="M20">
            <v>6250.1</v>
          </cell>
          <cell r="N20">
            <v>278545</v>
          </cell>
          <cell r="O20">
            <v>-0.0001093205754166271</v>
          </cell>
          <cell r="P20">
            <v>473.3674712353823</v>
          </cell>
          <cell r="R20">
            <v>-0.06599925659490435</v>
          </cell>
          <cell r="U20">
            <v>7514.272727545363</v>
          </cell>
          <cell r="X20">
            <v>0.3911767899990082</v>
          </cell>
          <cell r="Y20">
            <v>122</v>
          </cell>
          <cell r="Z20">
            <v>114597</v>
          </cell>
          <cell r="AA20">
            <v>1.2545745372772217</v>
          </cell>
          <cell r="AB20">
            <v>1.219021</v>
          </cell>
        </row>
        <row r="21">
          <cell r="B21">
            <v>13</v>
          </cell>
          <cell r="C21" t="str">
            <v>Bon Secours Hospital</v>
          </cell>
          <cell r="D21">
            <v>7905</v>
          </cell>
          <cell r="E21">
            <v>8343</v>
          </cell>
          <cell r="F21">
            <v>1.155900001525879</v>
          </cell>
          <cell r="G21">
            <v>69203.4</v>
          </cell>
          <cell r="H21">
            <v>3584.1</v>
          </cell>
          <cell r="I21">
            <v>0</v>
          </cell>
          <cell r="J21">
            <v>1.01166</v>
          </cell>
          <cell r="K21">
            <v>1.1042346954345703</v>
          </cell>
          <cell r="L21">
            <v>3067.4</v>
          </cell>
          <cell r="M21">
            <v>1821.8</v>
          </cell>
          <cell r="N21">
            <v>65619.3</v>
          </cell>
          <cell r="O21">
            <v>-6.769579259702924E-05</v>
          </cell>
          <cell r="P21">
            <v>-503.9045623935068</v>
          </cell>
          <cell r="R21">
            <v>0.02605066100994269</v>
          </cell>
          <cell r="U21">
            <v>6270.170211484805</v>
          </cell>
          <cell r="X21">
            <v>0</v>
          </cell>
          <cell r="Y21">
            <v>0</v>
          </cell>
          <cell r="Z21">
            <v>39119</v>
          </cell>
          <cell r="AA21">
            <v>1.0497608184814453</v>
          </cell>
          <cell r="AB21">
            <v>1.04474</v>
          </cell>
        </row>
        <row r="22">
          <cell r="B22">
            <v>15</v>
          </cell>
          <cell r="C22" t="str">
            <v>Franklin Square Hospital Center</v>
          </cell>
          <cell r="D22">
            <v>25088</v>
          </cell>
          <cell r="E22">
            <v>7381</v>
          </cell>
          <cell r="F22">
            <v>1.1252000331878662</v>
          </cell>
          <cell r="G22">
            <v>195507.5</v>
          </cell>
          <cell r="H22">
            <v>8808.8</v>
          </cell>
          <cell r="I22">
            <v>3498336</v>
          </cell>
          <cell r="J22">
            <v>0.99478</v>
          </cell>
          <cell r="K22">
            <v>0.8782286643981934</v>
          </cell>
          <cell r="L22">
            <v>14540.6</v>
          </cell>
          <cell r="M22">
            <v>3288.5</v>
          </cell>
          <cell r="N22">
            <v>186698.7</v>
          </cell>
          <cell r="O22">
            <v>0.005722459557137585</v>
          </cell>
          <cell r="P22">
            <v>219.47016852741774</v>
          </cell>
          <cell r="R22">
            <v>-0.028515581756054953</v>
          </cell>
          <cell r="U22">
            <v>6937.54801531918</v>
          </cell>
          <cell r="X22">
            <v>0.28954824805259705</v>
          </cell>
          <cell r="Y22">
            <v>77</v>
          </cell>
          <cell r="Z22">
            <v>97107</v>
          </cell>
          <cell r="AA22">
            <v>0.8802529573440552</v>
          </cell>
          <cell r="AB22">
            <v>0.877956</v>
          </cell>
        </row>
        <row r="23">
          <cell r="B23">
            <v>16</v>
          </cell>
          <cell r="C23" t="str">
            <v>Washington Adventist Hospital</v>
          </cell>
          <cell r="D23">
            <v>19059</v>
          </cell>
          <cell r="E23">
            <v>8548</v>
          </cell>
          <cell r="F23">
            <v>1.15339994430542</v>
          </cell>
          <cell r="G23">
            <v>163188.6</v>
          </cell>
          <cell r="H23">
            <v>1577.5</v>
          </cell>
          <cell r="I23">
            <v>0</v>
          </cell>
          <cell r="J23">
            <v>0.95246</v>
          </cell>
          <cell r="K23">
            <v>1.1072717905044556</v>
          </cell>
          <cell r="L23">
            <v>8406.6</v>
          </cell>
          <cell r="M23">
            <v>4858</v>
          </cell>
          <cell r="N23">
            <v>161611.1</v>
          </cell>
          <cell r="O23">
            <v>-0.0009872228176095454</v>
          </cell>
          <cell r="P23">
            <v>-503.9045623935068</v>
          </cell>
          <cell r="R23">
            <v>0.074062519932382</v>
          </cell>
          <cell r="U23">
            <v>6313.329659418689</v>
          </cell>
          <cell r="X23">
            <v>0</v>
          </cell>
          <cell r="Y23">
            <v>0</v>
          </cell>
          <cell r="Z23">
            <v>93606</v>
          </cell>
          <cell r="AA23">
            <v>1.1088390350341797</v>
          </cell>
          <cell r="AB23">
            <v>1.108772</v>
          </cell>
        </row>
        <row r="24">
          <cell r="B24">
            <v>17</v>
          </cell>
          <cell r="C24" t="str">
            <v>Garrett County Memorial Hopsital</v>
          </cell>
          <cell r="D24">
            <v>3034</v>
          </cell>
          <cell r="E24">
            <v>5438.1879</v>
          </cell>
          <cell r="F24">
            <v>1.125892996788025</v>
          </cell>
          <cell r="G24">
            <v>20905.2</v>
          </cell>
          <cell r="H24">
            <v>756.6</v>
          </cell>
          <cell r="I24">
            <v>0</v>
          </cell>
          <cell r="J24">
            <v>1.06341</v>
          </cell>
          <cell r="K24">
            <v>0.8226149678230286</v>
          </cell>
          <cell r="L24">
            <v>1722.1</v>
          </cell>
          <cell r="M24">
            <v>241.1</v>
          </cell>
          <cell r="N24">
            <v>20148.6</v>
          </cell>
          <cell r="O24">
            <v>0.016839535296309292</v>
          </cell>
          <cell r="P24">
            <v>-503.9045623935068</v>
          </cell>
          <cell r="R24">
            <v>0.08029227363001945</v>
          </cell>
          <cell r="U24">
            <v>6017.994304013206</v>
          </cell>
          <cell r="X24">
            <v>0</v>
          </cell>
          <cell r="Y24">
            <v>0</v>
          </cell>
          <cell r="Z24">
            <v>9245</v>
          </cell>
          <cell r="AA24">
            <v>0.7776902318000793</v>
          </cell>
          <cell r="AB24">
            <v>0.821722</v>
          </cell>
        </row>
        <row r="25">
          <cell r="B25">
            <v>18</v>
          </cell>
          <cell r="C25" t="str">
            <v>Montgomery General Hospital</v>
          </cell>
          <cell r="D25">
            <v>9620</v>
          </cell>
          <cell r="E25">
            <v>6724</v>
          </cell>
          <cell r="F25">
            <v>1.1196999549865723</v>
          </cell>
          <cell r="G25">
            <v>74114.1</v>
          </cell>
          <cell r="H25">
            <v>4788.2</v>
          </cell>
          <cell r="I25">
            <v>0</v>
          </cell>
          <cell r="J25">
            <v>0.93889</v>
          </cell>
          <cell r="K25">
            <v>0.9053590893745422</v>
          </cell>
          <cell r="L25">
            <v>3744.1</v>
          </cell>
          <cell r="M25">
            <v>1026.3</v>
          </cell>
          <cell r="N25">
            <v>69325.9</v>
          </cell>
          <cell r="O25">
            <v>-0.004015881779833308</v>
          </cell>
          <cell r="P25">
            <v>-503.9045623935068</v>
          </cell>
          <cell r="R25">
            <v>0.08645655220682369</v>
          </cell>
          <cell r="U25">
            <v>5825.250001332917</v>
          </cell>
          <cell r="X25">
            <v>0</v>
          </cell>
          <cell r="Y25">
            <v>0</v>
          </cell>
          <cell r="Z25">
            <v>38319</v>
          </cell>
          <cell r="AA25">
            <v>0.9200237393379211</v>
          </cell>
          <cell r="AB25">
            <v>0.911973</v>
          </cell>
        </row>
        <row r="26">
          <cell r="B26">
            <v>19</v>
          </cell>
          <cell r="C26" t="str">
            <v>Peninsula Regional Medical Center</v>
          </cell>
          <cell r="D26">
            <v>21083</v>
          </cell>
          <cell r="E26">
            <v>7754</v>
          </cell>
          <cell r="F26">
            <v>1.1217000484466553</v>
          </cell>
          <cell r="G26">
            <v>182629.9</v>
          </cell>
          <cell r="H26">
            <v>2511.6</v>
          </cell>
          <cell r="I26">
            <v>0</v>
          </cell>
          <cell r="J26">
            <v>1.02243</v>
          </cell>
          <cell r="K26">
            <v>1.1060667037963867</v>
          </cell>
          <cell r="L26">
            <v>11223.6</v>
          </cell>
          <cell r="M26">
            <v>2783.6</v>
          </cell>
          <cell r="N26">
            <v>180118.3</v>
          </cell>
          <cell r="O26">
            <v>-0.0031425304487867484</v>
          </cell>
          <cell r="P26">
            <v>-503.9045623935068</v>
          </cell>
          <cell r="R26">
            <v>0.08763591418466943</v>
          </cell>
          <cell r="U26">
            <v>6302.128892642682</v>
          </cell>
          <cell r="X26">
            <v>0</v>
          </cell>
          <cell r="Y26">
            <v>0</v>
          </cell>
          <cell r="Z26">
            <v>91434</v>
          </cell>
          <cell r="AA26">
            <v>1.1131787300109863</v>
          </cell>
          <cell r="AB26">
            <v>1.113679</v>
          </cell>
        </row>
        <row r="27">
          <cell r="B27">
            <v>22</v>
          </cell>
          <cell r="C27" t="str">
            <v>Suburban Hospital</v>
          </cell>
          <cell r="D27">
            <v>12743</v>
          </cell>
          <cell r="E27">
            <v>8598</v>
          </cell>
          <cell r="F27">
            <v>1.11080002784729</v>
          </cell>
          <cell r="G27">
            <v>133493.2</v>
          </cell>
          <cell r="H27">
            <v>-1144.1</v>
          </cell>
          <cell r="I27">
            <v>158841</v>
          </cell>
          <cell r="J27">
            <v>0.94922</v>
          </cell>
          <cell r="K27">
            <v>1.160731315612793</v>
          </cell>
          <cell r="L27">
            <v>11946</v>
          </cell>
          <cell r="M27">
            <v>3376.6</v>
          </cell>
          <cell r="N27">
            <v>134637.3</v>
          </cell>
          <cell r="O27">
            <v>0.014877386089979287</v>
          </cell>
          <cell r="P27">
            <v>-462.7320588901295</v>
          </cell>
          <cell r="R27">
            <v>0.09182780702627202</v>
          </cell>
          <cell r="U27">
            <v>6373.955037884755</v>
          </cell>
          <cell r="X27">
            <v>0.01648029126226902</v>
          </cell>
          <cell r="Y27">
            <v>3</v>
          </cell>
          <cell r="Z27">
            <v>66443</v>
          </cell>
          <cell r="AA27">
            <v>1.170653223991394</v>
          </cell>
          <cell r="AB27">
            <v>1.177629</v>
          </cell>
        </row>
        <row r="28">
          <cell r="B28">
            <v>23</v>
          </cell>
          <cell r="C28" t="str">
            <v>Anne Arundel Medical Center</v>
          </cell>
          <cell r="D28">
            <v>25962</v>
          </cell>
          <cell r="E28">
            <v>6052</v>
          </cell>
          <cell r="F28">
            <v>1.1088999509811401</v>
          </cell>
          <cell r="G28">
            <v>176111.2</v>
          </cell>
          <cell r="H28">
            <v>7255.5</v>
          </cell>
          <cell r="I28">
            <v>0</v>
          </cell>
          <cell r="J28">
            <v>1.0006</v>
          </cell>
          <cell r="K28">
            <v>0.8552543520927429</v>
          </cell>
          <cell r="L28">
            <v>10011.6</v>
          </cell>
          <cell r="M28">
            <v>6022</v>
          </cell>
          <cell r="N28">
            <v>168855.7</v>
          </cell>
          <cell r="O28">
            <v>0.005451360289619504</v>
          </cell>
          <cell r="P28">
            <v>-503.9045623935068</v>
          </cell>
          <cell r="R28">
            <v>0.09687141351806106</v>
          </cell>
          <cell r="U28">
            <v>6122.101280078491</v>
          </cell>
          <cell r="X28">
            <v>0</v>
          </cell>
          <cell r="Y28">
            <v>0</v>
          </cell>
          <cell r="Z28">
            <v>79832</v>
          </cell>
          <cell r="AA28">
            <v>0.8439533114433289</v>
          </cell>
          <cell r="AB28">
            <v>0.864885</v>
          </cell>
        </row>
        <row r="29">
          <cell r="B29">
            <v>24</v>
          </cell>
          <cell r="C29" t="str">
            <v>Union Memorial Hospital</v>
          </cell>
          <cell r="D29">
            <v>19567</v>
          </cell>
          <cell r="E29">
            <v>11201</v>
          </cell>
          <cell r="F29">
            <v>1.1346999406814575</v>
          </cell>
          <cell r="G29">
            <v>218037</v>
          </cell>
          <cell r="H29">
            <v>15762.4</v>
          </cell>
          <cell r="I29">
            <v>2347303</v>
          </cell>
          <cell r="J29">
            <v>1.01022</v>
          </cell>
          <cell r="K29">
            <v>1.3064932823181152</v>
          </cell>
          <cell r="L29">
            <v>14694.9</v>
          </cell>
          <cell r="M29">
            <v>3821.4</v>
          </cell>
          <cell r="N29">
            <v>202274.5</v>
          </cell>
          <cell r="O29">
            <v>0.00844824886888549</v>
          </cell>
          <cell r="P29">
            <v>171.6445965742468</v>
          </cell>
          <cell r="R29">
            <v>-0.028876091086490474</v>
          </cell>
          <cell r="U29">
            <v>6988.259523665478</v>
          </cell>
          <cell r="X29">
            <v>0.2704049050807953</v>
          </cell>
          <cell r="Y29">
            <v>58</v>
          </cell>
          <cell r="Z29">
            <v>78298</v>
          </cell>
          <cell r="AA29">
            <v>1.2975146770477295</v>
          </cell>
          <cell r="AB29">
            <v>1.29541</v>
          </cell>
        </row>
        <row r="30">
          <cell r="B30">
            <v>25</v>
          </cell>
          <cell r="C30" t="str">
            <v>Memorial of Cumberland</v>
          </cell>
          <cell r="D30">
            <v>9656</v>
          </cell>
          <cell r="E30">
            <v>5384</v>
          </cell>
          <cell r="F30">
            <v>1.1028000116348267</v>
          </cell>
          <cell r="G30">
            <v>68718.9</v>
          </cell>
          <cell r="H30">
            <v>920.9</v>
          </cell>
          <cell r="I30">
            <v>0</v>
          </cell>
          <cell r="J30">
            <v>1.06294</v>
          </cell>
          <cell r="K30">
            <v>0.85935378074646</v>
          </cell>
          <cell r="L30">
            <v>4144.3</v>
          </cell>
          <cell r="M30">
            <v>909.2</v>
          </cell>
          <cell r="N30">
            <v>67798</v>
          </cell>
          <cell r="O30">
            <v>-0.004757065856932974</v>
          </cell>
          <cell r="P30">
            <v>-503.9045623935068</v>
          </cell>
          <cell r="R30">
            <v>0.09005739397338375</v>
          </cell>
          <cell r="U30">
            <v>5957.797410140106</v>
          </cell>
          <cell r="X30">
            <v>0</v>
          </cell>
          <cell r="Y30">
            <v>0</v>
          </cell>
          <cell r="Z30">
            <v>39186</v>
          </cell>
          <cell r="AA30">
            <v>0.8777216672897339</v>
          </cell>
          <cell r="AB30">
            <v>0.862215</v>
          </cell>
        </row>
        <row r="31">
          <cell r="B31">
            <v>27</v>
          </cell>
          <cell r="C31" t="str">
            <v>Sacred Heart Hospital</v>
          </cell>
          <cell r="D31">
            <v>7766</v>
          </cell>
          <cell r="E31">
            <v>6858</v>
          </cell>
          <cell r="F31">
            <v>1.1203</v>
          </cell>
          <cell r="G31">
            <v>74191.6</v>
          </cell>
          <cell r="H31">
            <v>3801.4</v>
          </cell>
          <cell r="I31">
            <v>0</v>
          </cell>
          <cell r="J31">
            <v>1.05615</v>
          </cell>
          <cell r="K31">
            <v>1.1182103157043457</v>
          </cell>
          <cell r="L31">
            <v>4644.4</v>
          </cell>
          <cell r="M31">
            <v>725</v>
          </cell>
          <cell r="N31">
            <v>70390.2</v>
          </cell>
          <cell r="O31">
            <v>-0.003885611868235987</v>
          </cell>
          <cell r="P31">
            <v>-503.9045623935068</v>
          </cell>
          <cell r="R31">
            <v>0.09401441101439179</v>
          </cell>
          <cell r="U31">
            <v>5485.582056564642</v>
          </cell>
          <cell r="X31">
            <v>0</v>
          </cell>
          <cell r="Y31">
            <v>0</v>
          </cell>
          <cell r="Z31">
            <v>36382</v>
          </cell>
          <cell r="AA31">
            <v>1.125673532485962</v>
          </cell>
          <cell r="AB31">
            <v>1.115032</v>
          </cell>
        </row>
        <row r="32">
          <cell r="B32">
            <v>28</v>
          </cell>
          <cell r="C32" t="str">
            <v>St. Mary's Hospital</v>
          </cell>
          <cell r="D32">
            <v>7096</v>
          </cell>
          <cell r="E32">
            <v>4795</v>
          </cell>
          <cell r="F32">
            <v>1.1089999675750732</v>
          </cell>
          <cell r="G32">
            <v>52886.9</v>
          </cell>
          <cell r="H32">
            <v>1915.3</v>
          </cell>
          <cell r="I32">
            <v>0</v>
          </cell>
          <cell r="J32">
            <v>1.03209</v>
          </cell>
          <cell r="K32">
            <v>0.7414241433143616</v>
          </cell>
          <cell r="L32">
            <v>2033.1</v>
          </cell>
          <cell r="M32">
            <v>669.8</v>
          </cell>
          <cell r="N32">
            <v>50971.6</v>
          </cell>
          <cell r="O32">
            <v>-0.011907709388858531</v>
          </cell>
          <cell r="P32">
            <v>-503.9045623935068</v>
          </cell>
          <cell r="R32">
            <v>0.08715401038310921</v>
          </cell>
          <cell r="U32">
            <v>5800.802498522934</v>
          </cell>
          <cell r="X32">
            <v>0</v>
          </cell>
          <cell r="Y32">
            <v>0</v>
          </cell>
          <cell r="Z32">
            <v>22940</v>
          </cell>
          <cell r="AA32">
            <v>0.7328587174415588</v>
          </cell>
          <cell r="AB32">
            <v>0.744402</v>
          </cell>
        </row>
        <row r="33">
          <cell r="B33">
            <v>29</v>
          </cell>
          <cell r="C33" t="str">
            <v>Johns Hopkins Bayview Medical</v>
          </cell>
          <cell r="D33">
            <v>20384</v>
          </cell>
          <cell r="E33">
            <v>8303</v>
          </cell>
          <cell r="F33">
            <v>1.1540000438690186</v>
          </cell>
          <cell r="G33">
            <v>243711.4</v>
          </cell>
          <cell r="H33">
            <v>1098.4</v>
          </cell>
          <cell r="I33">
            <v>4049191</v>
          </cell>
          <cell r="J33">
            <v>1.00885</v>
          </cell>
          <cell r="K33">
            <v>1.010184645652771</v>
          </cell>
          <cell r="L33">
            <v>10839.6</v>
          </cell>
          <cell r="M33">
            <v>5212.2</v>
          </cell>
          <cell r="N33">
            <v>242613</v>
          </cell>
          <cell r="O33">
            <v>-0.004240899467977559</v>
          </cell>
          <cell r="P33">
            <v>588.6871072054055</v>
          </cell>
          <cell r="R33">
            <v>-0.09130658588973928</v>
          </cell>
          <cell r="U33">
            <v>6954.70000841362</v>
          </cell>
          <cell r="X33">
            <v>0.437336266040802</v>
          </cell>
          <cell r="Y33">
            <v>102</v>
          </cell>
          <cell r="Z33">
            <v>88300</v>
          </cell>
          <cell r="AA33">
            <v>0.9487013220787048</v>
          </cell>
          <cell r="AB33">
            <v>0.99535</v>
          </cell>
        </row>
        <row r="34">
          <cell r="B34">
            <v>30</v>
          </cell>
          <cell r="C34" t="str">
            <v>Kent &amp; Queen Anne's Hospital</v>
          </cell>
          <cell r="D34">
            <v>3448</v>
          </cell>
          <cell r="E34">
            <v>5936</v>
          </cell>
          <cell r="F34">
            <v>1.1162999868392944</v>
          </cell>
          <cell r="G34">
            <v>30879.2</v>
          </cell>
          <cell r="H34">
            <v>498.7</v>
          </cell>
          <cell r="I34">
            <v>0</v>
          </cell>
          <cell r="J34">
            <v>1.02174</v>
          </cell>
          <cell r="K34">
            <v>0.8395049571990967</v>
          </cell>
          <cell r="L34">
            <v>996.7</v>
          </cell>
          <cell r="M34">
            <v>333.3</v>
          </cell>
          <cell r="N34">
            <v>30380.5</v>
          </cell>
          <cell r="O34">
            <v>-0.009989449109859647</v>
          </cell>
          <cell r="P34">
            <v>-503.9045623935068</v>
          </cell>
          <cell r="R34">
            <v>0.08658152917334783</v>
          </cell>
          <cell r="U34">
            <v>6367.353776574054</v>
          </cell>
          <cell r="X34">
            <v>0</v>
          </cell>
          <cell r="Y34">
            <v>0</v>
          </cell>
          <cell r="Z34">
            <v>12914</v>
          </cell>
          <cell r="AA34">
            <v>0.8187233805656433</v>
          </cell>
          <cell r="AB34">
            <v>0.845634</v>
          </cell>
        </row>
        <row r="35">
          <cell r="B35">
            <v>32</v>
          </cell>
          <cell r="C35" t="str">
            <v>Union of Cecil</v>
          </cell>
          <cell r="D35">
            <v>9093</v>
          </cell>
          <cell r="E35">
            <v>5607</v>
          </cell>
          <cell r="F35">
            <v>1.1305999755859375</v>
          </cell>
          <cell r="G35">
            <v>61534.4</v>
          </cell>
          <cell r="H35">
            <v>4758.5</v>
          </cell>
          <cell r="I35">
            <v>0</v>
          </cell>
          <cell r="J35">
            <v>1.02271</v>
          </cell>
          <cell r="K35">
            <v>0.810998260974884</v>
          </cell>
          <cell r="L35">
            <v>3216.3</v>
          </cell>
          <cell r="M35">
            <v>1313.4</v>
          </cell>
          <cell r="N35">
            <v>56775.9</v>
          </cell>
          <cell r="O35">
            <v>0.0014695517849611442</v>
          </cell>
          <cell r="P35">
            <v>-503.9045623935068</v>
          </cell>
          <cell r="R35">
            <v>0.08406954610868567</v>
          </cell>
          <cell r="U35">
            <v>5770.324287892958</v>
          </cell>
          <cell r="X35">
            <v>0</v>
          </cell>
          <cell r="Y35">
            <v>0</v>
          </cell>
          <cell r="Z35">
            <v>29815</v>
          </cell>
          <cell r="AA35">
            <v>0.8532786965370178</v>
          </cell>
          <cell r="AB35">
            <v>0.810296</v>
          </cell>
        </row>
        <row r="36">
          <cell r="B36">
            <v>33</v>
          </cell>
          <cell r="C36" t="str">
            <v>Carroll County General Hospital</v>
          </cell>
          <cell r="D36">
            <v>14528</v>
          </cell>
          <cell r="E36">
            <v>5797</v>
          </cell>
          <cell r="F36">
            <v>1.1069</v>
          </cell>
          <cell r="G36">
            <v>87256.1</v>
          </cell>
          <cell r="H36">
            <v>3294.7</v>
          </cell>
          <cell r="I36">
            <v>0</v>
          </cell>
          <cell r="J36">
            <v>0.99287</v>
          </cell>
          <cell r="K36">
            <v>0.833547830581665</v>
          </cell>
          <cell r="L36">
            <v>4604.9</v>
          </cell>
          <cell r="M36">
            <v>1626.4</v>
          </cell>
          <cell r="N36">
            <v>84231.4</v>
          </cell>
          <cell r="O36">
            <v>-0.001432318477091965</v>
          </cell>
          <cell r="P36">
            <v>-503.9045623935068</v>
          </cell>
          <cell r="R36">
            <v>0.08872664807450015</v>
          </cell>
          <cell r="U36">
            <v>6002.617217190809</v>
          </cell>
          <cell r="X36">
            <v>0</v>
          </cell>
          <cell r="Y36">
            <v>0</v>
          </cell>
          <cell r="Z36">
            <v>52512</v>
          </cell>
          <cell r="AA36">
            <v>0.803792417049408</v>
          </cell>
          <cell r="AB36">
            <v>0.835684</v>
          </cell>
        </row>
        <row r="37">
          <cell r="B37">
            <v>34</v>
          </cell>
          <cell r="C37" t="str">
            <v>Harbor Hospital Center</v>
          </cell>
          <cell r="D37">
            <v>12944</v>
          </cell>
          <cell r="E37">
            <v>6857</v>
          </cell>
          <cell r="F37">
            <v>1.143399953842163</v>
          </cell>
          <cell r="G37">
            <v>96243.1</v>
          </cell>
          <cell r="H37">
            <v>1940.2</v>
          </cell>
          <cell r="I37">
            <v>1697990</v>
          </cell>
          <cell r="J37">
            <v>1.01127</v>
          </cell>
          <cell r="K37">
            <v>0.8486387133598328</v>
          </cell>
          <cell r="L37">
            <v>6951.8</v>
          </cell>
          <cell r="M37">
            <v>1759.3</v>
          </cell>
          <cell r="N37">
            <v>94302.9</v>
          </cell>
          <cell r="O37">
            <v>0.008864829464884004</v>
          </cell>
          <cell r="P37">
            <v>180.60053696371267</v>
          </cell>
          <cell r="R37">
            <v>-0.028556389755687306</v>
          </cell>
          <cell r="U37">
            <v>6845.900614015687</v>
          </cell>
          <cell r="X37">
            <v>0.273989737033844</v>
          </cell>
          <cell r="Y37">
            <v>36</v>
          </cell>
          <cell r="Z37">
            <v>47958</v>
          </cell>
          <cell r="AA37">
            <v>0.8316338062286377</v>
          </cell>
          <cell r="AB37">
            <v>0.843222</v>
          </cell>
        </row>
        <row r="38">
          <cell r="B38">
            <v>35</v>
          </cell>
          <cell r="C38" t="str">
            <v>Civista Medical Center</v>
          </cell>
          <cell r="D38">
            <v>7614</v>
          </cell>
          <cell r="E38">
            <v>5626</v>
          </cell>
          <cell r="F38">
            <v>1.1375999450683594</v>
          </cell>
          <cell r="G38">
            <v>53110.6</v>
          </cell>
          <cell r="H38">
            <v>1411.6</v>
          </cell>
          <cell r="I38">
            <v>0</v>
          </cell>
          <cell r="J38">
            <v>0.99002</v>
          </cell>
          <cell r="K38">
            <v>0.789279580116272</v>
          </cell>
          <cell r="L38">
            <v>1936.9</v>
          </cell>
          <cell r="M38">
            <v>200.4</v>
          </cell>
          <cell r="N38">
            <v>51698.9</v>
          </cell>
          <cell r="O38">
            <v>-0.017750840968248506</v>
          </cell>
          <cell r="P38">
            <v>-503.9045623935068</v>
          </cell>
          <cell r="R38">
            <v>0.09222647488468005</v>
          </cell>
          <cell r="U38">
            <v>6038.432298451483</v>
          </cell>
          <cell r="X38">
            <v>0</v>
          </cell>
          <cell r="Y38">
            <v>0</v>
          </cell>
          <cell r="Z38">
            <v>26999</v>
          </cell>
          <cell r="AA38">
            <v>0.7738937139511108</v>
          </cell>
          <cell r="AB38">
            <v>0.79412</v>
          </cell>
        </row>
        <row r="39">
          <cell r="B39">
            <v>37</v>
          </cell>
          <cell r="C39" t="str">
            <v>Memorial Hospital at Easton</v>
          </cell>
          <cell r="D39">
            <v>10223</v>
          </cell>
          <cell r="E39">
            <v>5806</v>
          </cell>
          <cell r="F39">
            <v>1.1294000148773193</v>
          </cell>
          <cell r="G39">
            <v>73286.9</v>
          </cell>
          <cell r="H39">
            <v>-2516.3</v>
          </cell>
          <cell r="I39">
            <v>596400</v>
          </cell>
          <cell r="J39">
            <v>1.01459</v>
          </cell>
          <cell r="K39">
            <v>0.8472874164581299</v>
          </cell>
          <cell r="L39">
            <v>5402.5</v>
          </cell>
          <cell r="M39">
            <v>1738.8</v>
          </cell>
          <cell r="N39">
            <v>75803.1</v>
          </cell>
          <cell r="O39">
            <v>0.008682780564283656</v>
          </cell>
          <cell r="P39">
            <v>-503.9045623935068</v>
          </cell>
          <cell r="R39">
            <v>0.07606448948775901</v>
          </cell>
          <cell r="U39">
            <v>6297.36732390123</v>
          </cell>
          <cell r="X39">
            <v>0</v>
          </cell>
          <cell r="Y39">
            <v>0</v>
          </cell>
          <cell r="Z39">
            <v>38330</v>
          </cell>
          <cell r="AA39">
            <v>0.8445366024971008</v>
          </cell>
          <cell r="AB39">
            <v>0.847283</v>
          </cell>
        </row>
        <row r="40">
          <cell r="B40">
            <v>38</v>
          </cell>
          <cell r="C40" t="str">
            <v>Maryland General Hospital</v>
          </cell>
          <cell r="D40">
            <v>12494</v>
          </cell>
          <cell r="E40">
            <v>8804</v>
          </cell>
          <cell r="F40">
            <v>1.1583000421524048</v>
          </cell>
          <cell r="G40">
            <v>111502</v>
          </cell>
          <cell r="H40">
            <v>10562.8</v>
          </cell>
          <cell r="I40">
            <v>1662657</v>
          </cell>
          <cell r="J40">
            <v>1.01258</v>
          </cell>
          <cell r="K40">
            <v>1.0850238800048828</v>
          </cell>
          <cell r="L40">
            <v>5493.2</v>
          </cell>
          <cell r="M40">
            <v>1485.1</v>
          </cell>
          <cell r="N40">
            <v>100181.8</v>
          </cell>
          <cell r="O40">
            <v>-0.00249379684780026</v>
          </cell>
          <cell r="P40">
            <v>180.80044800934283</v>
          </cell>
          <cell r="R40">
            <v>-0.07332020336201417</v>
          </cell>
          <cell r="U40">
            <v>6297.1567561713</v>
          </cell>
          <cell r="X40">
            <v>0.27406975626945496</v>
          </cell>
          <cell r="Y40">
            <v>45</v>
          </cell>
          <cell r="Z40">
            <v>59930</v>
          </cell>
          <cell r="AA40">
            <v>1.0414808988571167</v>
          </cell>
          <cell r="AB40">
            <v>1.033605</v>
          </cell>
        </row>
        <row r="41">
          <cell r="B41">
            <v>39</v>
          </cell>
          <cell r="C41" t="str">
            <v>Calvert Memorial Hospital</v>
          </cell>
          <cell r="D41">
            <v>7901</v>
          </cell>
          <cell r="E41">
            <v>5306</v>
          </cell>
          <cell r="F41">
            <v>1.1211999654769897</v>
          </cell>
          <cell r="G41">
            <v>49334.2</v>
          </cell>
          <cell r="H41">
            <v>1409.7</v>
          </cell>
          <cell r="I41">
            <v>0</v>
          </cell>
          <cell r="J41">
            <v>0.99099</v>
          </cell>
          <cell r="K41">
            <v>0.7811684012413025</v>
          </cell>
          <cell r="L41">
            <v>3293.4</v>
          </cell>
          <cell r="M41">
            <v>1287.9</v>
          </cell>
          <cell r="N41">
            <v>47924.5</v>
          </cell>
          <cell r="O41">
            <v>0.009375562250338462</v>
          </cell>
          <cell r="P41">
            <v>-503.9045623935068</v>
          </cell>
          <cell r="R41">
            <v>0.08805247672350203</v>
          </cell>
          <cell r="U41">
            <v>5832.010201161409</v>
          </cell>
          <cell r="X41">
            <v>0</v>
          </cell>
          <cell r="Y41">
            <v>0</v>
          </cell>
          <cell r="Z41">
            <v>27618</v>
          </cell>
          <cell r="AA41">
            <v>0.7963364720344543</v>
          </cell>
          <cell r="AB41">
            <v>0.786059</v>
          </cell>
        </row>
        <row r="42">
          <cell r="B42">
            <v>40</v>
          </cell>
          <cell r="C42" t="str">
            <v>Northwest Hospital Center</v>
          </cell>
          <cell r="D42">
            <v>12084</v>
          </cell>
          <cell r="E42">
            <v>7308</v>
          </cell>
          <cell r="F42">
            <v>1.1282999515533447</v>
          </cell>
          <cell r="G42">
            <v>107847.1</v>
          </cell>
          <cell r="H42">
            <v>12500.4</v>
          </cell>
          <cell r="I42">
            <v>0</v>
          </cell>
          <cell r="J42">
            <v>0.99453</v>
          </cell>
          <cell r="K42">
            <v>1.068490743637085</v>
          </cell>
          <cell r="L42">
            <v>4032.9</v>
          </cell>
          <cell r="M42">
            <v>1729.8</v>
          </cell>
          <cell r="N42">
            <v>95346.7</v>
          </cell>
          <cell r="O42">
            <v>-0.008201779586126372</v>
          </cell>
          <cell r="P42">
            <v>-503.9045623935068</v>
          </cell>
          <cell r="R42">
            <v>0.0793924512353904</v>
          </cell>
          <cell r="U42">
            <v>5329.890517231762</v>
          </cell>
          <cell r="X42">
            <v>0</v>
          </cell>
          <cell r="Y42">
            <v>0</v>
          </cell>
          <cell r="Z42">
            <v>47915</v>
          </cell>
          <cell r="AA42">
            <v>1.030959963798523</v>
          </cell>
          <cell r="AB42">
            <v>1.064039</v>
          </cell>
        </row>
        <row r="43">
          <cell r="B43">
            <v>43</v>
          </cell>
          <cell r="C43" t="str">
            <v>North Arundel Hospital</v>
          </cell>
          <cell r="D43">
            <v>17093</v>
          </cell>
          <cell r="E43">
            <v>7457</v>
          </cell>
          <cell r="F43">
            <v>1.1246000528335571</v>
          </cell>
          <cell r="G43">
            <v>144374.1</v>
          </cell>
          <cell r="H43">
            <v>6599.6</v>
          </cell>
          <cell r="I43">
            <v>210485</v>
          </cell>
          <cell r="J43">
            <v>1.00063</v>
          </cell>
          <cell r="K43">
            <v>0.9996926188468933</v>
          </cell>
          <cell r="L43">
            <v>6839.9</v>
          </cell>
          <cell r="M43">
            <v>3373.9</v>
          </cell>
          <cell r="N43">
            <v>137774.4</v>
          </cell>
          <cell r="O43">
            <v>-0.0013543751156470177</v>
          </cell>
          <cell r="P43">
            <v>-446.2621016757252</v>
          </cell>
          <cell r="R43">
            <v>0.07055302802245389</v>
          </cell>
          <cell r="U43">
            <v>6321.3035021030355</v>
          </cell>
          <cell r="X43">
            <v>0.02307279035449028</v>
          </cell>
          <cell r="Y43">
            <v>4</v>
          </cell>
          <cell r="Z43">
            <v>63278</v>
          </cell>
          <cell r="AA43">
            <v>0.9564896821975708</v>
          </cell>
          <cell r="AB43">
            <v>1.000409</v>
          </cell>
        </row>
        <row r="44">
          <cell r="B44">
            <v>44</v>
          </cell>
          <cell r="C44" t="str">
            <v>G.B.M.C.</v>
          </cell>
          <cell r="D44">
            <v>26699</v>
          </cell>
          <cell r="E44">
            <v>6339</v>
          </cell>
          <cell r="F44">
            <v>1.0745999813079834</v>
          </cell>
          <cell r="G44">
            <v>233026</v>
          </cell>
          <cell r="H44">
            <v>16404.2</v>
          </cell>
          <cell r="I44">
            <v>1702297</v>
          </cell>
          <cell r="J44">
            <v>0.9949</v>
          </cell>
          <cell r="K44">
            <v>0.8379315733909607</v>
          </cell>
          <cell r="L44">
            <v>15830.6</v>
          </cell>
          <cell r="M44">
            <v>4698.9</v>
          </cell>
          <cell r="N44">
            <v>216621.8</v>
          </cell>
          <cell r="O44">
            <v>0.005359717344660127</v>
          </cell>
          <cell r="P44">
            <v>-29.333199710023067</v>
          </cell>
          <cell r="R44">
            <v>0.02097546447350762</v>
          </cell>
          <cell r="U44">
            <v>6435.220619895876</v>
          </cell>
          <cell r="X44">
            <v>0.18995867669582367</v>
          </cell>
          <cell r="Y44">
            <v>51</v>
          </cell>
          <cell r="Z44">
            <v>98093</v>
          </cell>
          <cell r="AA44">
            <v>0.8470631241798401</v>
          </cell>
          <cell r="AB44">
            <v>0.85007</v>
          </cell>
        </row>
        <row r="45">
          <cell r="B45">
            <v>45</v>
          </cell>
          <cell r="C45" t="str">
            <v>McCready Memorial Hospital</v>
          </cell>
          <cell r="D45">
            <v>1036</v>
          </cell>
          <cell r="E45">
            <v>5973</v>
          </cell>
          <cell r="F45">
            <v>1.1279000043869019</v>
          </cell>
          <cell r="G45">
            <v>9876.6</v>
          </cell>
          <cell r="H45">
            <v>-1594.4</v>
          </cell>
          <cell r="I45">
            <v>0</v>
          </cell>
          <cell r="J45">
            <v>1.02228</v>
          </cell>
          <cell r="K45">
            <v>0.832240641117096</v>
          </cell>
          <cell r="L45">
            <v>317.9</v>
          </cell>
          <cell r="M45">
            <v>250.2</v>
          </cell>
          <cell r="N45">
            <v>11878.6</v>
          </cell>
          <cell r="O45">
            <v>-0.007965739116540811</v>
          </cell>
          <cell r="P45">
            <v>-503.9045623935068</v>
          </cell>
          <cell r="R45">
            <v>0.07526875241974118</v>
          </cell>
          <cell r="U45">
            <v>7555.038383438595</v>
          </cell>
          <cell r="X45">
            <v>0</v>
          </cell>
          <cell r="Y45">
            <v>0</v>
          </cell>
          <cell r="Z45">
            <v>4043</v>
          </cell>
          <cell r="AA45">
            <v>0.7954952716827393</v>
          </cell>
          <cell r="AB45">
            <v>0.828955</v>
          </cell>
        </row>
        <row r="46">
          <cell r="B46">
            <v>48</v>
          </cell>
          <cell r="C46" t="str">
            <v>Howard County General Hospital</v>
          </cell>
          <cell r="D46">
            <v>16462</v>
          </cell>
          <cell r="E46">
            <v>5513</v>
          </cell>
          <cell r="F46">
            <v>1.095900058746338</v>
          </cell>
          <cell r="G46">
            <v>100305.3</v>
          </cell>
          <cell r="H46">
            <v>1210.5</v>
          </cell>
          <cell r="I46">
            <v>0</v>
          </cell>
          <cell r="J46">
            <v>0.97746</v>
          </cell>
          <cell r="K46">
            <v>0.7790737152099609</v>
          </cell>
          <cell r="L46">
            <v>6240.1</v>
          </cell>
          <cell r="M46">
            <v>5434.1</v>
          </cell>
          <cell r="N46">
            <v>99092.6</v>
          </cell>
          <cell r="O46">
            <v>0.01687964423833544</v>
          </cell>
          <cell r="P46">
            <v>-503.9045623935068</v>
          </cell>
          <cell r="R46">
            <v>0.08979714569635122</v>
          </cell>
          <cell r="U46">
            <v>6235.40215150984</v>
          </cell>
          <cell r="X46">
            <v>0</v>
          </cell>
          <cell r="Y46">
            <v>0</v>
          </cell>
          <cell r="Z46">
            <v>59479</v>
          </cell>
          <cell r="AA46">
            <v>0.786403238773346</v>
          </cell>
          <cell r="AB46">
            <v>0.78684</v>
          </cell>
        </row>
        <row r="47">
          <cell r="B47">
            <v>49</v>
          </cell>
          <cell r="C47" t="str">
            <v>Upper Chesapeake Medical Center</v>
          </cell>
          <cell r="D47">
            <v>12793</v>
          </cell>
          <cell r="E47">
            <v>5687</v>
          </cell>
          <cell r="F47">
            <v>1.1032999753952026</v>
          </cell>
          <cell r="G47">
            <v>69796.7</v>
          </cell>
          <cell r="H47">
            <v>-4445.6</v>
          </cell>
          <cell r="I47">
            <v>0</v>
          </cell>
          <cell r="J47">
            <v>0.99908</v>
          </cell>
          <cell r="K47">
            <v>0.8107013702392578</v>
          </cell>
          <cell r="L47">
            <v>4734.7</v>
          </cell>
          <cell r="M47">
            <v>5174.1</v>
          </cell>
          <cell r="N47">
            <v>74242.2</v>
          </cell>
          <cell r="O47">
            <v>0.02831144271925857</v>
          </cell>
          <cell r="P47">
            <v>-503.9045623935068</v>
          </cell>
          <cell r="R47">
            <v>0.08109389700587011</v>
          </cell>
          <cell r="U47">
            <v>6756.86910802061</v>
          </cell>
          <cell r="X47">
            <v>0</v>
          </cell>
          <cell r="Y47">
            <v>0</v>
          </cell>
          <cell r="Z47">
            <v>39424</v>
          </cell>
          <cell r="AA47">
            <v>0.827926516532898</v>
          </cell>
          <cell r="AB47">
            <v>0.822258</v>
          </cell>
        </row>
        <row r="48">
          <cell r="B48">
            <v>51</v>
          </cell>
          <cell r="C48" t="str">
            <v>Doctors Community Hospital</v>
          </cell>
          <cell r="D48">
            <v>10927</v>
          </cell>
          <cell r="E48">
            <v>7619</v>
          </cell>
          <cell r="F48">
            <v>1.1266000270843506</v>
          </cell>
          <cell r="G48">
            <v>95789.1</v>
          </cell>
          <cell r="H48">
            <v>4238.1</v>
          </cell>
          <cell r="I48">
            <v>0</v>
          </cell>
          <cell r="J48">
            <v>0.97547</v>
          </cell>
          <cell r="K48">
            <v>1.0463775396347046</v>
          </cell>
          <cell r="L48">
            <v>4998.6</v>
          </cell>
          <cell r="M48">
            <v>3587.4</v>
          </cell>
          <cell r="N48">
            <v>91551</v>
          </cell>
          <cell r="O48">
            <v>0.008470402784759481</v>
          </cell>
          <cell r="P48">
            <v>-503.9045623935068</v>
          </cell>
          <cell r="R48">
            <v>0.08399267499468077</v>
          </cell>
          <cell r="U48">
            <v>6025.605910038499</v>
          </cell>
          <cell r="X48">
            <v>0</v>
          </cell>
          <cell r="Y48">
            <v>0</v>
          </cell>
          <cell r="Z48">
            <v>45738</v>
          </cell>
          <cell r="AA48">
            <v>1.0571359395980835</v>
          </cell>
          <cell r="AB48">
            <v>1.054458</v>
          </cell>
        </row>
        <row r="49">
          <cell r="B49">
            <v>54</v>
          </cell>
          <cell r="C49" t="str">
            <v>Southern Maryland Hospital Center</v>
          </cell>
          <cell r="D49">
            <v>16920</v>
          </cell>
          <cell r="E49">
            <v>6564</v>
          </cell>
          <cell r="F49">
            <v>1.1313999891281128</v>
          </cell>
          <cell r="G49">
            <v>118562.4</v>
          </cell>
          <cell r="H49">
            <v>9934.1</v>
          </cell>
          <cell r="I49">
            <v>0</v>
          </cell>
          <cell r="J49">
            <v>0.97581</v>
          </cell>
          <cell r="K49">
            <v>0.8802974224090576</v>
          </cell>
          <cell r="L49">
            <v>3300.2</v>
          </cell>
          <cell r="M49">
            <v>3678.2</v>
          </cell>
          <cell r="N49">
            <v>115982.5</v>
          </cell>
          <cell r="O49">
            <v>-0.00833764467881588</v>
          </cell>
          <cell r="P49">
            <v>-503.9045623935068</v>
          </cell>
          <cell r="R49">
            <v>0.08598572329240828</v>
          </cell>
          <cell r="U49">
            <v>5892.291684042583</v>
          </cell>
          <cell r="X49">
            <v>0</v>
          </cell>
          <cell r="Y49">
            <v>0</v>
          </cell>
          <cell r="Z49">
            <v>63490</v>
          </cell>
          <cell r="AA49">
            <v>0.8832829594612122</v>
          </cell>
          <cell r="AB49">
            <v>0.886027</v>
          </cell>
        </row>
        <row r="50">
          <cell r="B50">
            <v>55</v>
          </cell>
          <cell r="C50" t="str">
            <v>Laurel Regional Hospital</v>
          </cell>
          <cell r="D50">
            <v>7942</v>
          </cell>
          <cell r="E50">
            <v>6810</v>
          </cell>
          <cell r="F50">
            <v>1.1414999961853027</v>
          </cell>
          <cell r="G50">
            <v>67180.5</v>
          </cell>
          <cell r="H50">
            <v>-511.6</v>
          </cell>
          <cell r="I50">
            <v>0</v>
          </cell>
          <cell r="J50">
            <v>0.97609</v>
          </cell>
          <cell r="K50">
            <v>0.9463796019554138</v>
          </cell>
          <cell r="L50">
            <v>3171.1</v>
          </cell>
          <cell r="M50">
            <v>1558.1</v>
          </cell>
          <cell r="N50">
            <v>67692.1</v>
          </cell>
          <cell r="O50">
            <v>-0.0034897954494325506</v>
          </cell>
          <cell r="P50">
            <v>-503.9045623935068</v>
          </cell>
          <cell r="R50">
            <v>0.07846876687024251</v>
          </cell>
          <cell r="U50">
            <v>6199.982240665331</v>
          </cell>
          <cell r="X50">
            <v>0</v>
          </cell>
          <cell r="Y50">
            <v>0</v>
          </cell>
          <cell r="Z50">
            <v>37144</v>
          </cell>
          <cell r="AA50">
            <v>0.9602528214454651</v>
          </cell>
          <cell r="AB50">
            <v>0.954052</v>
          </cell>
        </row>
        <row r="51">
          <cell r="B51">
            <v>60</v>
          </cell>
          <cell r="C51" t="str">
            <v>Fort Washington Medical Center</v>
          </cell>
          <cell r="D51">
            <v>2654</v>
          </cell>
          <cell r="E51">
            <v>6250</v>
          </cell>
          <cell r="F51">
            <v>1.1476999521255493</v>
          </cell>
          <cell r="G51">
            <v>23414</v>
          </cell>
          <cell r="H51">
            <v>-1192.6</v>
          </cell>
          <cell r="I51">
            <v>0</v>
          </cell>
          <cell r="J51">
            <v>0.97981</v>
          </cell>
          <cell r="K51">
            <v>0.9530608654022217</v>
          </cell>
          <cell r="L51">
            <v>771.2</v>
          </cell>
          <cell r="M51">
            <v>703.9</v>
          </cell>
          <cell r="N51">
            <v>24606.6</v>
          </cell>
          <cell r="O51">
            <v>-0.0019048241754814135</v>
          </cell>
          <cell r="P51">
            <v>-503.9045623935068</v>
          </cell>
          <cell r="R51">
            <v>0.09766536452633623</v>
          </cell>
          <cell r="U51">
            <v>5883.677772394212</v>
          </cell>
          <cell r="X51">
            <v>0</v>
          </cell>
          <cell r="Y51">
            <v>0</v>
          </cell>
          <cell r="Z51">
            <v>10475</v>
          </cell>
          <cell r="AA51">
            <v>0.9101699590682983</v>
          </cell>
          <cell r="AB51">
            <v>0.970961</v>
          </cell>
        </row>
        <row r="52">
          <cell r="B52">
            <v>61</v>
          </cell>
          <cell r="C52" t="str">
            <v>Atlantic General Hospital</v>
          </cell>
          <cell r="D52">
            <v>2874</v>
          </cell>
          <cell r="E52">
            <v>6286</v>
          </cell>
          <cell r="F52">
            <v>1.1116000413894653</v>
          </cell>
          <cell r="G52">
            <v>28180.2</v>
          </cell>
          <cell r="H52">
            <v>836</v>
          </cell>
          <cell r="I52">
            <v>0</v>
          </cell>
          <cell r="J52">
            <v>1.02264</v>
          </cell>
          <cell r="K52">
            <v>0.9716932773590088</v>
          </cell>
          <cell r="L52">
            <v>1586.6</v>
          </cell>
          <cell r="M52">
            <v>779.9</v>
          </cell>
          <cell r="N52">
            <v>27344.2</v>
          </cell>
          <cell r="O52">
            <v>0.01139394093917568</v>
          </cell>
          <cell r="P52">
            <v>-503.9045623935068</v>
          </cell>
          <cell r="R52">
            <v>0.0996627081117295</v>
          </cell>
          <cell r="U52">
            <v>5774.847912792394</v>
          </cell>
          <cell r="X52">
            <v>0</v>
          </cell>
          <cell r="Y52">
            <v>0</v>
          </cell>
          <cell r="Z52">
            <v>10131</v>
          </cell>
          <cell r="AA52">
            <v>0.9851027727127075</v>
          </cell>
          <cell r="AB52">
            <v>0.984919</v>
          </cell>
        </row>
        <row r="53">
          <cell r="B53">
            <v>2001</v>
          </cell>
          <cell r="C53" t="str">
            <v>James Lawrence Kernan Hospital</v>
          </cell>
          <cell r="D53">
            <v>1813</v>
          </cell>
          <cell r="E53">
            <v>15133</v>
          </cell>
          <cell r="F53">
            <v>1.1265000104904175</v>
          </cell>
          <cell r="G53">
            <v>40011.3</v>
          </cell>
          <cell r="H53">
            <v>-3613.7</v>
          </cell>
          <cell r="I53">
            <v>352770</v>
          </cell>
          <cell r="J53">
            <v>1.00917</v>
          </cell>
          <cell r="K53">
            <v>1.6775262355804443</v>
          </cell>
          <cell r="L53">
            <v>2188.7</v>
          </cell>
          <cell r="M53">
            <v>1026.2</v>
          </cell>
          <cell r="N53">
            <v>43625</v>
          </cell>
          <cell r="O53">
            <v>-0.0027</v>
          </cell>
          <cell r="P53">
            <v>-199.68549864724713</v>
          </cell>
          <cell r="R53">
            <v>0</v>
          </cell>
          <cell r="U53">
            <v>8694.278419020191</v>
          </cell>
          <cell r="X53">
            <v>0.12177104502916336</v>
          </cell>
          <cell r="AA53">
            <v>1.632851481437683</v>
          </cell>
          <cell r="AB53">
            <v>1.686976</v>
          </cell>
        </row>
        <row r="54">
          <cell r="B54">
            <v>2004</v>
          </cell>
          <cell r="C54" t="str">
            <v>Good Samaritan Hospital</v>
          </cell>
          <cell r="D54">
            <v>13359</v>
          </cell>
          <cell r="E54">
            <v>9540</v>
          </cell>
          <cell r="F54">
            <v>1.1089999675750732</v>
          </cell>
          <cell r="G54">
            <v>135172.7</v>
          </cell>
          <cell r="H54">
            <v>5906.9</v>
          </cell>
          <cell r="I54">
            <v>1760973</v>
          </cell>
          <cell r="J54">
            <v>0.99484</v>
          </cell>
          <cell r="K54">
            <v>1.2761698961257935</v>
          </cell>
          <cell r="L54">
            <v>9017.2</v>
          </cell>
          <cell r="M54">
            <v>2433.9</v>
          </cell>
          <cell r="N54">
            <v>129265.8</v>
          </cell>
          <cell r="O54">
            <v>0.002266980319233204</v>
          </cell>
          <cell r="P54">
            <v>-7.596354258034106</v>
          </cell>
          <cell r="R54">
            <v>0.0039988243738852125</v>
          </cell>
          <cell r="S54" t="e">
            <v>#REF!</v>
          </cell>
          <cell r="U54">
            <v>6310.166223418874</v>
          </cell>
          <cell r="X54">
            <v>0.19865937530994415</v>
          </cell>
          <cell r="Y54">
            <v>38</v>
          </cell>
          <cell r="Z54">
            <v>69818</v>
          </cell>
          <cell r="AA54">
            <v>1.3275076150894165</v>
          </cell>
          <cell r="AB54">
            <v>1.274675</v>
          </cell>
        </row>
        <row r="55">
          <cell r="B55">
            <v>5050</v>
          </cell>
          <cell r="C55" t="str">
            <v>Shady Grove Adventist Hospital</v>
          </cell>
          <cell r="D55">
            <v>23008</v>
          </cell>
          <cell r="E55">
            <v>6017</v>
          </cell>
          <cell r="F55">
            <v>1.1369999647140503</v>
          </cell>
          <cell r="G55">
            <v>157221.3</v>
          </cell>
          <cell r="H55">
            <v>3690.9</v>
          </cell>
          <cell r="I55">
            <v>0</v>
          </cell>
          <cell r="J55">
            <v>0.95057</v>
          </cell>
          <cell r="K55">
            <v>0.7650942206382751</v>
          </cell>
          <cell r="L55">
            <v>7788.4</v>
          </cell>
          <cell r="M55">
            <v>4536.3</v>
          </cell>
          <cell r="N55">
            <v>153530.5</v>
          </cell>
          <cell r="O55">
            <v>-0.0018882369695932336</v>
          </cell>
          <cell r="P55">
            <v>-503.9045623935068</v>
          </cell>
          <cell r="R55">
            <v>0.08255876614581392</v>
          </cell>
          <cell r="S55" t="e">
            <v>#REF!</v>
          </cell>
          <cell r="U55">
            <v>6420.542737737149</v>
          </cell>
          <cell r="X55">
            <v>0</v>
          </cell>
          <cell r="Y55">
            <v>0</v>
          </cell>
          <cell r="Z55">
            <v>85082</v>
          </cell>
          <cell r="AA55">
            <v>0.7657277584075928</v>
          </cell>
          <cell r="AB55">
            <v>0.772038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ronic"/>
      <sheetName val="Base1"/>
      <sheetName val="Base2"/>
      <sheetName val="Base3"/>
      <sheetName val="Base APR1"/>
      <sheetName val="Base APR2"/>
      <sheetName val="Base APR3"/>
      <sheetName val="Current1"/>
      <sheetName val="Current2"/>
      <sheetName val="Current3"/>
      <sheetName val="Current APR1"/>
      <sheetName val="Current APR2"/>
      <sheetName val="Current APR3"/>
      <sheetName val="Base Shk1"/>
      <sheetName val="Base Shk2"/>
      <sheetName val="Base Shk3"/>
      <sheetName val="Current Shk1"/>
      <sheetName val="Current Shk2"/>
      <sheetName val="Current Shk3"/>
      <sheetName val="Straight Summ"/>
      <sheetName val="Straight 1&amp;3"/>
      <sheetName val="APR Sub Summ"/>
      <sheetName val="APR Sub 1&amp;3"/>
      <sheetName val="APR Summ"/>
      <sheetName val="APR 1&amp;3"/>
      <sheetName val="Revenue"/>
    </sheetNames>
    <sheetDataSet>
      <sheetData sheetId="0">
        <row r="9">
          <cell r="E9" t="str">
            <v>04/01/02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I by Payor"/>
      <sheetName val="Poor cases"/>
      <sheetName val="poor weights"/>
      <sheetName val="weight recalc"/>
      <sheetName val="Poor proxy race"/>
      <sheetName val="Summary"/>
      <sheetName val="St Paul data"/>
    </sheetNames>
    <sheetDataSet>
      <sheetData sheetId="6">
        <row r="4">
          <cell r="A4">
            <v>1</v>
          </cell>
          <cell r="B4" t="str">
            <v>WASHINGTON CTY. HOSPITAL                                             </v>
          </cell>
        </row>
        <row r="5">
          <cell r="A5">
            <v>1</v>
          </cell>
          <cell r="B5" t="str">
            <v>WASHINGTON CTY. HOSPITAL                                             </v>
          </cell>
        </row>
        <row r="6">
          <cell r="A6">
            <v>1</v>
          </cell>
          <cell r="B6" t="str">
            <v>WASHINGTON CTY. HOSPITAL                                             </v>
          </cell>
        </row>
        <row r="7">
          <cell r="A7">
            <v>1</v>
          </cell>
          <cell r="B7" t="str">
            <v>WASHINGTON CTY. HOSPITAL                                             </v>
          </cell>
        </row>
        <row r="8">
          <cell r="A8">
            <v>1</v>
          </cell>
          <cell r="B8" t="str">
            <v>WASHINGTON CTY. HOSPITAL                                             </v>
          </cell>
        </row>
        <row r="9">
          <cell r="A9">
            <v>1</v>
          </cell>
          <cell r="B9" t="str">
            <v>WASHINGTON CTY. HOSPITAL                                             </v>
          </cell>
        </row>
        <row r="10">
          <cell r="A10">
            <v>1</v>
          </cell>
          <cell r="B10" t="str">
            <v>WASHINGTON CTY. HOSPITAL                                             </v>
          </cell>
        </row>
        <row r="11">
          <cell r="A11">
            <v>1</v>
          </cell>
          <cell r="B11" t="str">
            <v>WASHINGTON CTY. HOSPITAL                                             </v>
          </cell>
        </row>
        <row r="12">
          <cell r="A12">
            <v>1</v>
          </cell>
          <cell r="B12" t="str">
            <v>WASHINGTON CTY. HOSPITAL                                             </v>
          </cell>
        </row>
        <row r="13">
          <cell r="A13">
            <v>1</v>
          </cell>
          <cell r="B13" t="str">
            <v>WASHINGTON CTY. HOSPITAL                                             </v>
          </cell>
        </row>
        <row r="14">
          <cell r="A14">
            <v>1</v>
          </cell>
          <cell r="B14" t="str">
            <v>WASHINGTON CTY. HOSPITAL                                             </v>
          </cell>
        </row>
        <row r="15">
          <cell r="A15">
            <v>1</v>
          </cell>
          <cell r="B15" t="str">
            <v>WASHINGTON CTY. HOSPITAL                                             </v>
          </cell>
        </row>
        <row r="16">
          <cell r="A16">
            <v>2</v>
          </cell>
          <cell r="B16" t="str">
            <v>U OF MD HOSPITAL                                                     </v>
          </cell>
        </row>
        <row r="17">
          <cell r="A17">
            <v>2</v>
          </cell>
          <cell r="B17" t="str">
            <v>U OF MD HOSPITAL                                                     </v>
          </cell>
        </row>
        <row r="18">
          <cell r="A18">
            <v>2</v>
          </cell>
          <cell r="B18" t="str">
            <v>U OF MD HOSPITAL                                                     </v>
          </cell>
        </row>
        <row r="19">
          <cell r="A19">
            <v>2</v>
          </cell>
          <cell r="B19" t="str">
            <v>U OF MD HOSPITAL                                                     </v>
          </cell>
        </row>
        <row r="20">
          <cell r="A20">
            <v>2</v>
          </cell>
          <cell r="B20" t="str">
            <v>U OF MD HOSPITAL                                                     </v>
          </cell>
        </row>
        <row r="21">
          <cell r="A21">
            <v>2</v>
          </cell>
          <cell r="B21" t="str">
            <v>U OF MD HOSPITAL                                                     </v>
          </cell>
        </row>
        <row r="22">
          <cell r="A22">
            <v>2</v>
          </cell>
          <cell r="B22" t="str">
            <v>U OF MD HOSPITAL                                                     </v>
          </cell>
        </row>
        <row r="23">
          <cell r="A23">
            <v>2</v>
          </cell>
          <cell r="B23" t="str">
            <v>U OF MD HOSPITAL                                                     </v>
          </cell>
        </row>
        <row r="24">
          <cell r="A24">
            <v>2</v>
          </cell>
          <cell r="B24" t="str">
            <v>U OF MD HOSPITAL                                                     </v>
          </cell>
        </row>
        <row r="25">
          <cell r="A25">
            <v>2</v>
          </cell>
          <cell r="B25" t="str">
            <v>U OF MD HOSPITAL                                                     </v>
          </cell>
        </row>
        <row r="26">
          <cell r="A26">
            <v>2</v>
          </cell>
          <cell r="B26" t="str">
            <v>U OF MD HOSPITAL                                                     </v>
          </cell>
        </row>
        <row r="27">
          <cell r="A27">
            <v>2</v>
          </cell>
          <cell r="B27" t="str">
            <v>U OF MD HOSPITAL                                                     </v>
          </cell>
        </row>
        <row r="28">
          <cell r="A28">
            <v>3</v>
          </cell>
          <cell r="B28" t="str">
            <v>PRINCE GEORGES HOSP. CTR.                                            </v>
          </cell>
        </row>
        <row r="29">
          <cell r="A29">
            <v>3</v>
          </cell>
          <cell r="B29" t="str">
            <v>PRINCE GEORGES HOSP. CTR.                                            </v>
          </cell>
        </row>
        <row r="30">
          <cell r="A30">
            <v>3</v>
          </cell>
          <cell r="B30" t="str">
            <v>PRINCE GEORGES HOSP. CTR.                                            </v>
          </cell>
        </row>
        <row r="31">
          <cell r="A31">
            <v>3</v>
          </cell>
          <cell r="B31" t="str">
            <v>PRINCE GEORGES HOSP. CTR.                                            </v>
          </cell>
        </row>
        <row r="32">
          <cell r="A32">
            <v>3</v>
          </cell>
          <cell r="B32" t="str">
            <v>PRINCE GEORGES HOSP. CTR.                                            </v>
          </cell>
        </row>
        <row r="33">
          <cell r="A33">
            <v>3</v>
          </cell>
          <cell r="B33" t="str">
            <v>PRINCE GEORGES HOSP. CTR.                                            </v>
          </cell>
        </row>
        <row r="34">
          <cell r="A34">
            <v>3</v>
          </cell>
          <cell r="B34" t="str">
            <v>PRINCE GEORGES HOSP. CTR.                                            </v>
          </cell>
        </row>
        <row r="35">
          <cell r="A35">
            <v>3</v>
          </cell>
          <cell r="B35" t="str">
            <v>PRINCE GEORGES HOSP. CTR.                                            </v>
          </cell>
        </row>
        <row r="36">
          <cell r="A36">
            <v>3</v>
          </cell>
          <cell r="B36" t="str">
            <v>PRINCE GEORGES HOSP. CTR.                                            </v>
          </cell>
        </row>
        <row r="37">
          <cell r="A37">
            <v>3</v>
          </cell>
          <cell r="B37" t="str">
            <v>PRINCE GEORGES HOSP. CTR.                                            </v>
          </cell>
        </row>
        <row r="38">
          <cell r="A38">
            <v>3</v>
          </cell>
          <cell r="B38" t="str">
            <v>PRINCE GEORGES HOSP. CTR.                                            </v>
          </cell>
        </row>
        <row r="39">
          <cell r="A39">
            <v>3</v>
          </cell>
          <cell r="B39" t="str">
            <v>PRINCE GEORGES HOSP. CTR.                                            </v>
          </cell>
        </row>
        <row r="40">
          <cell r="A40">
            <v>4</v>
          </cell>
          <cell r="B40" t="str">
            <v>HOLY CROSS HOSPITAL                                                  </v>
          </cell>
        </row>
        <row r="41">
          <cell r="A41">
            <v>4</v>
          </cell>
          <cell r="B41" t="str">
            <v>HOLY CROSS HOSPITAL                                                  </v>
          </cell>
        </row>
        <row r="42">
          <cell r="A42">
            <v>4</v>
          </cell>
          <cell r="B42" t="str">
            <v>HOLY CROSS HOSPITAL                                                  </v>
          </cell>
        </row>
        <row r="43">
          <cell r="A43">
            <v>4</v>
          </cell>
          <cell r="B43" t="str">
            <v>HOLY CROSS HOSPITAL                                                  </v>
          </cell>
        </row>
        <row r="44">
          <cell r="A44">
            <v>4</v>
          </cell>
          <cell r="B44" t="str">
            <v>HOLY CROSS HOSPITAL                                                  </v>
          </cell>
        </row>
        <row r="45">
          <cell r="A45">
            <v>4</v>
          </cell>
          <cell r="B45" t="str">
            <v>HOLY CROSS HOSPITAL                                                  </v>
          </cell>
        </row>
        <row r="46">
          <cell r="A46">
            <v>4</v>
          </cell>
          <cell r="B46" t="str">
            <v>HOLY CROSS HOSPITAL                                                  </v>
          </cell>
        </row>
        <row r="47">
          <cell r="A47">
            <v>4</v>
          </cell>
          <cell r="B47" t="str">
            <v>HOLY CROSS HOSPITAL                                                  </v>
          </cell>
        </row>
        <row r="48">
          <cell r="A48">
            <v>4</v>
          </cell>
          <cell r="B48" t="str">
            <v>HOLY CROSS HOSPITAL                                                  </v>
          </cell>
        </row>
        <row r="49">
          <cell r="A49">
            <v>4</v>
          </cell>
          <cell r="B49" t="str">
            <v>HOLY CROSS HOSPITAL                                                  </v>
          </cell>
        </row>
        <row r="50">
          <cell r="A50">
            <v>4</v>
          </cell>
          <cell r="B50" t="str">
            <v>HOLY CROSS HOSPITAL                                                  </v>
          </cell>
        </row>
        <row r="51">
          <cell r="A51">
            <v>4</v>
          </cell>
          <cell r="B51" t="str">
            <v>HOLY CROSS HOSPITAL                                                  </v>
          </cell>
        </row>
        <row r="52">
          <cell r="A52">
            <v>5</v>
          </cell>
          <cell r="B52" t="str">
            <v>FREDERICK MEMORIAL HOSPITAL                                          </v>
          </cell>
        </row>
        <row r="53">
          <cell r="A53">
            <v>5</v>
          </cell>
          <cell r="B53" t="str">
            <v>FREDERICK MEMORIAL HOSPITAL                                          </v>
          </cell>
        </row>
        <row r="54">
          <cell r="A54">
            <v>5</v>
          </cell>
          <cell r="B54" t="str">
            <v>FREDERICK MEMORIAL HOSPITAL                                          </v>
          </cell>
        </row>
        <row r="55">
          <cell r="A55">
            <v>5</v>
          </cell>
          <cell r="B55" t="str">
            <v>FREDERICK MEMORIAL HOSPITAL                                          </v>
          </cell>
        </row>
        <row r="56">
          <cell r="A56">
            <v>5</v>
          </cell>
          <cell r="B56" t="str">
            <v>FREDERICK MEMORIAL HOSPITAL                                          </v>
          </cell>
        </row>
        <row r="57">
          <cell r="A57">
            <v>5</v>
          </cell>
          <cell r="B57" t="str">
            <v>FREDERICK MEMORIAL HOSPITAL                                          </v>
          </cell>
        </row>
        <row r="58">
          <cell r="A58">
            <v>5</v>
          </cell>
          <cell r="B58" t="str">
            <v>FREDERICK MEMORIAL HOSPITAL                                          </v>
          </cell>
        </row>
        <row r="59">
          <cell r="A59">
            <v>5</v>
          </cell>
          <cell r="B59" t="str">
            <v>FREDERICK MEMORIAL HOSPITAL                                          </v>
          </cell>
        </row>
        <row r="60">
          <cell r="A60">
            <v>5</v>
          </cell>
          <cell r="B60" t="str">
            <v>FREDERICK MEMORIAL HOSPITAL                                          </v>
          </cell>
        </row>
        <row r="61">
          <cell r="A61">
            <v>5</v>
          </cell>
          <cell r="B61" t="str">
            <v>FREDERICK MEMORIAL HOSPITAL                                          </v>
          </cell>
        </row>
        <row r="62">
          <cell r="A62">
            <v>5</v>
          </cell>
          <cell r="B62" t="str">
            <v>FREDERICK MEMORIAL HOSPITAL                                          </v>
          </cell>
        </row>
        <row r="63">
          <cell r="A63">
            <v>5</v>
          </cell>
          <cell r="B63" t="str">
            <v>FREDERICK MEMORIAL HOSPITAL                                          </v>
          </cell>
        </row>
        <row r="64">
          <cell r="A64">
            <v>6</v>
          </cell>
          <cell r="B64" t="str">
            <v>HARFORD MEMORIAL HOSPITAL                                            </v>
          </cell>
        </row>
        <row r="65">
          <cell r="A65">
            <v>6</v>
          </cell>
          <cell r="B65" t="str">
            <v>HARFORD MEMORIAL HOSPITAL                                            </v>
          </cell>
        </row>
        <row r="66">
          <cell r="A66">
            <v>6</v>
          </cell>
          <cell r="B66" t="str">
            <v>HARFORD MEMORIAL HOSPITAL                                            </v>
          </cell>
        </row>
        <row r="67">
          <cell r="A67">
            <v>6</v>
          </cell>
          <cell r="B67" t="str">
            <v>HARFORD MEMORIAL HOSPITAL                                            </v>
          </cell>
        </row>
        <row r="68">
          <cell r="A68">
            <v>6</v>
          </cell>
          <cell r="B68" t="str">
            <v>HARFORD MEMORIAL HOSPITAL                                            </v>
          </cell>
        </row>
        <row r="69">
          <cell r="A69">
            <v>6</v>
          </cell>
          <cell r="B69" t="str">
            <v>HARFORD MEMORIAL HOSPITAL                                            </v>
          </cell>
        </row>
        <row r="70">
          <cell r="A70">
            <v>6</v>
          </cell>
          <cell r="B70" t="str">
            <v>HARFORD MEMORIAL HOSPITAL                                            </v>
          </cell>
        </row>
        <row r="71">
          <cell r="A71">
            <v>6</v>
          </cell>
          <cell r="B71" t="str">
            <v>HARFORD MEMORIAL HOSPITAL                                            </v>
          </cell>
        </row>
        <row r="72">
          <cell r="A72">
            <v>6</v>
          </cell>
          <cell r="B72" t="str">
            <v>HARFORD MEMORIAL HOSPITAL                                            </v>
          </cell>
        </row>
        <row r="73">
          <cell r="A73">
            <v>6</v>
          </cell>
          <cell r="B73" t="str">
            <v>HARFORD MEMORIAL HOSPITAL                                            </v>
          </cell>
        </row>
        <row r="74">
          <cell r="A74">
            <v>6</v>
          </cell>
          <cell r="B74" t="str">
            <v>HARFORD MEMORIAL HOSPITAL                                            </v>
          </cell>
        </row>
        <row r="75">
          <cell r="A75">
            <v>6</v>
          </cell>
          <cell r="B75" t="str">
            <v>HARFORD MEMORIAL HOSPITAL                                            </v>
          </cell>
        </row>
        <row r="76">
          <cell r="A76">
            <v>7</v>
          </cell>
          <cell r="B76" t="str">
            <v>SAINT JOSEPH HOSPITAL                                                </v>
          </cell>
        </row>
        <row r="77">
          <cell r="A77">
            <v>7</v>
          </cell>
          <cell r="B77" t="str">
            <v>SAINT JOSEPH HOSPITAL                                                </v>
          </cell>
        </row>
        <row r="78">
          <cell r="A78">
            <v>7</v>
          </cell>
          <cell r="B78" t="str">
            <v>SAINT JOSEPH HOSPITAL                                                </v>
          </cell>
        </row>
        <row r="79">
          <cell r="A79">
            <v>7</v>
          </cell>
          <cell r="B79" t="str">
            <v>SAINT JOSEPH HOSPITAL                                                </v>
          </cell>
        </row>
        <row r="80">
          <cell r="A80">
            <v>7</v>
          </cell>
          <cell r="B80" t="str">
            <v>SAINT JOSEPH HOSPITAL                                                </v>
          </cell>
        </row>
        <row r="81">
          <cell r="A81">
            <v>7</v>
          </cell>
          <cell r="B81" t="str">
            <v>SAINT JOSEPH HOSPITAL                                                </v>
          </cell>
        </row>
        <row r="82">
          <cell r="A82">
            <v>7</v>
          </cell>
          <cell r="B82" t="str">
            <v>SAINT JOSEPH HOSPITAL                                                </v>
          </cell>
        </row>
        <row r="83">
          <cell r="A83">
            <v>7</v>
          </cell>
          <cell r="B83" t="str">
            <v>SAINT JOSEPH HOSPITAL                                                </v>
          </cell>
        </row>
        <row r="84">
          <cell r="A84">
            <v>7</v>
          </cell>
          <cell r="B84" t="str">
            <v>SAINT JOSEPH HOSPITAL                                                </v>
          </cell>
        </row>
        <row r="85">
          <cell r="A85">
            <v>7</v>
          </cell>
          <cell r="B85" t="str">
            <v>SAINT JOSEPH HOSPITAL                                                </v>
          </cell>
        </row>
        <row r="86">
          <cell r="A86">
            <v>7</v>
          </cell>
          <cell r="B86" t="str">
            <v>SAINT JOSEPH HOSPITAL                                                </v>
          </cell>
        </row>
        <row r="87">
          <cell r="A87">
            <v>7</v>
          </cell>
          <cell r="B87" t="str">
            <v>SAINT JOSEPH HOSPITAL                                                </v>
          </cell>
        </row>
        <row r="88">
          <cell r="A88">
            <v>8</v>
          </cell>
          <cell r="B88" t="str">
            <v>MERCY MEDICAL CENTER                                                 </v>
          </cell>
        </row>
        <row r="89">
          <cell r="A89">
            <v>8</v>
          </cell>
          <cell r="B89" t="str">
            <v>MERCY MEDICAL CENTER                                                 </v>
          </cell>
        </row>
        <row r="90">
          <cell r="A90">
            <v>8</v>
          </cell>
          <cell r="B90" t="str">
            <v>MERCY MEDICAL CENTER                                                 </v>
          </cell>
        </row>
        <row r="91">
          <cell r="A91">
            <v>8</v>
          </cell>
          <cell r="B91" t="str">
            <v>MERCY MEDICAL CENTER                                                 </v>
          </cell>
        </row>
        <row r="92">
          <cell r="A92">
            <v>8</v>
          </cell>
          <cell r="B92" t="str">
            <v>MERCY MEDICAL CENTER                                                 </v>
          </cell>
        </row>
        <row r="93">
          <cell r="A93">
            <v>8</v>
          </cell>
          <cell r="B93" t="str">
            <v>MERCY MEDICAL CENTER                                                 </v>
          </cell>
        </row>
        <row r="94">
          <cell r="A94">
            <v>8</v>
          </cell>
          <cell r="B94" t="str">
            <v>MERCY MEDICAL CENTER                                                 </v>
          </cell>
        </row>
        <row r="95">
          <cell r="A95">
            <v>8</v>
          </cell>
          <cell r="B95" t="str">
            <v>MERCY MEDICAL CENTER                                                 </v>
          </cell>
        </row>
        <row r="96">
          <cell r="A96">
            <v>8</v>
          </cell>
          <cell r="B96" t="str">
            <v>MERCY MEDICAL CENTER                                                 </v>
          </cell>
        </row>
        <row r="97">
          <cell r="A97">
            <v>8</v>
          </cell>
          <cell r="B97" t="str">
            <v>MERCY MEDICAL CENTER                                                 </v>
          </cell>
        </row>
        <row r="98">
          <cell r="A98">
            <v>8</v>
          </cell>
          <cell r="B98" t="str">
            <v>MERCY MEDICAL CENTER                                                 </v>
          </cell>
        </row>
        <row r="99">
          <cell r="A99">
            <v>8</v>
          </cell>
          <cell r="B99" t="str">
            <v>MERCY MEDICAL CENTER                                                 </v>
          </cell>
        </row>
        <row r="100">
          <cell r="A100">
            <v>9</v>
          </cell>
          <cell r="B100" t="str">
            <v>JOHNS HOPKINS HOSPITAL                                               </v>
          </cell>
        </row>
        <row r="101">
          <cell r="A101">
            <v>9</v>
          </cell>
          <cell r="B101" t="str">
            <v>JOHNS HOPKINS HOSPITAL                                               </v>
          </cell>
        </row>
        <row r="102">
          <cell r="A102">
            <v>9</v>
          </cell>
          <cell r="B102" t="str">
            <v>JOHNS HOPKINS HOSPITAL                                               </v>
          </cell>
        </row>
        <row r="103">
          <cell r="A103">
            <v>9</v>
          </cell>
          <cell r="B103" t="str">
            <v>JOHNS HOPKINS HOSPITAL                                               </v>
          </cell>
        </row>
        <row r="104">
          <cell r="A104">
            <v>9</v>
          </cell>
          <cell r="B104" t="str">
            <v>JOHNS HOPKINS HOSPITAL                                               </v>
          </cell>
        </row>
        <row r="105">
          <cell r="A105">
            <v>9</v>
          </cell>
          <cell r="B105" t="str">
            <v>JOHNS HOPKINS HOSPITAL                                               </v>
          </cell>
        </row>
        <row r="106">
          <cell r="A106">
            <v>9</v>
          </cell>
          <cell r="B106" t="str">
            <v>JOHNS HOPKINS HOSPITAL                                               </v>
          </cell>
        </row>
        <row r="107">
          <cell r="A107">
            <v>9</v>
          </cell>
          <cell r="B107" t="str">
            <v>JOHNS HOPKINS HOSPITAL                                               </v>
          </cell>
        </row>
        <row r="108">
          <cell r="A108">
            <v>9</v>
          </cell>
          <cell r="B108" t="str">
            <v>JOHNS HOPKINS HOSPITAL                                               </v>
          </cell>
        </row>
        <row r="109">
          <cell r="A109">
            <v>9</v>
          </cell>
          <cell r="B109" t="str">
            <v>JOHNS HOPKINS HOSPITAL                                               </v>
          </cell>
        </row>
        <row r="110">
          <cell r="A110">
            <v>9</v>
          </cell>
          <cell r="B110" t="str">
            <v>JOHNS HOPKINS HOSPITAL                                               </v>
          </cell>
        </row>
        <row r="111">
          <cell r="A111">
            <v>9</v>
          </cell>
          <cell r="B111" t="str">
            <v>JOHNS HOPKINS HOSPITAL                                               </v>
          </cell>
        </row>
        <row r="112">
          <cell r="A112">
            <v>10</v>
          </cell>
          <cell r="B112" t="str">
            <v>DORCHESTER GENERAL HOSPITAL                                          </v>
          </cell>
        </row>
        <row r="113">
          <cell r="A113">
            <v>10</v>
          </cell>
          <cell r="B113" t="str">
            <v>DORCHESTER GENERAL HOSPITAL                                          </v>
          </cell>
        </row>
        <row r="114">
          <cell r="A114">
            <v>10</v>
          </cell>
          <cell r="B114" t="str">
            <v>DORCHESTER GENERAL HOSPITAL                                          </v>
          </cell>
        </row>
        <row r="115">
          <cell r="A115">
            <v>10</v>
          </cell>
          <cell r="B115" t="str">
            <v>DORCHESTER GENERAL HOSPITAL                                          </v>
          </cell>
        </row>
        <row r="116">
          <cell r="A116">
            <v>10</v>
          </cell>
          <cell r="B116" t="str">
            <v>DORCHESTER GENERAL HOSPITAL                                          </v>
          </cell>
        </row>
        <row r="117">
          <cell r="A117">
            <v>10</v>
          </cell>
          <cell r="B117" t="str">
            <v>DORCHESTER GENERAL HOSPITAL                                          </v>
          </cell>
        </row>
        <row r="118">
          <cell r="A118">
            <v>10</v>
          </cell>
          <cell r="B118" t="str">
            <v>DORCHESTER GENERAL HOSPITAL                                          </v>
          </cell>
        </row>
        <row r="119">
          <cell r="A119">
            <v>10</v>
          </cell>
          <cell r="B119" t="str">
            <v>DORCHESTER GENERAL HOSPITAL                                          </v>
          </cell>
        </row>
        <row r="120">
          <cell r="A120">
            <v>10</v>
          </cell>
          <cell r="B120" t="str">
            <v>DORCHESTER GENERAL HOSPITAL                                          </v>
          </cell>
        </row>
        <row r="121">
          <cell r="A121">
            <v>10</v>
          </cell>
          <cell r="B121" t="str">
            <v>DORCHESTER GENERAL HOSPITAL                                          </v>
          </cell>
        </row>
        <row r="122">
          <cell r="A122">
            <v>10</v>
          </cell>
          <cell r="B122" t="str">
            <v>DORCHESTER GENERAL HOSPITAL                                          </v>
          </cell>
        </row>
        <row r="123">
          <cell r="A123">
            <v>10</v>
          </cell>
          <cell r="B123" t="str">
            <v>DORCHESTER GENERAL HOSPITAL                                          </v>
          </cell>
        </row>
        <row r="124">
          <cell r="A124">
            <v>11</v>
          </cell>
          <cell r="B124" t="str">
            <v>ST. AGNES HEALTHCARE                                                 </v>
          </cell>
        </row>
        <row r="125">
          <cell r="A125">
            <v>11</v>
          </cell>
          <cell r="B125" t="str">
            <v>ST. AGNES HEALTHCARE                                                 </v>
          </cell>
        </row>
        <row r="126">
          <cell r="A126">
            <v>11</v>
          </cell>
          <cell r="B126" t="str">
            <v>ST. AGNES HEALTHCARE                                                 </v>
          </cell>
        </row>
        <row r="127">
          <cell r="A127">
            <v>11</v>
          </cell>
          <cell r="B127" t="str">
            <v>ST. AGNES HEALTHCARE                                                 </v>
          </cell>
        </row>
        <row r="128">
          <cell r="A128">
            <v>11</v>
          </cell>
          <cell r="B128" t="str">
            <v>ST. AGNES HEALTHCARE                                                 </v>
          </cell>
        </row>
        <row r="129">
          <cell r="A129">
            <v>11</v>
          </cell>
          <cell r="B129" t="str">
            <v>ST. AGNES HEALTHCARE                                                 </v>
          </cell>
        </row>
        <row r="130">
          <cell r="A130">
            <v>11</v>
          </cell>
          <cell r="B130" t="str">
            <v>ST. AGNES HEALTHCARE                                                 </v>
          </cell>
        </row>
        <row r="131">
          <cell r="A131">
            <v>11</v>
          </cell>
          <cell r="B131" t="str">
            <v>ST. AGNES HEALTHCARE                                                 </v>
          </cell>
        </row>
        <row r="132">
          <cell r="A132">
            <v>11</v>
          </cell>
          <cell r="B132" t="str">
            <v>ST. AGNES HEALTHCARE                                                 </v>
          </cell>
        </row>
        <row r="133">
          <cell r="A133">
            <v>11</v>
          </cell>
          <cell r="B133" t="str">
            <v>ST. AGNES HEALTHCARE                                                 </v>
          </cell>
        </row>
        <row r="134">
          <cell r="A134">
            <v>11</v>
          </cell>
          <cell r="B134" t="str">
            <v>ST. AGNES HEALTHCARE                                                 </v>
          </cell>
        </row>
        <row r="135">
          <cell r="A135">
            <v>11</v>
          </cell>
          <cell r="B135" t="str">
            <v>ST. AGNES HEALTHCARE                                                 </v>
          </cell>
        </row>
        <row r="136">
          <cell r="A136">
            <v>12</v>
          </cell>
          <cell r="B136" t="str">
            <v>SINAI HOSPITAL                                                       </v>
          </cell>
        </row>
        <row r="137">
          <cell r="A137">
            <v>12</v>
          </cell>
          <cell r="B137" t="str">
            <v>SINAI HOSPITAL                                                       </v>
          </cell>
        </row>
        <row r="138">
          <cell r="A138">
            <v>12</v>
          </cell>
          <cell r="B138" t="str">
            <v>SINAI HOSPITAL                                                       </v>
          </cell>
        </row>
        <row r="139">
          <cell r="A139">
            <v>12</v>
          </cell>
          <cell r="B139" t="str">
            <v>SINAI HOSPITAL                                                       </v>
          </cell>
        </row>
        <row r="140">
          <cell r="A140">
            <v>12</v>
          </cell>
          <cell r="B140" t="str">
            <v>SINAI HOSPITAL                                                       </v>
          </cell>
        </row>
        <row r="141">
          <cell r="A141">
            <v>12</v>
          </cell>
          <cell r="B141" t="str">
            <v>SINAI HOSPITAL                                                       </v>
          </cell>
        </row>
        <row r="142">
          <cell r="A142">
            <v>12</v>
          </cell>
          <cell r="B142" t="str">
            <v>SINAI HOSPITAL                                                       </v>
          </cell>
        </row>
        <row r="143">
          <cell r="A143">
            <v>12</v>
          </cell>
          <cell r="B143" t="str">
            <v>SINAI HOSPITAL                                                       </v>
          </cell>
        </row>
        <row r="144">
          <cell r="A144">
            <v>12</v>
          </cell>
          <cell r="B144" t="str">
            <v>SINAI HOSPITAL                                                       </v>
          </cell>
        </row>
        <row r="145">
          <cell r="A145">
            <v>12</v>
          </cell>
          <cell r="B145" t="str">
            <v>SINAI HOSPITAL                                                       </v>
          </cell>
        </row>
        <row r="146">
          <cell r="A146">
            <v>12</v>
          </cell>
          <cell r="B146" t="str">
            <v>SINAI HOSPITAL                                                       </v>
          </cell>
        </row>
        <row r="147">
          <cell r="A147">
            <v>12</v>
          </cell>
          <cell r="B147" t="str">
            <v>SINAI HOSPITAL                                                       </v>
          </cell>
        </row>
        <row r="148">
          <cell r="A148">
            <v>13</v>
          </cell>
          <cell r="B148" t="str">
            <v>BON SECOURS HOSPITAL                                                 </v>
          </cell>
        </row>
        <row r="149">
          <cell r="A149">
            <v>13</v>
          </cell>
          <cell r="B149" t="str">
            <v>BON SECOURS HOSPITAL                                                 </v>
          </cell>
        </row>
        <row r="150">
          <cell r="A150">
            <v>13</v>
          </cell>
          <cell r="B150" t="str">
            <v>BON SECOURS HOSPITAL                                                 </v>
          </cell>
        </row>
        <row r="151">
          <cell r="A151">
            <v>13</v>
          </cell>
          <cell r="B151" t="str">
            <v>BON SECOURS HOSPITAL                                                 </v>
          </cell>
        </row>
        <row r="152">
          <cell r="A152">
            <v>13</v>
          </cell>
          <cell r="B152" t="str">
            <v>BON SECOURS HOSPITAL                                                 </v>
          </cell>
        </row>
        <row r="153">
          <cell r="A153">
            <v>13</v>
          </cell>
          <cell r="B153" t="str">
            <v>BON SECOURS HOSPITAL                                                 </v>
          </cell>
        </row>
        <row r="154">
          <cell r="A154">
            <v>13</v>
          </cell>
          <cell r="B154" t="str">
            <v>BON SECOURS HOSPITAL                                                 </v>
          </cell>
        </row>
        <row r="155">
          <cell r="A155">
            <v>13</v>
          </cell>
          <cell r="B155" t="str">
            <v>BON SECOURS HOSPITAL                                                 </v>
          </cell>
        </row>
        <row r="156">
          <cell r="A156">
            <v>13</v>
          </cell>
          <cell r="B156" t="str">
            <v>BON SECOURS HOSPITAL                                                 </v>
          </cell>
        </row>
        <row r="157">
          <cell r="A157">
            <v>13</v>
          </cell>
          <cell r="B157" t="str">
            <v>BON SECOURS HOSPITAL                                                 </v>
          </cell>
        </row>
        <row r="158">
          <cell r="A158">
            <v>13</v>
          </cell>
          <cell r="B158" t="str">
            <v>BON SECOURS HOSPITAL                                                 </v>
          </cell>
        </row>
        <row r="159">
          <cell r="A159">
            <v>13</v>
          </cell>
          <cell r="B159" t="str">
            <v>BON SECOURS HOSPITAL                                                 </v>
          </cell>
        </row>
        <row r="160">
          <cell r="A160">
            <v>14</v>
          </cell>
          <cell r="B160" t="str">
            <v>FRANKLIN SQUARE HOSPITAL                                             </v>
          </cell>
        </row>
        <row r="161">
          <cell r="A161">
            <v>14</v>
          </cell>
          <cell r="B161" t="str">
            <v>FRANKLIN SQUARE HOSPITAL                                             </v>
          </cell>
        </row>
        <row r="162">
          <cell r="A162">
            <v>14</v>
          </cell>
          <cell r="B162" t="str">
            <v>FRANKLIN SQUARE HOSPITAL                                             </v>
          </cell>
        </row>
        <row r="163">
          <cell r="A163">
            <v>14</v>
          </cell>
          <cell r="B163" t="str">
            <v>FRANKLIN SQUARE HOSPITAL                                             </v>
          </cell>
        </row>
        <row r="164">
          <cell r="A164">
            <v>14</v>
          </cell>
          <cell r="B164" t="str">
            <v>FRANKLIN SQUARE HOSPITAL                                             </v>
          </cell>
        </row>
        <row r="165">
          <cell r="A165">
            <v>14</v>
          </cell>
          <cell r="B165" t="str">
            <v>FRANKLIN SQUARE HOSPITAL                                             </v>
          </cell>
        </row>
        <row r="166">
          <cell r="A166">
            <v>14</v>
          </cell>
          <cell r="B166" t="str">
            <v>FRANKLIN SQUARE HOSPITAL                                             </v>
          </cell>
        </row>
        <row r="167">
          <cell r="A167">
            <v>14</v>
          </cell>
          <cell r="B167" t="str">
            <v>FRANKLIN SQUARE HOSPITAL                                             </v>
          </cell>
        </row>
        <row r="168">
          <cell r="A168">
            <v>14</v>
          </cell>
          <cell r="B168" t="str">
            <v>FRANKLIN SQUARE HOSPITAL                                             </v>
          </cell>
        </row>
        <row r="169">
          <cell r="A169">
            <v>14</v>
          </cell>
          <cell r="B169" t="str">
            <v>FRANKLIN SQUARE HOSPITAL                                             </v>
          </cell>
        </row>
        <row r="170">
          <cell r="A170">
            <v>14</v>
          </cell>
          <cell r="B170" t="str">
            <v>FRANKLIN SQUARE HOSPITAL                                             </v>
          </cell>
        </row>
        <row r="171">
          <cell r="A171">
            <v>14</v>
          </cell>
          <cell r="B171" t="str">
            <v>FRANKLIN SQUARE HOSPITAL                                             </v>
          </cell>
        </row>
        <row r="172">
          <cell r="A172">
            <v>15</v>
          </cell>
          <cell r="B172" t="str">
            <v>WASH. ADVENTIST HOSPITAL                                             </v>
          </cell>
        </row>
        <row r="173">
          <cell r="A173">
            <v>15</v>
          </cell>
          <cell r="B173" t="str">
            <v>WASH. ADVENTIST HOSPITAL                                             </v>
          </cell>
        </row>
        <row r="174">
          <cell r="A174">
            <v>15</v>
          </cell>
          <cell r="B174" t="str">
            <v>WASH. ADVENTIST HOSPITAL                                             </v>
          </cell>
        </row>
        <row r="175">
          <cell r="A175">
            <v>15</v>
          </cell>
          <cell r="B175" t="str">
            <v>WASH. ADVENTIST HOSPITAL                                             </v>
          </cell>
        </row>
        <row r="176">
          <cell r="A176">
            <v>15</v>
          </cell>
          <cell r="B176" t="str">
            <v>WASH. ADVENTIST HOSPITAL                                             </v>
          </cell>
        </row>
        <row r="177">
          <cell r="A177">
            <v>15</v>
          </cell>
          <cell r="B177" t="str">
            <v>WASH. ADVENTIST HOSPITAL                                             </v>
          </cell>
        </row>
        <row r="178">
          <cell r="A178">
            <v>15</v>
          </cell>
          <cell r="B178" t="str">
            <v>WASH. ADVENTIST HOSPITAL                                             </v>
          </cell>
        </row>
        <row r="179">
          <cell r="A179">
            <v>15</v>
          </cell>
          <cell r="B179" t="str">
            <v>WASH. ADVENTIST HOSPITAL                                             </v>
          </cell>
        </row>
        <row r="180">
          <cell r="A180">
            <v>15</v>
          </cell>
          <cell r="B180" t="str">
            <v>WASH. ADVENTIST HOSPITAL                                             </v>
          </cell>
        </row>
        <row r="181">
          <cell r="A181">
            <v>15</v>
          </cell>
          <cell r="B181" t="str">
            <v>WASH. ADVENTIST HOSPITAL                                             </v>
          </cell>
        </row>
        <row r="182">
          <cell r="A182">
            <v>15</v>
          </cell>
          <cell r="B182" t="str">
            <v>WASH. ADVENTIST HOSPITAL                                             </v>
          </cell>
        </row>
        <row r="183">
          <cell r="A183">
            <v>15</v>
          </cell>
          <cell r="B183" t="str">
            <v>WASH. ADVENTIST HOSPITAL                                             </v>
          </cell>
        </row>
        <row r="184">
          <cell r="A184">
            <v>16</v>
          </cell>
          <cell r="B184" t="str">
            <v>GARRETT CTY. MEM. HOSPITAL                                           </v>
          </cell>
        </row>
        <row r="185">
          <cell r="A185">
            <v>16</v>
          </cell>
          <cell r="B185" t="str">
            <v>GARRETT CTY. MEM. HOSPITAL                                           </v>
          </cell>
        </row>
        <row r="186">
          <cell r="A186">
            <v>16</v>
          </cell>
          <cell r="B186" t="str">
            <v>GARRETT CTY. MEM. HOSPITAL                                           </v>
          </cell>
        </row>
        <row r="187">
          <cell r="A187">
            <v>16</v>
          </cell>
          <cell r="B187" t="str">
            <v>GARRETT CTY. MEM. HOSPITAL                                           </v>
          </cell>
        </row>
        <row r="188">
          <cell r="A188">
            <v>16</v>
          </cell>
          <cell r="B188" t="str">
            <v>GARRETT CTY. MEM. HOSPITAL                                           </v>
          </cell>
        </row>
        <row r="189">
          <cell r="A189">
            <v>16</v>
          </cell>
          <cell r="B189" t="str">
            <v>GARRETT CTY. MEM. HOSPITAL                                           </v>
          </cell>
        </row>
        <row r="190">
          <cell r="A190">
            <v>16</v>
          </cell>
          <cell r="B190" t="str">
            <v>GARRETT CTY. MEM. HOSPITAL                                           </v>
          </cell>
        </row>
        <row r="191">
          <cell r="A191">
            <v>16</v>
          </cell>
          <cell r="B191" t="str">
            <v>GARRETT CTY. MEM. HOSPITAL                                           </v>
          </cell>
        </row>
        <row r="192">
          <cell r="A192">
            <v>16</v>
          </cell>
          <cell r="B192" t="str">
            <v>GARRETT CTY. MEM. HOSPITAL                                           </v>
          </cell>
        </row>
        <row r="193">
          <cell r="A193">
            <v>17</v>
          </cell>
          <cell r="B193" t="str">
            <v>MONTGOMERY GENERAL HOSPITAL                                          </v>
          </cell>
        </row>
        <row r="194">
          <cell r="A194">
            <v>17</v>
          </cell>
          <cell r="B194" t="str">
            <v>MONTGOMERY GENERAL HOSPITAL                                          </v>
          </cell>
        </row>
        <row r="195">
          <cell r="A195">
            <v>17</v>
          </cell>
          <cell r="B195" t="str">
            <v>MONTGOMERY GENERAL HOSPITAL                                          </v>
          </cell>
        </row>
        <row r="196">
          <cell r="A196">
            <v>17</v>
          </cell>
          <cell r="B196" t="str">
            <v>MONTGOMERY GENERAL HOSPITAL                                          </v>
          </cell>
        </row>
        <row r="197">
          <cell r="A197">
            <v>17</v>
          </cell>
          <cell r="B197" t="str">
            <v>MONTGOMERY GENERAL HOSPITAL                                          </v>
          </cell>
        </row>
        <row r="198">
          <cell r="A198">
            <v>17</v>
          </cell>
          <cell r="B198" t="str">
            <v>MONTGOMERY GENERAL HOSPITAL                                          </v>
          </cell>
        </row>
        <row r="199">
          <cell r="A199">
            <v>17</v>
          </cell>
          <cell r="B199" t="str">
            <v>MONTGOMERY GENERAL HOSPITAL                                          </v>
          </cell>
        </row>
        <row r="200">
          <cell r="A200">
            <v>17</v>
          </cell>
          <cell r="B200" t="str">
            <v>MONTGOMERY GENERAL HOSPITAL                                          </v>
          </cell>
        </row>
        <row r="201">
          <cell r="A201">
            <v>17</v>
          </cell>
          <cell r="B201" t="str">
            <v>MONTGOMERY GENERAL HOSPITAL                                          </v>
          </cell>
        </row>
        <row r="202">
          <cell r="A202">
            <v>17</v>
          </cell>
          <cell r="B202" t="str">
            <v>MONTGOMERY GENERAL HOSPITAL                                          </v>
          </cell>
        </row>
        <row r="203">
          <cell r="A203">
            <v>17</v>
          </cell>
          <cell r="B203" t="str">
            <v>MONTGOMERY GENERAL HOSPITAL                                          </v>
          </cell>
        </row>
        <row r="204">
          <cell r="A204">
            <v>17</v>
          </cell>
          <cell r="B204" t="str">
            <v>MONTGOMERY GENERAL HOSPITAL                                          </v>
          </cell>
        </row>
        <row r="205">
          <cell r="A205">
            <v>18</v>
          </cell>
          <cell r="B205" t="str">
            <v>PENINSULA REGIONAL MED CTR                                           </v>
          </cell>
        </row>
        <row r="206">
          <cell r="A206">
            <v>18</v>
          </cell>
          <cell r="B206" t="str">
            <v>PENINSULA REGIONAL MED CTR                                           </v>
          </cell>
        </row>
        <row r="207">
          <cell r="A207">
            <v>18</v>
          </cell>
          <cell r="B207" t="str">
            <v>PENINSULA REGIONAL MED CTR                                           </v>
          </cell>
        </row>
        <row r="208">
          <cell r="A208">
            <v>18</v>
          </cell>
          <cell r="B208" t="str">
            <v>PENINSULA REGIONAL MED CTR                                           </v>
          </cell>
        </row>
        <row r="209">
          <cell r="A209">
            <v>18</v>
          </cell>
          <cell r="B209" t="str">
            <v>PENINSULA REGIONAL MED CTR                                           </v>
          </cell>
        </row>
        <row r="210">
          <cell r="A210">
            <v>18</v>
          </cell>
          <cell r="B210" t="str">
            <v>PENINSULA REGIONAL MED CTR                                           </v>
          </cell>
        </row>
        <row r="211">
          <cell r="A211">
            <v>18</v>
          </cell>
          <cell r="B211" t="str">
            <v>PENINSULA REGIONAL MED CTR                                           </v>
          </cell>
        </row>
        <row r="212">
          <cell r="A212">
            <v>18</v>
          </cell>
          <cell r="B212" t="str">
            <v>PENINSULA REGIONAL MED CTR                                           </v>
          </cell>
        </row>
        <row r="213">
          <cell r="A213">
            <v>18</v>
          </cell>
          <cell r="B213" t="str">
            <v>PENINSULA REGIONAL MED CTR                                           </v>
          </cell>
        </row>
        <row r="214">
          <cell r="A214">
            <v>18</v>
          </cell>
          <cell r="B214" t="str">
            <v>PENINSULA REGIONAL MED CTR                                           </v>
          </cell>
        </row>
        <row r="215">
          <cell r="A215">
            <v>18</v>
          </cell>
          <cell r="B215" t="str">
            <v>PENINSULA REGIONAL MED CTR                                           </v>
          </cell>
        </row>
        <row r="216">
          <cell r="A216">
            <v>18</v>
          </cell>
          <cell r="B216" t="str">
            <v>PENINSULA REGIONAL MED CTR                                           </v>
          </cell>
        </row>
        <row r="217">
          <cell r="A217">
            <v>20</v>
          </cell>
          <cell r="B217" t="str">
            <v>SUBURBAN HOSPITAL                                                    </v>
          </cell>
        </row>
        <row r="218">
          <cell r="A218">
            <v>20</v>
          </cell>
          <cell r="B218" t="str">
            <v>SUBURBAN HOSPITAL                                                    </v>
          </cell>
        </row>
        <row r="219">
          <cell r="A219">
            <v>20</v>
          </cell>
          <cell r="B219" t="str">
            <v>SUBURBAN HOSPITAL                                                    </v>
          </cell>
        </row>
        <row r="220">
          <cell r="A220">
            <v>20</v>
          </cell>
          <cell r="B220" t="str">
            <v>SUBURBAN HOSPITAL                                                    </v>
          </cell>
        </row>
        <row r="221">
          <cell r="A221">
            <v>20</v>
          </cell>
          <cell r="B221" t="str">
            <v>SUBURBAN HOSPITAL                                                    </v>
          </cell>
        </row>
        <row r="222">
          <cell r="A222">
            <v>20</v>
          </cell>
          <cell r="B222" t="str">
            <v>SUBURBAN HOSPITAL                                                    </v>
          </cell>
        </row>
        <row r="223">
          <cell r="A223">
            <v>20</v>
          </cell>
          <cell r="B223" t="str">
            <v>SUBURBAN HOSPITAL                                                    </v>
          </cell>
        </row>
        <row r="224">
          <cell r="A224">
            <v>20</v>
          </cell>
          <cell r="B224" t="str">
            <v>SUBURBAN HOSPITAL                                                    </v>
          </cell>
        </row>
        <row r="225">
          <cell r="A225">
            <v>20</v>
          </cell>
          <cell r="B225" t="str">
            <v>SUBURBAN HOSPITAL                                                    </v>
          </cell>
        </row>
        <row r="226">
          <cell r="A226">
            <v>20</v>
          </cell>
          <cell r="B226" t="str">
            <v>SUBURBAN HOSPITAL                                                    </v>
          </cell>
        </row>
        <row r="227">
          <cell r="A227">
            <v>20</v>
          </cell>
          <cell r="B227" t="str">
            <v>SUBURBAN HOSPITAL                                                    </v>
          </cell>
        </row>
        <row r="228">
          <cell r="A228">
            <v>20</v>
          </cell>
          <cell r="B228" t="str">
            <v>SUBURBAN HOSPITAL                                                    </v>
          </cell>
        </row>
        <row r="229">
          <cell r="A229">
            <v>21</v>
          </cell>
          <cell r="B229" t="str">
            <v>ANNE ARUNDEL MED. CTR.                                               </v>
          </cell>
        </row>
        <row r="230">
          <cell r="A230">
            <v>21</v>
          </cell>
          <cell r="B230" t="str">
            <v>ANNE ARUNDEL MED. CTR.                                               </v>
          </cell>
        </row>
        <row r="231">
          <cell r="A231">
            <v>21</v>
          </cell>
          <cell r="B231" t="str">
            <v>ANNE ARUNDEL MED. CTR.                                               </v>
          </cell>
        </row>
        <row r="232">
          <cell r="A232">
            <v>21</v>
          </cell>
          <cell r="B232" t="str">
            <v>ANNE ARUNDEL MED. CTR.                                               </v>
          </cell>
        </row>
        <row r="233">
          <cell r="A233">
            <v>21</v>
          </cell>
          <cell r="B233" t="str">
            <v>ANNE ARUNDEL MED. CTR.                                               </v>
          </cell>
        </row>
        <row r="234">
          <cell r="A234">
            <v>21</v>
          </cell>
          <cell r="B234" t="str">
            <v>ANNE ARUNDEL MED. CTR.                                               </v>
          </cell>
        </row>
        <row r="235">
          <cell r="A235">
            <v>21</v>
          </cell>
          <cell r="B235" t="str">
            <v>ANNE ARUNDEL MED. CTR.                                               </v>
          </cell>
        </row>
        <row r="236">
          <cell r="A236">
            <v>21</v>
          </cell>
          <cell r="B236" t="str">
            <v>ANNE ARUNDEL MED. CTR.                                               </v>
          </cell>
        </row>
        <row r="237">
          <cell r="A237">
            <v>21</v>
          </cell>
          <cell r="B237" t="str">
            <v>ANNE ARUNDEL MED. CTR.                                               </v>
          </cell>
        </row>
        <row r="238">
          <cell r="A238">
            <v>21</v>
          </cell>
          <cell r="B238" t="str">
            <v>ANNE ARUNDEL MED. CTR.                                               </v>
          </cell>
        </row>
        <row r="239">
          <cell r="A239">
            <v>21</v>
          </cell>
          <cell r="B239" t="str">
            <v>ANNE ARUNDEL MED. CTR.                                               </v>
          </cell>
        </row>
        <row r="240">
          <cell r="A240">
            <v>21</v>
          </cell>
          <cell r="B240" t="str">
            <v>ANNE ARUNDEL MED. CTR.                                               </v>
          </cell>
        </row>
        <row r="241">
          <cell r="A241">
            <v>22</v>
          </cell>
          <cell r="B241" t="str">
            <v>UNION MEMORIAL HOSPITAL                                              </v>
          </cell>
        </row>
        <row r="242">
          <cell r="A242">
            <v>22</v>
          </cell>
          <cell r="B242" t="str">
            <v>UNION MEMORIAL HOSPITAL                                              </v>
          </cell>
        </row>
        <row r="243">
          <cell r="A243">
            <v>22</v>
          </cell>
          <cell r="B243" t="str">
            <v>UNION MEMORIAL HOSPITAL                                              </v>
          </cell>
        </row>
        <row r="244">
          <cell r="A244">
            <v>22</v>
          </cell>
          <cell r="B244" t="str">
            <v>UNION MEMORIAL HOSPITAL                                              </v>
          </cell>
        </row>
        <row r="245">
          <cell r="A245">
            <v>22</v>
          </cell>
          <cell r="B245" t="str">
            <v>UNION MEMORIAL HOSPITAL                                              </v>
          </cell>
        </row>
        <row r="246">
          <cell r="A246">
            <v>22</v>
          </cell>
          <cell r="B246" t="str">
            <v>UNION MEMORIAL HOSPITAL                                              </v>
          </cell>
        </row>
        <row r="247">
          <cell r="A247">
            <v>22</v>
          </cell>
          <cell r="B247" t="str">
            <v>UNION MEMORIAL HOSPITAL                                              </v>
          </cell>
        </row>
        <row r="248">
          <cell r="A248">
            <v>22</v>
          </cell>
          <cell r="B248" t="str">
            <v>UNION MEMORIAL HOSPITAL                                              </v>
          </cell>
        </row>
        <row r="249">
          <cell r="A249">
            <v>22</v>
          </cell>
          <cell r="B249" t="str">
            <v>UNION MEMORIAL HOSPITAL                                              </v>
          </cell>
        </row>
        <row r="250">
          <cell r="A250">
            <v>22</v>
          </cell>
          <cell r="B250" t="str">
            <v>UNION MEMORIAL HOSPITAL                                              </v>
          </cell>
        </row>
        <row r="251">
          <cell r="A251">
            <v>22</v>
          </cell>
          <cell r="B251" t="str">
            <v>UNION MEMORIAL HOSPITAL                                              </v>
          </cell>
        </row>
        <row r="252">
          <cell r="A252">
            <v>22</v>
          </cell>
          <cell r="B252" t="str">
            <v>UNION MEMORIAL HOSPITAL                                              </v>
          </cell>
        </row>
        <row r="253">
          <cell r="A253">
            <v>23</v>
          </cell>
          <cell r="B253" t="str">
            <v>MEMORIAL OF CUMBERLAND HOSP.                                         </v>
          </cell>
        </row>
        <row r="254">
          <cell r="A254">
            <v>23</v>
          </cell>
          <cell r="B254" t="str">
            <v>MEMORIAL OF CUMBERLAND HOSP.                                         </v>
          </cell>
        </row>
        <row r="255">
          <cell r="A255">
            <v>23</v>
          </cell>
          <cell r="B255" t="str">
            <v>MEMORIAL OF CUMBERLAND HOSP.                                         </v>
          </cell>
        </row>
        <row r="256">
          <cell r="A256">
            <v>23</v>
          </cell>
          <cell r="B256" t="str">
            <v>MEMORIAL OF CUMBERLAND HOSP.                                         </v>
          </cell>
        </row>
        <row r="257">
          <cell r="A257">
            <v>23</v>
          </cell>
          <cell r="B257" t="str">
            <v>MEMORIAL OF CUMBERLAND HOSP.                                         </v>
          </cell>
        </row>
        <row r="258">
          <cell r="A258">
            <v>23</v>
          </cell>
          <cell r="B258" t="str">
            <v>MEMORIAL OF CUMBERLAND HOSP.                                         </v>
          </cell>
        </row>
        <row r="259">
          <cell r="A259">
            <v>23</v>
          </cell>
          <cell r="B259" t="str">
            <v>MEMORIAL OF CUMBERLAND HOSP.                                         </v>
          </cell>
        </row>
        <row r="260">
          <cell r="A260">
            <v>23</v>
          </cell>
          <cell r="B260" t="str">
            <v>MEMORIAL OF CUMBERLAND HOSP.                                         </v>
          </cell>
        </row>
        <row r="261">
          <cell r="A261">
            <v>23</v>
          </cell>
          <cell r="B261" t="str">
            <v>MEMORIAL OF CUMBERLAND HOSP.                                         </v>
          </cell>
        </row>
        <row r="262">
          <cell r="A262">
            <v>23</v>
          </cell>
          <cell r="B262" t="str">
            <v>MEMORIAL OF CUMBERLAND HOSP.                                         </v>
          </cell>
        </row>
        <row r="263">
          <cell r="A263">
            <v>23</v>
          </cell>
          <cell r="B263" t="str">
            <v>MEMORIAL OF CUMBERLAND HOSP.                                         </v>
          </cell>
        </row>
        <row r="264">
          <cell r="A264">
            <v>23</v>
          </cell>
          <cell r="B264" t="str">
            <v>MEMORIAL OF CUMBERLAND HOSP.                                         </v>
          </cell>
        </row>
        <row r="265">
          <cell r="A265">
            <v>25</v>
          </cell>
          <cell r="B265" t="str">
            <v>SACRED HEART HOSPITAL                                                </v>
          </cell>
        </row>
        <row r="266">
          <cell r="A266">
            <v>25</v>
          </cell>
          <cell r="B266" t="str">
            <v>SACRED HEART HOSPITAL                                                </v>
          </cell>
        </row>
        <row r="267">
          <cell r="A267">
            <v>25</v>
          </cell>
          <cell r="B267" t="str">
            <v>SACRED HEART HOSPITAL                                                </v>
          </cell>
        </row>
        <row r="268">
          <cell r="A268">
            <v>25</v>
          </cell>
          <cell r="B268" t="str">
            <v>SACRED HEART HOSPITAL                                                </v>
          </cell>
        </row>
        <row r="269">
          <cell r="A269">
            <v>25</v>
          </cell>
          <cell r="B269" t="str">
            <v>SACRED HEART HOSPITAL                                                </v>
          </cell>
        </row>
        <row r="270">
          <cell r="A270">
            <v>25</v>
          </cell>
          <cell r="B270" t="str">
            <v>SACRED HEART HOSPITAL                                                </v>
          </cell>
        </row>
        <row r="271">
          <cell r="A271">
            <v>25</v>
          </cell>
          <cell r="B271" t="str">
            <v>SACRED HEART HOSPITAL                                                </v>
          </cell>
        </row>
        <row r="272">
          <cell r="A272">
            <v>25</v>
          </cell>
          <cell r="B272" t="str">
            <v>SACRED HEART HOSPITAL                                                </v>
          </cell>
        </row>
        <row r="273">
          <cell r="A273">
            <v>25</v>
          </cell>
          <cell r="B273" t="str">
            <v>SACRED HEART HOSPITAL                                                </v>
          </cell>
        </row>
        <row r="274">
          <cell r="A274">
            <v>25</v>
          </cell>
          <cell r="B274" t="str">
            <v>SACRED HEART HOSPITAL                                                </v>
          </cell>
        </row>
        <row r="275">
          <cell r="A275">
            <v>25</v>
          </cell>
          <cell r="B275" t="str">
            <v>SACRED HEART HOSPITAL                                                </v>
          </cell>
        </row>
        <row r="276">
          <cell r="A276">
            <v>26</v>
          </cell>
          <cell r="B276" t="str">
            <v>ST. MARY'S HOSPITAL                                                  </v>
          </cell>
        </row>
        <row r="277">
          <cell r="A277">
            <v>26</v>
          </cell>
          <cell r="B277" t="str">
            <v>ST. MARY'S HOSPITAL                                                  </v>
          </cell>
        </row>
        <row r="278">
          <cell r="A278">
            <v>26</v>
          </cell>
          <cell r="B278" t="str">
            <v>ST. MARY'S HOSPITAL                                                  </v>
          </cell>
        </row>
        <row r="279">
          <cell r="A279">
            <v>26</v>
          </cell>
          <cell r="B279" t="str">
            <v>ST. MARY'S HOSPITAL                                                  </v>
          </cell>
        </row>
        <row r="280">
          <cell r="A280">
            <v>26</v>
          </cell>
          <cell r="B280" t="str">
            <v>ST. MARY'S HOSPITAL                                                  </v>
          </cell>
        </row>
        <row r="281">
          <cell r="A281">
            <v>26</v>
          </cell>
          <cell r="B281" t="str">
            <v>ST. MARY'S HOSPITAL                                                  </v>
          </cell>
        </row>
        <row r="282">
          <cell r="A282">
            <v>26</v>
          </cell>
          <cell r="B282" t="str">
            <v>ST. MARY'S HOSPITAL                                                  </v>
          </cell>
        </row>
        <row r="283">
          <cell r="A283">
            <v>26</v>
          </cell>
          <cell r="B283" t="str">
            <v>ST. MARY'S HOSPITAL                                                  </v>
          </cell>
        </row>
        <row r="284">
          <cell r="A284">
            <v>26</v>
          </cell>
          <cell r="B284" t="str">
            <v>ST. MARY'S HOSPITAL                                                  </v>
          </cell>
        </row>
        <row r="285">
          <cell r="A285">
            <v>26</v>
          </cell>
          <cell r="B285" t="str">
            <v>ST. MARY'S HOSPITAL                                                  </v>
          </cell>
        </row>
        <row r="286">
          <cell r="A286">
            <v>26</v>
          </cell>
          <cell r="B286" t="str">
            <v>ST. MARY'S HOSPITAL                                                  </v>
          </cell>
        </row>
        <row r="287">
          <cell r="A287">
            <v>26</v>
          </cell>
          <cell r="B287" t="str">
            <v>ST. MARY'S HOSPITAL                                                  </v>
          </cell>
        </row>
        <row r="288">
          <cell r="A288">
            <v>27</v>
          </cell>
          <cell r="B288" t="str">
            <v>JOHNS HOPKINS BAYVIEW MED. CTR                                       </v>
          </cell>
        </row>
        <row r="289">
          <cell r="A289">
            <v>27</v>
          </cell>
          <cell r="B289" t="str">
            <v>JOHNS HOPKINS BAYVIEW MED. CTR                                       </v>
          </cell>
        </row>
        <row r="290">
          <cell r="A290">
            <v>27</v>
          </cell>
          <cell r="B290" t="str">
            <v>JOHNS HOPKINS BAYVIEW MED. CTR                                       </v>
          </cell>
        </row>
        <row r="291">
          <cell r="A291">
            <v>27</v>
          </cell>
          <cell r="B291" t="str">
            <v>JOHNS HOPKINS BAYVIEW MED. CTR                                       </v>
          </cell>
        </row>
        <row r="292">
          <cell r="A292">
            <v>27</v>
          </cell>
          <cell r="B292" t="str">
            <v>JOHNS HOPKINS BAYVIEW MED. CTR                                       </v>
          </cell>
        </row>
        <row r="293">
          <cell r="A293">
            <v>27</v>
          </cell>
          <cell r="B293" t="str">
            <v>JOHNS HOPKINS BAYVIEW MED. CTR                                       </v>
          </cell>
        </row>
        <row r="294">
          <cell r="A294">
            <v>27</v>
          </cell>
          <cell r="B294" t="str">
            <v>JOHNS HOPKINS BAYVIEW MED. CTR                                       </v>
          </cell>
        </row>
        <row r="295">
          <cell r="A295">
            <v>27</v>
          </cell>
          <cell r="B295" t="str">
            <v>JOHNS HOPKINS BAYVIEW MED. CTR                                       </v>
          </cell>
        </row>
        <row r="296">
          <cell r="A296">
            <v>27</v>
          </cell>
          <cell r="B296" t="str">
            <v>JOHNS HOPKINS BAYVIEW MED. CTR                                       </v>
          </cell>
        </row>
        <row r="297">
          <cell r="A297">
            <v>27</v>
          </cell>
          <cell r="B297" t="str">
            <v>JOHNS HOPKINS BAYVIEW MED. CTR                                       </v>
          </cell>
        </row>
        <row r="298">
          <cell r="A298">
            <v>27</v>
          </cell>
          <cell r="B298" t="str">
            <v>JOHNS HOPKINS BAYVIEW MED. CTR                                       </v>
          </cell>
        </row>
        <row r="299">
          <cell r="A299">
            <v>27</v>
          </cell>
          <cell r="B299" t="str">
            <v>JOHNS HOPKINS BAYVIEW MED. CTR                                       </v>
          </cell>
        </row>
        <row r="300">
          <cell r="A300">
            <v>28</v>
          </cell>
          <cell r="B300" t="str">
            <v>KENT &amp; QUEEN ANNE'S HOSPITAL                                         </v>
          </cell>
        </row>
        <row r="301">
          <cell r="A301">
            <v>28</v>
          </cell>
          <cell r="B301" t="str">
            <v>KENT &amp; QUEEN ANNE'S HOSPITAL                                         </v>
          </cell>
        </row>
        <row r="302">
          <cell r="A302">
            <v>28</v>
          </cell>
          <cell r="B302" t="str">
            <v>KENT &amp; QUEEN ANNE'S HOSPITAL                                         </v>
          </cell>
        </row>
        <row r="303">
          <cell r="A303">
            <v>28</v>
          </cell>
          <cell r="B303" t="str">
            <v>KENT &amp; QUEEN ANNE'S HOSPITAL                                         </v>
          </cell>
        </row>
        <row r="304">
          <cell r="A304">
            <v>28</v>
          </cell>
          <cell r="B304" t="str">
            <v>KENT &amp; QUEEN ANNE'S HOSPITAL                                         </v>
          </cell>
        </row>
        <row r="305">
          <cell r="A305">
            <v>28</v>
          </cell>
          <cell r="B305" t="str">
            <v>KENT &amp; QUEEN ANNE'S HOSPITAL                                         </v>
          </cell>
        </row>
        <row r="306">
          <cell r="A306">
            <v>28</v>
          </cell>
          <cell r="B306" t="str">
            <v>KENT &amp; QUEEN ANNE'S HOSPITAL                                         </v>
          </cell>
        </row>
        <row r="307">
          <cell r="A307">
            <v>28</v>
          </cell>
          <cell r="B307" t="str">
            <v>KENT &amp; QUEEN ANNE'S HOSPITAL                                         </v>
          </cell>
        </row>
        <row r="308">
          <cell r="A308">
            <v>28</v>
          </cell>
          <cell r="B308" t="str">
            <v>KENT &amp; QUEEN ANNE'S HOSPITAL                                         </v>
          </cell>
        </row>
        <row r="309">
          <cell r="A309">
            <v>28</v>
          </cell>
          <cell r="B309" t="str">
            <v>KENT &amp; QUEEN ANNE'S HOSPITAL                                         </v>
          </cell>
        </row>
        <row r="310">
          <cell r="A310">
            <v>28</v>
          </cell>
          <cell r="B310" t="str">
            <v>KENT &amp; QUEEN ANNE'S HOSPITAL                                         </v>
          </cell>
        </row>
        <row r="311">
          <cell r="A311">
            <v>28</v>
          </cell>
          <cell r="B311" t="str">
            <v>KENT &amp; QUEEN ANNE'S HOSPITAL                                         </v>
          </cell>
        </row>
        <row r="312">
          <cell r="A312">
            <v>30</v>
          </cell>
          <cell r="B312" t="str">
            <v>UNION OF CECIL HOSPITAL                                              </v>
          </cell>
        </row>
        <row r="313">
          <cell r="A313">
            <v>30</v>
          </cell>
          <cell r="B313" t="str">
            <v>UNION OF CECIL HOSPITAL                                              </v>
          </cell>
        </row>
        <row r="314">
          <cell r="A314">
            <v>30</v>
          </cell>
          <cell r="B314" t="str">
            <v>UNION OF CECIL HOSPITAL                                              </v>
          </cell>
        </row>
        <row r="315">
          <cell r="A315">
            <v>30</v>
          </cell>
          <cell r="B315" t="str">
            <v>UNION OF CECIL HOSPITAL                                              </v>
          </cell>
        </row>
        <row r="316">
          <cell r="A316">
            <v>30</v>
          </cell>
          <cell r="B316" t="str">
            <v>UNION OF CECIL HOSPITAL                                              </v>
          </cell>
        </row>
        <row r="317">
          <cell r="A317">
            <v>30</v>
          </cell>
          <cell r="B317" t="str">
            <v>UNION OF CECIL HOSPITAL                                              </v>
          </cell>
        </row>
        <row r="318">
          <cell r="A318">
            <v>30</v>
          </cell>
          <cell r="B318" t="str">
            <v>UNION OF CECIL HOSPITAL                                              </v>
          </cell>
        </row>
        <row r="319">
          <cell r="A319">
            <v>30</v>
          </cell>
          <cell r="B319" t="str">
            <v>UNION OF CECIL HOSPITAL                                              </v>
          </cell>
        </row>
        <row r="320">
          <cell r="A320">
            <v>30</v>
          </cell>
          <cell r="B320" t="str">
            <v>UNION OF CECIL HOSPITAL                                              </v>
          </cell>
        </row>
        <row r="321">
          <cell r="A321">
            <v>30</v>
          </cell>
          <cell r="B321" t="str">
            <v>UNION OF CECIL HOSPITAL                                              </v>
          </cell>
        </row>
        <row r="322">
          <cell r="A322">
            <v>30</v>
          </cell>
          <cell r="B322" t="str">
            <v>UNION OF CECIL HOSPITAL                                              </v>
          </cell>
        </row>
        <row r="323">
          <cell r="A323">
            <v>30</v>
          </cell>
          <cell r="B323" t="str">
            <v>UNION OF CECIL HOSPITAL                                              </v>
          </cell>
        </row>
        <row r="324">
          <cell r="A324">
            <v>31</v>
          </cell>
          <cell r="B324" t="str">
            <v>CARROLL CTY. GENERAL HOSPITAL                                        </v>
          </cell>
        </row>
        <row r="325">
          <cell r="A325">
            <v>31</v>
          </cell>
          <cell r="B325" t="str">
            <v>CARROLL CTY. GENERAL HOSPITAL                                        </v>
          </cell>
        </row>
        <row r="326">
          <cell r="A326">
            <v>31</v>
          </cell>
          <cell r="B326" t="str">
            <v>CARROLL CTY. GENERAL HOSPITAL                                        </v>
          </cell>
        </row>
        <row r="327">
          <cell r="A327">
            <v>31</v>
          </cell>
          <cell r="B327" t="str">
            <v>CARROLL CTY. GENERAL HOSPITAL                                        </v>
          </cell>
        </row>
        <row r="328">
          <cell r="A328">
            <v>31</v>
          </cell>
          <cell r="B328" t="str">
            <v>CARROLL CTY. GENERAL HOSPITAL                                        </v>
          </cell>
        </row>
        <row r="329">
          <cell r="A329">
            <v>31</v>
          </cell>
          <cell r="B329" t="str">
            <v>CARROLL CTY. GENERAL HOSPITAL                                        </v>
          </cell>
        </row>
        <row r="330">
          <cell r="A330">
            <v>31</v>
          </cell>
          <cell r="B330" t="str">
            <v>CARROLL CTY. GENERAL HOSPITAL                                        </v>
          </cell>
        </row>
        <row r="331">
          <cell r="A331">
            <v>31</v>
          </cell>
          <cell r="B331" t="str">
            <v>CARROLL CTY. GENERAL HOSPITAL                                        </v>
          </cell>
        </row>
        <row r="332">
          <cell r="A332">
            <v>31</v>
          </cell>
          <cell r="B332" t="str">
            <v>CARROLL CTY. GENERAL HOSPITAL                                        </v>
          </cell>
        </row>
        <row r="333">
          <cell r="A333">
            <v>31</v>
          </cell>
          <cell r="B333" t="str">
            <v>CARROLL CTY. GENERAL HOSPITAL                                        </v>
          </cell>
        </row>
        <row r="334">
          <cell r="A334">
            <v>31</v>
          </cell>
          <cell r="B334" t="str">
            <v>CARROLL CTY. GENERAL HOSPITAL                                        </v>
          </cell>
        </row>
        <row r="335">
          <cell r="A335">
            <v>32</v>
          </cell>
          <cell r="B335" t="str">
            <v>HARBOR HOSPITAL CENTER                                               </v>
          </cell>
        </row>
        <row r="336">
          <cell r="A336">
            <v>32</v>
          </cell>
          <cell r="B336" t="str">
            <v>HARBOR HOSPITAL CENTER                                               </v>
          </cell>
        </row>
        <row r="337">
          <cell r="A337">
            <v>32</v>
          </cell>
          <cell r="B337" t="str">
            <v>HARBOR HOSPITAL CENTER                                               </v>
          </cell>
        </row>
        <row r="338">
          <cell r="A338">
            <v>32</v>
          </cell>
          <cell r="B338" t="str">
            <v>HARBOR HOSPITAL CENTER                                               </v>
          </cell>
        </row>
        <row r="339">
          <cell r="A339">
            <v>32</v>
          </cell>
          <cell r="B339" t="str">
            <v>HARBOR HOSPITAL CENTER                                               </v>
          </cell>
        </row>
        <row r="340">
          <cell r="A340">
            <v>32</v>
          </cell>
          <cell r="B340" t="str">
            <v>HARBOR HOSPITAL CENTER                                               </v>
          </cell>
        </row>
        <row r="341">
          <cell r="A341">
            <v>32</v>
          </cell>
          <cell r="B341" t="str">
            <v>HARBOR HOSPITAL CENTER                                               </v>
          </cell>
        </row>
        <row r="342">
          <cell r="A342">
            <v>32</v>
          </cell>
          <cell r="B342" t="str">
            <v>HARBOR HOSPITAL CENTER                                               </v>
          </cell>
        </row>
        <row r="343">
          <cell r="A343">
            <v>32</v>
          </cell>
          <cell r="B343" t="str">
            <v>HARBOR HOSPITAL CENTER                                               </v>
          </cell>
        </row>
        <row r="344">
          <cell r="A344">
            <v>32</v>
          </cell>
          <cell r="B344" t="str">
            <v>HARBOR HOSPITAL CENTER                                               </v>
          </cell>
        </row>
        <row r="345">
          <cell r="A345">
            <v>32</v>
          </cell>
          <cell r="B345" t="str">
            <v>HARBOR HOSPITAL CENTER                                               </v>
          </cell>
        </row>
        <row r="346">
          <cell r="A346">
            <v>32</v>
          </cell>
          <cell r="B346" t="str">
            <v>HARBOR HOSPITAL CENTER                                               </v>
          </cell>
        </row>
        <row r="347">
          <cell r="A347">
            <v>33</v>
          </cell>
          <cell r="B347" t="str">
            <v>CIVISTA MEDICAL CENTER                                               </v>
          </cell>
        </row>
        <row r="348">
          <cell r="A348">
            <v>33</v>
          </cell>
          <cell r="B348" t="str">
            <v>CIVISTA MEDICAL CENTER                                               </v>
          </cell>
        </row>
        <row r="349">
          <cell r="A349">
            <v>33</v>
          </cell>
          <cell r="B349" t="str">
            <v>CIVISTA MEDICAL CENTER                                               </v>
          </cell>
        </row>
        <row r="350">
          <cell r="A350">
            <v>33</v>
          </cell>
          <cell r="B350" t="str">
            <v>CIVISTA MEDICAL CENTER                                               </v>
          </cell>
        </row>
        <row r="351">
          <cell r="A351">
            <v>33</v>
          </cell>
          <cell r="B351" t="str">
            <v>CIVISTA MEDICAL CENTER                                               </v>
          </cell>
        </row>
        <row r="352">
          <cell r="A352">
            <v>33</v>
          </cell>
          <cell r="B352" t="str">
            <v>CIVISTA MEDICAL CENTER                                               </v>
          </cell>
        </row>
        <row r="353">
          <cell r="A353">
            <v>33</v>
          </cell>
          <cell r="B353" t="str">
            <v>CIVISTA MEDICAL CENTER                                               </v>
          </cell>
        </row>
        <row r="354">
          <cell r="A354">
            <v>33</v>
          </cell>
          <cell r="B354" t="str">
            <v>CIVISTA MEDICAL CENTER                                               </v>
          </cell>
        </row>
        <row r="355">
          <cell r="A355">
            <v>33</v>
          </cell>
          <cell r="B355" t="str">
            <v>CIVISTA MEDICAL CENTER                                               </v>
          </cell>
        </row>
        <row r="356">
          <cell r="A356">
            <v>33</v>
          </cell>
          <cell r="B356" t="str">
            <v>CIVISTA MEDICAL CENTER                                               </v>
          </cell>
        </row>
        <row r="357">
          <cell r="A357">
            <v>33</v>
          </cell>
          <cell r="B357" t="str">
            <v>CIVISTA MEDICAL CENTER                                               </v>
          </cell>
        </row>
        <row r="358">
          <cell r="A358">
            <v>33</v>
          </cell>
          <cell r="B358" t="str">
            <v>CIVISTA MEDICAL CENTER                                               </v>
          </cell>
        </row>
        <row r="359">
          <cell r="A359">
            <v>35</v>
          </cell>
          <cell r="B359" t="str">
            <v>MEM. HOSP. AT EASTON                                                 </v>
          </cell>
        </row>
        <row r="360">
          <cell r="A360">
            <v>35</v>
          </cell>
          <cell r="B360" t="str">
            <v>MEM. HOSP. AT EASTON                                                 </v>
          </cell>
        </row>
        <row r="361">
          <cell r="A361">
            <v>35</v>
          </cell>
          <cell r="B361" t="str">
            <v>MEM. HOSP. AT EASTON                                                 </v>
          </cell>
        </row>
        <row r="362">
          <cell r="A362">
            <v>35</v>
          </cell>
          <cell r="B362" t="str">
            <v>MEM. HOSP. AT EASTON                                                 </v>
          </cell>
        </row>
        <row r="363">
          <cell r="A363">
            <v>35</v>
          </cell>
          <cell r="B363" t="str">
            <v>MEM. HOSP. AT EASTON                                                 </v>
          </cell>
        </row>
        <row r="364">
          <cell r="A364">
            <v>35</v>
          </cell>
          <cell r="B364" t="str">
            <v>MEM. HOSP. AT EASTON                                                 </v>
          </cell>
        </row>
        <row r="365">
          <cell r="A365">
            <v>35</v>
          </cell>
          <cell r="B365" t="str">
            <v>MEM. HOSP. AT EASTON                                                 </v>
          </cell>
        </row>
        <row r="366">
          <cell r="A366">
            <v>35</v>
          </cell>
          <cell r="B366" t="str">
            <v>MEM. HOSP. AT EASTON                                                 </v>
          </cell>
        </row>
        <row r="367">
          <cell r="A367">
            <v>35</v>
          </cell>
          <cell r="B367" t="str">
            <v>MEM. HOSP. AT EASTON                                                 </v>
          </cell>
        </row>
        <row r="368">
          <cell r="A368">
            <v>35</v>
          </cell>
          <cell r="B368" t="str">
            <v>MEM. HOSP. AT EASTON                                                 </v>
          </cell>
        </row>
        <row r="369">
          <cell r="A369">
            <v>35</v>
          </cell>
          <cell r="B369" t="str">
            <v>MEM. HOSP. AT EASTON                                                 </v>
          </cell>
        </row>
        <row r="370">
          <cell r="A370">
            <v>35</v>
          </cell>
          <cell r="B370" t="str">
            <v>MEM. HOSP. AT EASTON                                                 </v>
          </cell>
        </row>
        <row r="371">
          <cell r="A371">
            <v>36</v>
          </cell>
          <cell r="B371" t="str">
            <v>MARYLAND GENERAL HOSPITAL                                            </v>
          </cell>
        </row>
        <row r="372">
          <cell r="A372">
            <v>36</v>
          </cell>
          <cell r="B372" t="str">
            <v>MARYLAND GENERAL HOSPITAL                                            </v>
          </cell>
        </row>
        <row r="373">
          <cell r="A373">
            <v>36</v>
          </cell>
          <cell r="B373" t="str">
            <v>MARYLAND GENERAL HOSPITAL                                            </v>
          </cell>
        </row>
        <row r="374">
          <cell r="A374">
            <v>36</v>
          </cell>
          <cell r="B374" t="str">
            <v>MARYLAND GENERAL HOSPITAL                                            </v>
          </cell>
        </row>
        <row r="375">
          <cell r="A375">
            <v>36</v>
          </cell>
          <cell r="B375" t="str">
            <v>MARYLAND GENERAL HOSPITAL                                            </v>
          </cell>
        </row>
        <row r="376">
          <cell r="A376">
            <v>36</v>
          </cell>
          <cell r="B376" t="str">
            <v>MARYLAND GENERAL HOSPITAL                                            </v>
          </cell>
        </row>
        <row r="377">
          <cell r="A377">
            <v>36</v>
          </cell>
          <cell r="B377" t="str">
            <v>MARYLAND GENERAL HOSPITAL                                            </v>
          </cell>
        </row>
        <row r="378">
          <cell r="A378">
            <v>36</v>
          </cell>
          <cell r="B378" t="str">
            <v>MARYLAND GENERAL HOSPITAL                                            </v>
          </cell>
        </row>
        <row r="379">
          <cell r="A379">
            <v>36</v>
          </cell>
          <cell r="B379" t="str">
            <v>MARYLAND GENERAL HOSPITAL                                            </v>
          </cell>
        </row>
        <row r="380">
          <cell r="A380">
            <v>36</v>
          </cell>
          <cell r="B380" t="str">
            <v>MARYLAND GENERAL HOSPITAL                                            </v>
          </cell>
        </row>
        <row r="381">
          <cell r="A381">
            <v>36</v>
          </cell>
          <cell r="B381" t="str">
            <v>MARYLAND GENERAL HOSPITAL                                            </v>
          </cell>
        </row>
        <row r="382">
          <cell r="A382">
            <v>36</v>
          </cell>
          <cell r="B382" t="str">
            <v>MARYLAND GENERAL HOSPITAL                                            </v>
          </cell>
        </row>
        <row r="383">
          <cell r="A383">
            <v>37</v>
          </cell>
          <cell r="B383" t="str">
            <v>CALVERT MEMORIAL HOSPITAL                                            </v>
          </cell>
        </row>
        <row r="384">
          <cell r="A384">
            <v>37</v>
          </cell>
          <cell r="B384" t="str">
            <v>CALVERT MEMORIAL HOSPITAL                                            </v>
          </cell>
        </row>
        <row r="385">
          <cell r="A385">
            <v>37</v>
          </cell>
          <cell r="B385" t="str">
            <v>CALVERT MEMORIAL HOSPITAL                                            </v>
          </cell>
        </row>
        <row r="386">
          <cell r="A386">
            <v>37</v>
          </cell>
          <cell r="B386" t="str">
            <v>CALVERT MEMORIAL HOSPITAL                                            </v>
          </cell>
        </row>
        <row r="387">
          <cell r="A387">
            <v>37</v>
          </cell>
          <cell r="B387" t="str">
            <v>CALVERT MEMORIAL HOSPITAL                                            </v>
          </cell>
        </row>
        <row r="388">
          <cell r="A388">
            <v>37</v>
          </cell>
          <cell r="B388" t="str">
            <v>CALVERT MEMORIAL HOSPITAL                                            </v>
          </cell>
        </row>
        <row r="389">
          <cell r="A389">
            <v>37</v>
          </cell>
          <cell r="B389" t="str">
            <v>CALVERT MEMORIAL HOSPITAL                                            </v>
          </cell>
        </row>
        <row r="390">
          <cell r="A390">
            <v>37</v>
          </cell>
          <cell r="B390" t="str">
            <v>CALVERT MEMORIAL HOSPITAL                                            </v>
          </cell>
        </row>
        <row r="391">
          <cell r="A391">
            <v>37</v>
          </cell>
          <cell r="B391" t="str">
            <v>CALVERT MEMORIAL HOSPITAL                                            </v>
          </cell>
        </row>
        <row r="392">
          <cell r="A392">
            <v>37</v>
          </cell>
          <cell r="B392" t="str">
            <v>CALVERT MEMORIAL HOSPITAL                                            </v>
          </cell>
        </row>
        <row r="393">
          <cell r="A393">
            <v>37</v>
          </cell>
          <cell r="B393" t="str">
            <v>CALVERT MEMORIAL HOSPITAL                                            </v>
          </cell>
        </row>
        <row r="394">
          <cell r="A394">
            <v>38</v>
          </cell>
          <cell r="B394" t="str">
            <v>NORTHWEST HOSPITAL CENTER                                            </v>
          </cell>
        </row>
        <row r="395">
          <cell r="A395">
            <v>38</v>
          </cell>
          <cell r="B395" t="str">
            <v>NORTHWEST HOSPITAL CENTER                                            </v>
          </cell>
        </row>
        <row r="396">
          <cell r="A396">
            <v>38</v>
          </cell>
          <cell r="B396" t="str">
            <v>NORTHWEST HOSPITAL CENTER                                            </v>
          </cell>
        </row>
        <row r="397">
          <cell r="A397">
            <v>38</v>
          </cell>
          <cell r="B397" t="str">
            <v>NORTHWEST HOSPITAL CENTER                                            </v>
          </cell>
        </row>
        <row r="398">
          <cell r="A398">
            <v>38</v>
          </cell>
          <cell r="B398" t="str">
            <v>NORTHWEST HOSPITAL CENTER                                            </v>
          </cell>
        </row>
        <row r="399">
          <cell r="A399">
            <v>38</v>
          </cell>
          <cell r="B399" t="str">
            <v>NORTHWEST HOSPITAL CENTER                                            </v>
          </cell>
        </row>
        <row r="400">
          <cell r="A400">
            <v>38</v>
          </cell>
          <cell r="B400" t="str">
            <v>NORTHWEST HOSPITAL CENTER                                            </v>
          </cell>
        </row>
        <row r="401">
          <cell r="A401">
            <v>38</v>
          </cell>
          <cell r="B401" t="str">
            <v>NORTHWEST HOSPITAL CENTER                                            </v>
          </cell>
        </row>
        <row r="402">
          <cell r="A402">
            <v>38</v>
          </cell>
          <cell r="B402" t="str">
            <v>NORTHWEST HOSPITAL CENTER                                            </v>
          </cell>
        </row>
        <row r="403">
          <cell r="A403">
            <v>38</v>
          </cell>
          <cell r="B403" t="str">
            <v>NORTHWEST HOSPITAL CENTER                                            </v>
          </cell>
        </row>
        <row r="404">
          <cell r="A404">
            <v>38</v>
          </cell>
          <cell r="B404" t="str">
            <v>NORTHWEST HOSPITAL CENTER                                            </v>
          </cell>
        </row>
        <row r="405">
          <cell r="A405">
            <v>38</v>
          </cell>
          <cell r="B405" t="str">
            <v>NORTHWEST HOSPITAL CENTER                                            </v>
          </cell>
        </row>
        <row r="406">
          <cell r="A406">
            <v>41</v>
          </cell>
          <cell r="B406" t="str">
            <v>NORTH ARUNDEL HOSPITAL                                               </v>
          </cell>
        </row>
        <row r="407">
          <cell r="A407">
            <v>41</v>
          </cell>
          <cell r="B407" t="str">
            <v>NORTH ARUNDEL HOSPITAL                                               </v>
          </cell>
        </row>
        <row r="408">
          <cell r="A408">
            <v>41</v>
          </cell>
          <cell r="B408" t="str">
            <v>NORTH ARUNDEL HOSPITAL                                               </v>
          </cell>
        </row>
        <row r="409">
          <cell r="A409">
            <v>41</v>
          </cell>
          <cell r="B409" t="str">
            <v>NORTH ARUNDEL HOSPITAL                                               </v>
          </cell>
        </row>
        <row r="410">
          <cell r="A410">
            <v>41</v>
          </cell>
          <cell r="B410" t="str">
            <v>NORTH ARUNDEL HOSPITAL                                               </v>
          </cell>
        </row>
        <row r="411">
          <cell r="A411">
            <v>41</v>
          </cell>
          <cell r="B411" t="str">
            <v>NORTH ARUNDEL HOSPITAL                                               </v>
          </cell>
        </row>
        <row r="412">
          <cell r="A412">
            <v>41</v>
          </cell>
          <cell r="B412" t="str">
            <v>NORTH ARUNDEL HOSPITAL                                               </v>
          </cell>
        </row>
        <row r="413">
          <cell r="A413">
            <v>41</v>
          </cell>
          <cell r="B413" t="str">
            <v>NORTH ARUNDEL HOSPITAL                                               </v>
          </cell>
        </row>
        <row r="414">
          <cell r="A414">
            <v>41</v>
          </cell>
          <cell r="B414" t="str">
            <v>NORTH ARUNDEL HOSPITAL                                               </v>
          </cell>
        </row>
        <row r="415">
          <cell r="A415">
            <v>41</v>
          </cell>
          <cell r="B415" t="str">
            <v>NORTH ARUNDEL HOSPITAL                                               </v>
          </cell>
        </row>
        <row r="416">
          <cell r="A416">
            <v>41</v>
          </cell>
          <cell r="B416" t="str">
            <v>NORTH ARUNDEL HOSPITAL                                               </v>
          </cell>
        </row>
        <row r="417">
          <cell r="A417">
            <v>41</v>
          </cell>
          <cell r="B417" t="str">
            <v>NORTH ARUNDEL HOSPITAL                                               </v>
          </cell>
        </row>
        <row r="418">
          <cell r="A418">
            <v>42</v>
          </cell>
          <cell r="B418" t="str">
            <v>GREATER BALTIMORE MED. CTR.                                          </v>
          </cell>
        </row>
        <row r="419">
          <cell r="A419">
            <v>42</v>
          </cell>
          <cell r="B419" t="str">
            <v>GREATER BALTIMORE MED. CTR.                                          </v>
          </cell>
        </row>
        <row r="420">
          <cell r="A420">
            <v>42</v>
          </cell>
          <cell r="B420" t="str">
            <v>GREATER BALTIMORE MED. CTR.                                          </v>
          </cell>
        </row>
        <row r="421">
          <cell r="A421">
            <v>42</v>
          </cell>
          <cell r="B421" t="str">
            <v>GREATER BALTIMORE MED. CTR.                                          </v>
          </cell>
        </row>
        <row r="422">
          <cell r="A422">
            <v>42</v>
          </cell>
          <cell r="B422" t="str">
            <v>GREATER BALTIMORE MED. CTR.                                          </v>
          </cell>
        </row>
        <row r="423">
          <cell r="A423">
            <v>42</v>
          </cell>
          <cell r="B423" t="str">
            <v>GREATER BALTIMORE MED. CTR.                                          </v>
          </cell>
        </row>
        <row r="424">
          <cell r="A424">
            <v>42</v>
          </cell>
          <cell r="B424" t="str">
            <v>GREATER BALTIMORE MED. CTR.                                          </v>
          </cell>
        </row>
        <row r="425">
          <cell r="A425">
            <v>42</v>
          </cell>
          <cell r="B425" t="str">
            <v>GREATER BALTIMORE MED. CTR.                                          </v>
          </cell>
        </row>
        <row r="426">
          <cell r="A426">
            <v>42</v>
          </cell>
          <cell r="B426" t="str">
            <v>GREATER BALTIMORE MED. CTR.                                          </v>
          </cell>
        </row>
        <row r="427">
          <cell r="A427">
            <v>42</v>
          </cell>
          <cell r="B427" t="str">
            <v>GREATER BALTIMORE MED. CTR.                                          </v>
          </cell>
        </row>
        <row r="428">
          <cell r="A428">
            <v>42</v>
          </cell>
          <cell r="B428" t="str">
            <v>GREATER BALTIMORE MED. CTR.                                          </v>
          </cell>
        </row>
        <row r="429">
          <cell r="A429">
            <v>42</v>
          </cell>
          <cell r="B429" t="str">
            <v>GREATER BALTIMORE MED. CTR.                                          </v>
          </cell>
        </row>
        <row r="430">
          <cell r="A430">
            <v>43</v>
          </cell>
          <cell r="B430" t="str">
            <v>MCCREADY MEMORIAL HOSPITAL                                           </v>
          </cell>
        </row>
        <row r="431">
          <cell r="A431">
            <v>43</v>
          </cell>
          <cell r="B431" t="str">
            <v>MCCREADY MEMORIAL HOSPITAL                                           </v>
          </cell>
        </row>
        <row r="432">
          <cell r="A432">
            <v>43</v>
          </cell>
          <cell r="B432" t="str">
            <v>MCCREADY MEMORIAL HOSPITAL                                           </v>
          </cell>
        </row>
        <row r="433">
          <cell r="A433">
            <v>43</v>
          </cell>
          <cell r="B433" t="str">
            <v>MCCREADY MEMORIAL HOSPITAL                                           </v>
          </cell>
        </row>
        <row r="434">
          <cell r="A434">
            <v>43</v>
          </cell>
          <cell r="B434" t="str">
            <v>MCCREADY MEMORIAL HOSPITAL                                           </v>
          </cell>
        </row>
        <row r="435">
          <cell r="A435">
            <v>43</v>
          </cell>
          <cell r="B435" t="str">
            <v>MCCREADY MEMORIAL HOSPITAL                                           </v>
          </cell>
        </row>
        <row r="436">
          <cell r="A436">
            <v>43</v>
          </cell>
          <cell r="B436" t="str">
            <v>MCCREADY MEMORIAL HOSPITAL                                           </v>
          </cell>
        </row>
        <row r="437">
          <cell r="A437">
            <v>43</v>
          </cell>
          <cell r="B437" t="str">
            <v>MCCREADY MEMORIAL HOSPITAL                                           </v>
          </cell>
        </row>
        <row r="438">
          <cell r="A438">
            <v>43</v>
          </cell>
          <cell r="B438" t="str">
            <v>MCCREADY MEMORIAL HOSPITAL                                           </v>
          </cell>
        </row>
        <row r="439">
          <cell r="A439">
            <v>43</v>
          </cell>
          <cell r="B439" t="str">
            <v>MCCREADY MEMORIAL HOSPITAL                                           </v>
          </cell>
        </row>
        <row r="440">
          <cell r="A440">
            <v>46</v>
          </cell>
          <cell r="B440" t="str">
            <v>HOWARD CTY. GENERAL HOSPITAL                                         </v>
          </cell>
        </row>
        <row r="441">
          <cell r="A441">
            <v>46</v>
          </cell>
          <cell r="B441" t="str">
            <v>HOWARD CTY. GENERAL HOSPITAL                                         </v>
          </cell>
        </row>
        <row r="442">
          <cell r="A442">
            <v>46</v>
          </cell>
          <cell r="B442" t="str">
            <v>HOWARD CTY. GENERAL HOSPITAL                                         </v>
          </cell>
        </row>
        <row r="443">
          <cell r="A443">
            <v>46</v>
          </cell>
          <cell r="B443" t="str">
            <v>HOWARD CTY. GENERAL HOSPITAL                                         </v>
          </cell>
        </row>
        <row r="444">
          <cell r="A444">
            <v>46</v>
          </cell>
          <cell r="B444" t="str">
            <v>HOWARD CTY. GENERAL HOSPITAL                                         </v>
          </cell>
        </row>
        <row r="445">
          <cell r="A445">
            <v>46</v>
          </cell>
          <cell r="B445" t="str">
            <v>HOWARD CTY. GENERAL HOSPITAL                                         </v>
          </cell>
        </row>
        <row r="446">
          <cell r="A446">
            <v>46</v>
          </cell>
          <cell r="B446" t="str">
            <v>HOWARD CTY. GENERAL HOSPITAL                                         </v>
          </cell>
        </row>
        <row r="447">
          <cell r="A447">
            <v>46</v>
          </cell>
          <cell r="B447" t="str">
            <v>HOWARD CTY. GENERAL HOSPITAL                                         </v>
          </cell>
        </row>
        <row r="448">
          <cell r="A448">
            <v>46</v>
          </cell>
          <cell r="B448" t="str">
            <v>HOWARD CTY. GENERAL HOSPITAL                                         </v>
          </cell>
        </row>
        <row r="449">
          <cell r="A449">
            <v>46</v>
          </cell>
          <cell r="B449" t="str">
            <v>HOWARD CTY. GENERAL HOSPITAL                                         </v>
          </cell>
        </row>
        <row r="450">
          <cell r="A450">
            <v>46</v>
          </cell>
          <cell r="B450" t="str">
            <v>HOWARD CTY. GENERAL HOSPITAL                                         </v>
          </cell>
        </row>
        <row r="451">
          <cell r="A451">
            <v>46</v>
          </cell>
          <cell r="B451" t="str">
            <v>HOWARD CTY. GENERAL HOSPITAL                                         </v>
          </cell>
        </row>
        <row r="452">
          <cell r="A452">
            <v>47</v>
          </cell>
          <cell r="B452" t="str">
            <v>UPPER CHESAPEAKE MED. CTR.                                           </v>
          </cell>
        </row>
        <row r="453">
          <cell r="A453">
            <v>47</v>
          </cell>
          <cell r="B453" t="str">
            <v>UPPER CHESAPEAKE MED. CTR.                                           </v>
          </cell>
        </row>
        <row r="454">
          <cell r="A454">
            <v>47</v>
          </cell>
          <cell r="B454" t="str">
            <v>UPPER CHESAPEAKE MED. CTR.                                           </v>
          </cell>
        </row>
        <row r="455">
          <cell r="A455">
            <v>47</v>
          </cell>
          <cell r="B455" t="str">
            <v>UPPER CHESAPEAKE MED. CTR.                                           </v>
          </cell>
        </row>
        <row r="456">
          <cell r="A456">
            <v>47</v>
          </cell>
          <cell r="B456" t="str">
            <v>UPPER CHESAPEAKE MED. CTR.                                           </v>
          </cell>
        </row>
        <row r="457">
          <cell r="A457">
            <v>47</v>
          </cell>
          <cell r="B457" t="str">
            <v>UPPER CHESAPEAKE MED. CTR.                                           </v>
          </cell>
        </row>
        <row r="458">
          <cell r="A458">
            <v>47</v>
          </cell>
          <cell r="B458" t="str">
            <v>UPPER CHESAPEAKE MED. CTR.                                           </v>
          </cell>
        </row>
        <row r="459">
          <cell r="A459">
            <v>47</v>
          </cell>
          <cell r="B459" t="str">
            <v>UPPER CHESAPEAKE MED. CTR.                                           </v>
          </cell>
        </row>
        <row r="460">
          <cell r="A460">
            <v>47</v>
          </cell>
          <cell r="B460" t="str">
            <v>UPPER CHESAPEAKE MED. CTR.                                           </v>
          </cell>
        </row>
        <row r="461">
          <cell r="A461">
            <v>47</v>
          </cell>
          <cell r="B461" t="str">
            <v>UPPER CHESAPEAKE MED. CTR.                                           </v>
          </cell>
        </row>
        <row r="462">
          <cell r="A462">
            <v>47</v>
          </cell>
          <cell r="B462" t="str">
            <v>UPPER CHESAPEAKE MED. CTR.                                           </v>
          </cell>
        </row>
        <row r="463">
          <cell r="A463">
            <v>47</v>
          </cell>
          <cell r="B463" t="str">
            <v>UPPER CHESAPEAKE MED. CTR.                                           </v>
          </cell>
        </row>
        <row r="464">
          <cell r="A464">
            <v>48</v>
          </cell>
          <cell r="B464" t="str">
            <v>DOCTORS COMMUNITY HOSPITAL                                           </v>
          </cell>
        </row>
        <row r="465">
          <cell r="A465">
            <v>48</v>
          </cell>
          <cell r="B465" t="str">
            <v>DOCTORS COMMUNITY HOSPITAL                                           </v>
          </cell>
        </row>
        <row r="466">
          <cell r="A466">
            <v>48</v>
          </cell>
          <cell r="B466" t="str">
            <v>DOCTORS COMMUNITY HOSPITAL                                           </v>
          </cell>
        </row>
        <row r="467">
          <cell r="A467">
            <v>48</v>
          </cell>
          <cell r="B467" t="str">
            <v>DOCTORS COMMUNITY HOSPITAL                                           </v>
          </cell>
        </row>
        <row r="468">
          <cell r="A468">
            <v>48</v>
          </cell>
          <cell r="B468" t="str">
            <v>DOCTORS COMMUNITY HOSPITAL                                           </v>
          </cell>
        </row>
        <row r="469">
          <cell r="A469">
            <v>48</v>
          </cell>
          <cell r="B469" t="str">
            <v>DOCTORS COMMUNITY HOSPITAL                                           </v>
          </cell>
        </row>
        <row r="470">
          <cell r="A470">
            <v>48</v>
          </cell>
          <cell r="B470" t="str">
            <v>DOCTORS COMMUNITY HOSPITAL                                           </v>
          </cell>
        </row>
        <row r="471">
          <cell r="A471">
            <v>48</v>
          </cell>
          <cell r="B471" t="str">
            <v>DOCTORS COMMUNITY HOSPITAL                                           </v>
          </cell>
        </row>
        <row r="472">
          <cell r="A472">
            <v>48</v>
          </cell>
          <cell r="B472" t="str">
            <v>DOCTORS COMMUNITY HOSPITAL                                           </v>
          </cell>
        </row>
        <row r="473">
          <cell r="A473">
            <v>48</v>
          </cell>
          <cell r="B473" t="str">
            <v>DOCTORS COMMUNITY HOSPITAL                                           </v>
          </cell>
        </row>
        <row r="474">
          <cell r="A474">
            <v>48</v>
          </cell>
          <cell r="B474" t="str">
            <v>DOCTORS COMMUNITY HOSPITAL                                           </v>
          </cell>
        </row>
        <row r="475">
          <cell r="A475">
            <v>48</v>
          </cell>
          <cell r="B475" t="str">
            <v>DOCTORS COMMUNITY HOSPITAL                                           </v>
          </cell>
        </row>
        <row r="476">
          <cell r="A476">
            <v>49</v>
          </cell>
          <cell r="B476" t="str">
            <v>SOUTHERN MARYLAND HOSPITAL                                           </v>
          </cell>
        </row>
        <row r="477">
          <cell r="A477">
            <v>49</v>
          </cell>
          <cell r="B477" t="str">
            <v>SOUTHERN MARYLAND HOSPITAL                                           </v>
          </cell>
        </row>
        <row r="478">
          <cell r="A478">
            <v>49</v>
          </cell>
          <cell r="B478" t="str">
            <v>SOUTHERN MARYLAND HOSPITAL                                           </v>
          </cell>
        </row>
        <row r="479">
          <cell r="A479">
            <v>49</v>
          </cell>
          <cell r="B479" t="str">
            <v>SOUTHERN MARYLAND HOSPITAL                                           </v>
          </cell>
        </row>
        <row r="480">
          <cell r="A480">
            <v>49</v>
          </cell>
          <cell r="B480" t="str">
            <v>SOUTHERN MARYLAND HOSPITAL                                           </v>
          </cell>
        </row>
        <row r="481">
          <cell r="A481">
            <v>49</v>
          </cell>
          <cell r="B481" t="str">
            <v>SOUTHERN MARYLAND HOSPITAL                                           </v>
          </cell>
        </row>
        <row r="482">
          <cell r="A482">
            <v>49</v>
          </cell>
          <cell r="B482" t="str">
            <v>SOUTHERN MARYLAND HOSPITAL                                           </v>
          </cell>
        </row>
        <row r="483">
          <cell r="A483">
            <v>49</v>
          </cell>
          <cell r="B483" t="str">
            <v>SOUTHERN MARYLAND HOSPITAL                                           </v>
          </cell>
        </row>
        <row r="484">
          <cell r="A484">
            <v>49</v>
          </cell>
          <cell r="B484" t="str">
            <v>SOUTHERN MARYLAND HOSPITAL                                           </v>
          </cell>
        </row>
        <row r="485">
          <cell r="A485">
            <v>49</v>
          </cell>
          <cell r="B485" t="str">
            <v>SOUTHERN MARYLAND HOSPITAL                                           </v>
          </cell>
        </row>
        <row r="486">
          <cell r="A486">
            <v>49</v>
          </cell>
          <cell r="B486" t="str">
            <v>SOUTHERN MARYLAND HOSPITAL                                           </v>
          </cell>
        </row>
        <row r="487">
          <cell r="A487">
            <v>49</v>
          </cell>
          <cell r="B487" t="str">
            <v>SOUTHERN MARYLAND HOSPITAL                                           </v>
          </cell>
        </row>
        <row r="488">
          <cell r="A488">
            <v>50</v>
          </cell>
          <cell r="B488" t="str">
            <v>LAUREL REGIONAL HOSPITAL                                             </v>
          </cell>
        </row>
        <row r="489">
          <cell r="A489">
            <v>50</v>
          </cell>
          <cell r="B489" t="str">
            <v>LAUREL REGIONAL HOSPITAL                                             </v>
          </cell>
        </row>
        <row r="490">
          <cell r="A490">
            <v>50</v>
          </cell>
          <cell r="B490" t="str">
            <v>LAUREL REGIONAL HOSPITAL                                             </v>
          </cell>
        </row>
        <row r="491">
          <cell r="A491">
            <v>50</v>
          </cell>
          <cell r="B491" t="str">
            <v>LAUREL REGIONAL HOSPITAL                                             </v>
          </cell>
        </row>
        <row r="492">
          <cell r="A492">
            <v>50</v>
          </cell>
          <cell r="B492" t="str">
            <v>LAUREL REGIONAL HOSPITAL                                             </v>
          </cell>
        </row>
        <row r="493">
          <cell r="A493">
            <v>50</v>
          </cell>
          <cell r="B493" t="str">
            <v>LAUREL REGIONAL HOSPITAL                                             </v>
          </cell>
        </row>
        <row r="494">
          <cell r="A494">
            <v>50</v>
          </cell>
          <cell r="B494" t="str">
            <v>LAUREL REGIONAL HOSPITAL                                             </v>
          </cell>
        </row>
        <row r="495">
          <cell r="A495">
            <v>50</v>
          </cell>
          <cell r="B495" t="str">
            <v>LAUREL REGIONAL HOSPITAL                                             </v>
          </cell>
        </row>
        <row r="496">
          <cell r="A496">
            <v>50</v>
          </cell>
          <cell r="B496" t="str">
            <v>LAUREL REGIONAL HOSPITAL                                             </v>
          </cell>
        </row>
        <row r="497">
          <cell r="A497">
            <v>50</v>
          </cell>
          <cell r="B497" t="str">
            <v>LAUREL REGIONAL HOSPITAL                                             </v>
          </cell>
        </row>
        <row r="498">
          <cell r="A498">
            <v>50</v>
          </cell>
          <cell r="B498" t="str">
            <v>LAUREL REGIONAL HOSPITAL                                             </v>
          </cell>
        </row>
        <row r="499">
          <cell r="A499">
            <v>50</v>
          </cell>
          <cell r="B499" t="str">
            <v>LAUREL REGIONAL HOSPITAL                                             </v>
          </cell>
        </row>
        <row r="500">
          <cell r="A500">
            <v>51</v>
          </cell>
          <cell r="B500" t="str">
            <v>KERNAN HOSPITAL                                                      </v>
          </cell>
        </row>
        <row r="501">
          <cell r="A501">
            <v>51</v>
          </cell>
          <cell r="B501" t="str">
            <v>KERNAN HOSPITAL                                                      </v>
          </cell>
        </row>
        <row r="502">
          <cell r="A502">
            <v>51</v>
          </cell>
          <cell r="B502" t="str">
            <v>KERNAN HOSPITAL                                                      </v>
          </cell>
        </row>
        <row r="503">
          <cell r="A503">
            <v>51</v>
          </cell>
          <cell r="B503" t="str">
            <v>KERNAN HOSPITAL                                                      </v>
          </cell>
        </row>
        <row r="504">
          <cell r="A504">
            <v>51</v>
          </cell>
          <cell r="B504" t="str">
            <v>KERNAN HOSPITAL                                                      </v>
          </cell>
        </row>
        <row r="505">
          <cell r="A505">
            <v>51</v>
          </cell>
          <cell r="B505" t="str">
            <v>KERNAN HOSPITAL                                                      </v>
          </cell>
        </row>
        <row r="506">
          <cell r="A506">
            <v>51</v>
          </cell>
          <cell r="B506" t="str">
            <v>KERNAN HOSPITAL                                                      </v>
          </cell>
        </row>
        <row r="507">
          <cell r="A507">
            <v>51</v>
          </cell>
          <cell r="B507" t="str">
            <v>KERNAN HOSPITAL                                                      </v>
          </cell>
        </row>
        <row r="508">
          <cell r="A508">
            <v>51</v>
          </cell>
          <cell r="B508" t="str">
            <v>KERNAN HOSPITAL                                                      </v>
          </cell>
        </row>
        <row r="509">
          <cell r="A509">
            <v>51</v>
          </cell>
          <cell r="B509" t="str">
            <v>KERNAN HOSPITAL                                                      </v>
          </cell>
        </row>
        <row r="510">
          <cell r="A510">
            <v>51</v>
          </cell>
          <cell r="B510" t="str">
            <v>KERNAN HOSPITAL                                                      </v>
          </cell>
        </row>
        <row r="511">
          <cell r="A511">
            <v>51</v>
          </cell>
          <cell r="B511" t="str">
            <v>KERNAN HOSPITAL                                                      </v>
          </cell>
        </row>
        <row r="512">
          <cell r="A512">
            <v>52</v>
          </cell>
          <cell r="B512" t="str">
            <v>GOOD SAMARITAN HOSPITAL                                              </v>
          </cell>
        </row>
        <row r="513">
          <cell r="A513">
            <v>52</v>
          </cell>
          <cell r="B513" t="str">
            <v>GOOD SAMARITAN HOSPITAL                                              </v>
          </cell>
        </row>
        <row r="514">
          <cell r="A514">
            <v>52</v>
          </cell>
          <cell r="B514" t="str">
            <v>GOOD SAMARITAN HOSPITAL                                              </v>
          </cell>
        </row>
        <row r="515">
          <cell r="A515">
            <v>52</v>
          </cell>
          <cell r="B515" t="str">
            <v>GOOD SAMARITAN HOSPITAL                                              </v>
          </cell>
        </row>
        <row r="516">
          <cell r="A516">
            <v>52</v>
          </cell>
          <cell r="B516" t="str">
            <v>GOOD SAMARITAN HOSPITAL                                              </v>
          </cell>
        </row>
        <row r="517">
          <cell r="A517">
            <v>52</v>
          </cell>
          <cell r="B517" t="str">
            <v>GOOD SAMARITAN HOSPITAL                                              </v>
          </cell>
        </row>
        <row r="518">
          <cell r="A518">
            <v>52</v>
          </cell>
          <cell r="B518" t="str">
            <v>GOOD SAMARITAN HOSPITAL                                              </v>
          </cell>
        </row>
        <row r="519">
          <cell r="A519">
            <v>52</v>
          </cell>
          <cell r="B519" t="str">
            <v>GOOD SAMARITAN HOSPITAL                                              </v>
          </cell>
        </row>
        <row r="520">
          <cell r="A520">
            <v>52</v>
          </cell>
          <cell r="B520" t="str">
            <v>GOOD SAMARITAN HOSPITAL                                              </v>
          </cell>
        </row>
        <row r="521">
          <cell r="A521">
            <v>52</v>
          </cell>
          <cell r="B521" t="str">
            <v>GOOD SAMARITAN HOSPITAL                                              </v>
          </cell>
        </row>
        <row r="522">
          <cell r="A522">
            <v>52</v>
          </cell>
          <cell r="B522" t="str">
            <v>GOOD SAMARITAN HOSPITAL                                              </v>
          </cell>
        </row>
        <row r="523">
          <cell r="A523">
            <v>52</v>
          </cell>
          <cell r="B523" t="str">
            <v>GOOD SAMARITAN HOSPITAL                                              </v>
          </cell>
        </row>
        <row r="524">
          <cell r="A524">
            <v>53</v>
          </cell>
          <cell r="B524" t="str">
            <v>SHADY GROVE HOSPITAL                                                 </v>
          </cell>
        </row>
        <row r="525">
          <cell r="A525">
            <v>53</v>
          </cell>
          <cell r="B525" t="str">
            <v>SHADY GROVE HOSPITAL                                                 </v>
          </cell>
        </row>
        <row r="526">
          <cell r="A526">
            <v>53</v>
          </cell>
          <cell r="B526" t="str">
            <v>SHADY GROVE HOSPITAL                                                 </v>
          </cell>
        </row>
        <row r="527">
          <cell r="A527">
            <v>53</v>
          </cell>
          <cell r="B527" t="str">
            <v>SHADY GROVE HOSPITAL                                                 </v>
          </cell>
        </row>
        <row r="528">
          <cell r="A528">
            <v>53</v>
          </cell>
          <cell r="B528" t="str">
            <v>SHADY GROVE HOSPITAL                                                 </v>
          </cell>
        </row>
        <row r="529">
          <cell r="A529">
            <v>53</v>
          </cell>
          <cell r="B529" t="str">
            <v>SHADY GROVE HOSPITAL                                                 </v>
          </cell>
        </row>
        <row r="530">
          <cell r="A530">
            <v>53</v>
          </cell>
          <cell r="B530" t="str">
            <v>SHADY GROVE HOSPITAL                                                 </v>
          </cell>
        </row>
        <row r="531">
          <cell r="A531">
            <v>53</v>
          </cell>
          <cell r="B531" t="str">
            <v>SHADY GROVE HOSPITAL                                                 </v>
          </cell>
        </row>
        <row r="532">
          <cell r="A532">
            <v>53</v>
          </cell>
          <cell r="B532" t="str">
            <v>SHADY GROVE HOSPITAL                                                 </v>
          </cell>
        </row>
        <row r="533">
          <cell r="A533">
            <v>53</v>
          </cell>
          <cell r="B533" t="str">
            <v>SHADY GROVE HOSPITAL                                                 </v>
          </cell>
        </row>
        <row r="534">
          <cell r="A534">
            <v>53</v>
          </cell>
          <cell r="B534" t="str">
            <v>SHADY GROVE HOSPITAL                                                 </v>
          </cell>
        </row>
        <row r="535">
          <cell r="A535">
            <v>53</v>
          </cell>
          <cell r="B535" t="str">
            <v>SHADY GROVE HOSPITAL                                                 </v>
          </cell>
        </row>
        <row r="536">
          <cell r="A536">
            <v>54</v>
          </cell>
          <cell r="B536" t="str">
            <v>JOHNS HOPKINS ONCOLOGY CENTER                                        </v>
          </cell>
        </row>
        <row r="537">
          <cell r="A537">
            <v>54</v>
          </cell>
          <cell r="B537" t="str">
            <v>JOHNS HOPKINS ONCOLOGY CENTER                                        </v>
          </cell>
        </row>
        <row r="538">
          <cell r="A538">
            <v>54</v>
          </cell>
          <cell r="B538" t="str">
            <v>JOHNS HOPKINS ONCOLOGY CENTER                                        </v>
          </cell>
        </row>
        <row r="539">
          <cell r="A539">
            <v>54</v>
          </cell>
          <cell r="B539" t="str">
            <v>JOHNS HOPKINS ONCOLOGY CENTER                                        </v>
          </cell>
        </row>
        <row r="540">
          <cell r="A540">
            <v>54</v>
          </cell>
          <cell r="B540" t="str">
            <v>JOHNS HOPKINS ONCOLOGY CENTER                                        </v>
          </cell>
        </row>
        <row r="541">
          <cell r="A541">
            <v>54</v>
          </cell>
          <cell r="B541" t="str">
            <v>JOHNS HOPKINS ONCOLOGY CENTER                                        </v>
          </cell>
        </row>
        <row r="542">
          <cell r="A542">
            <v>54</v>
          </cell>
          <cell r="B542" t="str">
            <v>JOHNS HOPKINS ONCOLOGY CENTER                                        </v>
          </cell>
        </row>
        <row r="543">
          <cell r="A543">
            <v>54</v>
          </cell>
          <cell r="B543" t="str">
            <v>JOHNS HOPKINS ONCOLOGY CENTER                                        </v>
          </cell>
        </row>
        <row r="544">
          <cell r="A544">
            <v>54</v>
          </cell>
          <cell r="B544" t="str">
            <v>JOHNS HOPKINS ONCOLOGY CENTER                                        </v>
          </cell>
        </row>
        <row r="545">
          <cell r="A545">
            <v>54</v>
          </cell>
          <cell r="B545" t="str">
            <v>JOHNS HOPKINS ONCOLOGY CENTER                                        </v>
          </cell>
        </row>
        <row r="546">
          <cell r="A546">
            <v>54</v>
          </cell>
          <cell r="B546" t="str">
            <v>JOHNS HOPKINS ONCOLOGY CENTER                                        </v>
          </cell>
        </row>
        <row r="547">
          <cell r="A547">
            <v>54</v>
          </cell>
          <cell r="B547" t="str">
            <v>JOHNS HOPKINS ONCOLOGY CENTER                                        </v>
          </cell>
        </row>
        <row r="548">
          <cell r="A548">
            <v>57</v>
          </cell>
          <cell r="B548" t="str">
            <v>CHESAPEAKE REHAB HOSPITAL                                            </v>
          </cell>
        </row>
        <row r="549">
          <cell r="A549">
            <v>57</v>
          </cell>
          <cell r="B549" t="str">
            <v>CHESAPEAKE REHAB HOSPITAL                                            </v>
          </cell>
        </row>
        <row r="550">
          <cell r="A550">
            <v>57</v>
          </cell>
          <cell r="B550" t="str">
            <v>CHESAPEAKE REHAB HOSPITAL                                            </v>
          </cell>
        </row>
        <row r="551">
          <cell r="A551">
            <v>57</v>
          </cell>
          <cell r="B551" t="str">
            <v>CHESAPEAKE REHAB HOSPITAL                                            </v>
          </cell>
        </row>
        <row r="552">
          <cell r="A552">
            <v>57</v>
          </cell>
          <cell r="B552" t="str">
            <v>CHESAPEAKE REHAB HOSPITAL                                            </v>
          </cell>
        </row>
        <row r="553">
          <cell r="A553">
            <v>57</v>
          </cell>
          <cell r="B553" t="str">
            <v>CHESAPEAKE REHAB HOSPITAL                                            </v>
          </cell>
        </row>
        <row r="554">
          <cell r="A554">
            <v>57</v>
          </cell>
          <cell r="B554" t="str">
            <v>CHESAPEAKE REHAB HOSPITAL                                            </v>
          </cell>
        </row>
        <row r="555">
          <cell r="A555">
            <v>57</v>
          </cell>
          <cell r="B555" t="str">
            <v>CHESAPEAKE REHAB HOSPITAL                                            </v>
          </cell>
        </row>
        <row r="556">
          <cell r="A556">
            <v>58</v>
          </cell>
          <cell r="B556" t="str">
            <v>ATLANTIC GENERAL HOSPITAL                                            </v>
          </cell>
        </row>
        <row r="557">
          <cell r="A557">
            <v>58</v>
          </cell>
          <cell r="B557" t="str">
            <v>ATLANTIC GENERAL HOSPITAL                                            </v>
          </cell>
        </row>
        <row r="558">
          <cell r="A558">
            <v>58</v>
          </cell>
          <cell r="B558" t="str">
            <v>ATLANTIC GENERAL HOSPITAL                                            </v>
          </cell>
        </row>
        <row r="559">
          <cell r="A559">
            <v>58</v>
          </cell>
          <cell r="B559" t="str">
            <v>ATLANTIC GENERAL HOSPITAL                                            </v>
          </cell>
        </row>
        <row r="560">
          <cell r="A560">
            <v>58</v>
          </cell>
          <cell r="B560" t="str">
            <v>ATLANTIC GENERAL HOSPITAL                                            </v>
          </cell>
        </row>
        <row r="561">
          <cell r="A561">
            <v>58</v>
          </cell>
          <cell r="B561" t="str">
            <v>ATLANTIC GENERAL HOSPITAL                                            </v>
          </cell>
        </row>
        <row r="562">
          <cell r="A562">
            <v>58</v>
          </cell>
          <cell r="B562" t="str">
            <v>ATLANTIC GENERAL HOSPITAL                                            </v>
          </cell>
        </row>
        <row r="563">
          <cell r="A563">
            <v>58</v>
          </cell>
          <cell r="B563" t="str">
            <v>ATLANTIC GENERAL HOSPITAL                                            </v>
          </cell>
        </row>
        <row r="564">
          <cell r="A564">
            <v>58</v>
          </cell>
          <cell r="B564" t="str">
            <v>ATLANTIC GENERAL HOSPITAL                                            </v>
          </cell>
        </row>
        <row r="565">
          <cell r="A565">
            <v>58</v>
          </cell>
          <cell r="B565" t="str">
            <v>ATLANTIC GENERAL HOSPITAL                                            </v>
          </cell>
        </row>
        <row r="566">
          <cell r="A566">
            <v>58</v>
          </cell>
          <cell r="B566" t="str">
            <v>ATLANTIC GENERAL HOSPITAL                                            </v>
          </cell>
        </row>
        <row r="567">
          <cell r="A567">
            <v>58</v>
          </cell>
          <cell r="B567" t="str">
            <v>ATLANTIC GENERAL HOSPITAL                                            </v>
          </cell>
        </row>
        <row r="568">
          <cell r="A568">
            <v>60</v>
          </cell>
          <cell r="B568" t="str">
            <v>FORT WASHINGTON MEDICAL CTR.                                         </v>
          </cell>
        </row>
        <row r="569">
          <cell r="A569">
            <v>60</v>
          </cell>
          <cell r="B569" t="str">
            <v>FORT WASHINGTON MEDICAL CTR.                                         </v>
          </cell>
        </row>
        <row r="570">
          <cell r="A570">
            <v>60</v>
          </cell>
          <cell r="B570" t="str">
            <v>FORT WASHINGTON MEDICAL CTR.                                         </v>
          </cell>
        </row>
        <row r="571">
          <cell r="A571">
            <v>60</v>
          </cell>
          <cell r="B571" t="str">
            <v>FORT WASHINGTON MEDICAL CTR.                                         </v>
          </cell>
        </row>
        <row r="572">
          <cell r="A572">
            <v>60</v>
          </cell>
          <cell r="B572" t="str">
            <v>FORT WASHINGTON MEDICAL CTR.                                         </v>
          </cell>
        </row>
        <row r="573">
          <cell r="A573">
            <v>60</v>
          </cell>
          <cell r="B573" t="str">
            <v>FORT WASHINGTON MEDICAL CTR.                                         </v>
          </cell>
        </row>
        <row r="574">
          <cell r="A574">
            <v>60</v>
          </cell>
          <cell r="B574" t="str">
            <v>FORT WASHINGTON MEDICAL CTR.                                         </v>
          </cell>
        </row>
        <row r="575">
          <cell r="A575">
            <v>60</v>
          </cell>
          <cell r="B575" t="str">
            <v>FORT WASHINGTON MEDICAL CTR.                                         </v>
          </cell>
        </row>
        <row r="576">
          <cell r="A576">
            <v>60</v>
          </cell>
          <cell r="B576" t="str">
            <v>FORT WASHINGTON MEDICAL CTR.                                         </v>
          </cell>
        </row>
        <row r="577">
          <cell r="A577">
            <v>60</v>
          </cell>
          <cell r="B577" t="str">
            <v>FORT WASHINGTON MEDICAL CTR.                                         </v>
          </cell>
        </row>
        <row r="578">
          <cell r="A578">
            <v>60</v>
          </cell>
          <cell r="B578" t="str">
            <v>FORT WASHINGTON MEDICAL CTR.                                         </v>
          </cell>
        </row>
        <row r="579">
          <cell r="A579">
            <v>60</v>
          </cell>
          <cell r="B579" t="str">
            <v>FORT WASHINGTON MEDICAL CTR.                                         </v>
          </cell>
        </row>
        <row r="580">
          <cell r="A580">
            <v>63</v>
          </cell>
          <cell r="B580" t="str">
            <v>KESSLER-ADVENTIST REHAB HOSPIT                                       </v>
          </cell>
        </row>
        <row r="581">
          <cell r="A581">
            <v>63</v>
          </cell>
          <cell r="B581" t="str">
            <v>KESSLER-ADVENTIST REHAB HOSPIT                                       </v>
          </cell>
        </row>
        <row r="582">
          <cell r="A582">
            <v>63</v>
          </cell>
          <cell r="B582" t="str">
            <v>KESSLER-ADVENTIST REHAB HOSPIT                                       </v>
          </cell>
        </row>
        <row r="583">
          <cell r="A583">
            <v>63</v>
          </cell>
          <cell r="B583" t="str">
            <v>KESSLER-ADVENTIST REHAB HOSPIT                                       </v>
          </cell>
        </row>
        <row r="584">
          <cell r="A584">
            <v>63</v>
          </cell>
          <cell r="B584" t="str">
            <v>KESSLER-ADVENTIST REHAB HOSPIT                                       </v>
          </cell>
        </row>
        <row r="585">
          <cell r="A585">
            <v>63</v>
          </cell>
          <cell r="B585" t="str">
            <v>KESSLER-ADVENTIST REHAB HOSPIT                                       </v>
          </cell>
        </row>
        <row r="586">
          <cell r="A586">
            <v>63</v>
          </cell>
          <cell r="B586" t="str">
            <v>KESSLER-ADVENTIST REHAB HOSPIT                                       </v>
          </cell>
        </row>
        <row r="587">
          <cell r="A587">
            <v>63</v>
          </cell>
          <cell r="B587" t="str">
            <v>KESSLER-ADVENTIST REHAB HOSPIT                                       </v>
          </cell>
        </row>
        <row r="588">
          <cell r="A588">
            <v>63</v>
          </cell>
          <cell r="B588" t="str">
            <v>KESSLER-ADVENTIST REHAB HOSPIT                                       </v>
          </cell>
        </row>
        <row r="589">
          <cell r="A589">
            <v>63</v>
          </cell>
          <cell r="B589" t="str">
            <v>KESSLER-ADVENTIST REHAB HOSPIT                                       </v>
          </cell>
        </row>
        <row r="590">
          <cell r="A590">
            <v>63</v>
          </cell>
          <cell r="B590" t="str">
            <v>KESSLER-ADVENTIST REHAB HOSPIT                                       </v>
          </cell>
        </row>
        <row r="591">
          <cell r="A591">
            <v>63</v>
          </cell>
          <cell r="B591" t="str">
            <v>KESSLER-ADVENTIST REHAB HOSPIT                                       </v>
          </cell>
        </row>
        <row r="592">
          <cell r="A592">
            <v>71</v>
          </cell>
          <cell r="B592" t="str">
            <v>UMD (SHOCK TRAUMA)                                                   </v>
          </cell>
        </row>
        <row r="593">
          <cell r="A593">
            <v>71</v>
          </cell>
          <cell r="B593" t="str">
            <v>UMD (SHOCK TRAUMA)                                                   </v>
          </cell>
        </row>
        <row r="594">
          <cell r="A594">
            <v>71</v>
          </cell>
          <cell r="B594" t="str">
            <v>UMD (SHOCK TRAUMA)                                                   </v>
          </cell>
        </row>
        <row r="595">
          <cell r="A595">
            <v>71</v>
          </cell>
          <cell r="B595" t="str">
            <v>UMD (SHOCK TRAUMA)                                                   </v>
          </cell>
        </row>
        <row r="596">
          <cell r="A596">
            <v>71</v>
          </cell>
          <cell r="B596" t="str">
            <v>UMD (SHOCK TRAUMA)                                                   </v>
          </cell>
        </row>
        <row r="597">
          <cell r="A597">
            <v>71</v>
          </cell>
          <cell r="B597" t="str">
            <v>UMD (SHOCK TRAUMA)                                                   </v>
          </cell>
        </row>
        <row r="598">
          <cell r="A598">
            <v>71</v>
          </cell>
          <cell r="B598" t="str">
            <v>UMD (SHOCK TRAUMA)                                                   </v>
          </cell>
        </row>
        <row r="599">
          <cell r="A599">
            <v>71</v>
          </cell>
          <cell r="B599" t="str">
            <v>UMD (SHOCK TRAUMA)                                                   </v>
          </cell>
        </row>
        <row r="600">
          <cell r="A600">
            <v>71</v>
          </cell>
          <cell r="B600" t="str">
            <v>UMD (SHOCK TRAUMA)                                                   </v>
          </cell>
        </row>
        <row r="601">
          <cell r="A601">
            <v>71</v>
          </cell>
          <cell r="B601" t="str">
            <v>UMD (SHOCK TRAUMA)                                                   </v>
          </cell>
        </row>
        <row r="602">
          <cell r="A602">
            <v>71</v>
          </cell>
          <cell r="B602" t="str">
            <v>UMD (SHOCK TRAUMA)                                                   </v>
          </cell>
        </row>
        <row r="603">
          <cell r="A603">
            <v>71</v>
          </cell>
          <cell r="B603" t="str">
            <v>UMD (SHOCK TRAUMA)                                                   </v>
          </cell>
        </row>
        <row r="604">
          <cell r="A604">
            <v>72</v>
          </cell>
          <cell r="B604" t="str">
            <v>UMD (CANCER CENTER)                                                  </v>
          </cell>
        </row>
        <row r="605">
          <cell r="A605">
            <v>72</v>
          </cell>
          <cell r="B605" t="str">
            <v>UMD (CANCER CENTER)                                                  </v>
          </cell>
        </row>
        <row r="606">
          <cell r="A606">
            <v>72</v>
          </cell>
          <cell r="B606" t="str">
            <v>UMD (CANCER CENTER)                                                  </v>
          </cell>
        </row>
        <row r="607">
          <cell r="A607">
            <v>72</v>
          </cell>
          <cell r="B607" t="str">
            <v>UMD (CANCER CENTER)                                                  </v>
          </cell>
        </row>
        <row r="608">
          <cell r="A608">
            <v>72</v>
          </cell>
          <cell r="B608" t="str">
            <v>UMD (CANCER CENTER)                                                  </v>
          </cell>
        </row>
        <row r="609">
          <cell r="A609">
            <v>72</v>
          </cell>
          <cell r="B609" t="str">
            <v>UMD (CANCER CENTER)                                                  </v>
          </cell>
        </row>
        <row r="610">
          <cell r="A610">
            <v>72</v>
          </cell>
          <cell r="B610" t="str">
            <v>UMD (CANCER CENTER)                                                  </v>
          </cell>
        </row>
        <row r="611">
          <cell r="A611">
            <v>72</v>
          </cell>
          <cell r="B611" t="str">
            <v>UMD (CANCER CENTER)                                                  </v>
          </cell>
        </row>
        <row r="612">
          <cell r="A612">
            <v>72</v>
          </cell>
          <cell r="B612" t="str">
            <v>UMD (CANCER CENTER)                                                  </v>
          </cell>
        </row>
        <row r="613">
          <cell r="A613">
            <v>72</v>
          </cell>
          <cell r="B613" t="str">
            <v>UMD (CANCER CENTER)                                                  </v>
          </cell>
        </row>
        <row r="614">
          <cell r="A614">
            <v>72</v>
          </cell>
          <cell r="B614" t="str">
            <v>UMD (CANCER CENTER)                                                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E_DSH"/>
      <sheetName val="Direct Strip"/>
      <sheetName val="Sheet2"/>
      <sheetName val="ICC LMA"/>
      <sheetName val="HCFA Inputs"/>
      <sheetName val="APRinput"/>
      <sheetName val="New IME Calc"/>
      <sheetName val="IME regression"/>
      <sheetName val="Capital"/>
      <sheetName val="apr regress"/>
      <sheetName val="rev neutrality"/>
      <sheetName val="ROC"/>
    </sheetNames>
    <sheetDataSet>
      <sheetData sheetId="0">
        <row r="4">
          <cell r="A4">
            <v>1</v>
          </cell>
          <cell r="B4" t="str">
            <v>Washington County Hospital</v>
          </cell>
          <cell r="D4">
            <v>0.969787</v>
          </cell>
          <cell r="E4">
            <v>0.96238</v>
          </cell>
          <cell r="F4">
            <v>-0.007637759631754171</v>
          </cell>
          <cell r="H4">
            <v>-0.07858489039279362</v>
          </cell>
          <cell r="J4">
            <v>-0.08562243752103982</v>
          </cell>
          <cell r="L4">
            <v>0.956135</v>
          </cell>
          <cell r="M4">
            <v>0.948316</v>
          </cell>
          <cell r="N4">
            <v>-0.008177715489967374</v>
          </cell>
          <cell r="P4">
            <v>-0.08019782498038075</v>
          </cell>
          <cell r="R4">
            <v>-0.08771970547474439</v>
          </cell>
        </row>
        <row r="5">
          <cell r="A5">
            <v>2</v>
          </cell>
          <cell r="B5" t="str">
            <v>University of Maryland Hospital</v>
          </cell>
          <cell r="D5">
            <v>1.488723</v>
          </cell>
          <cell r="E5">
            <v>1.509561</v>
          </cell>
          <cell r="F5">
            <v>0.013997231184041503</v>
          </cell>
          <cell r="H5">
            <v>0.21118600394443254</v>
          </cell>
          <cell r="J5">
            <v>0.22813925444851813</v>
          </cell>
          <cell r="L5">
            <v>1.474077</v>
          </cell>
          <cell r="M5">
            <v>1.497074</v>
          </cell>
          <cell r="N5">
            <v>0.015600948932789738</v>
          </cell>
          <cell r="P5">
            <v>0.21118600394443254</v>
          </cell>
          <cell r="R5">
            <v>0.23008165494007926</v>
          </cell>
        </row>
        <row r="6">
          <cell r="A6">
            <v>3</v>
          </cell>
          <cell r="B6" t="str">
            <v>Prince George's Hospital Center</v>
          </cell>
          <cell r="D6">
            <v>0.973659</v>
          </cell>
          <cell r="E6">
            <v>0.982669</v>
          </cell>
          <cell r="F6">
            <v>0.009253753110688656</v>
          </cell>
          <cell r="H6">
            <v>-0.013915946704734283</v>
          </cell>
          <cell r="J6">
            <v>-0.004790968329152712</v>
          </cell>
          <cell r="L6">
            <v>0.942953</v>
          </cell>
          <cell r="M6">
            <v>0.952445</v>
          </cell>
          <cell r="N6">
            <v>0.010066249325257903</v>
          </cell>
          <cell r="P6">
            <v>-0.009594889747476243</v>
          </cell>
          <cell r="R6">
            <v>0.00037477502533511675</v>
          </cell>
        </row>
        <row r="7">
          <cell r="A7">
            <v>4</v>
          </cell>
          <cell r="B7" t="str">
            <v>Holy Cross Hospital</v>
          </cell>
          <cell r="D7">
            <v>0.78711</v>
          </cell>
          <cell r="E7">
            <v>0.778129</v>
          </cell>
          <cell r="F7">
            <v>-0.011410095158237099</v>
          </cell>
          <cell r="H7">
            <v>-0.042248410966592376</v>
          </cell>
          <cell r="J7">
            <v>-0.0531764477354163</v>
          </cell>
          <cell r="L7">
            <v>0.770339</v>
          </cell>
          <cell r="M7">
            <v>0.761868</v>
          </cell>
          <cell r="N7">
            <v>-0.010996457403818383</v>
          </cell>
          <cell r="P7">
            <v>-0.03950630131344113</v>
          </cell>
          <cell r="R7">
            <v>-0.050068329357683794</v>
          </cell>
        </row>
        <row r="8">
          <cell r="A8">
            <v>5</v>
          </cell>
          <cell r="B8" t="str">
            <v>Frederick Memorial Hospital</v>
          </cell>
          <cell r="D8">
            <v>0.842102</v>
          </cell>
          <cell r="E8">
            <v>0.830713</v>
          </cell>
          <cell r="F8">
            <v>-0.013524489907398407</v>
          </cell>
          <cell r="H8">
            <v>-0.07858489039279362</v>
          </cell>
          <cell r="J8">
            <v>-0.09104655974320064</v>
          </cell>
          <cell r="L8">
            <v>0.864155</v>
          </cell>
          <cell r="M8">
            <v>0.852397</v>
          </cell>
          <cell r="N8">
            <v>-0.013606355341345022</v>
          </cell>
          <cell r="P8">
            <v>-0.08011029852948193</v>
          </cell>
          <cell r="R8">
            <v>-0.09262664468253357</v>
          </cell>
        </row>
        <row r="9">
          <cell r="A9">
            <v>6</v>
          </cell>
          <cell r="B9" t="str">
            <v>Harford Memorial Hospital</v>
          </cell>
          <cell r="D9">
            <v>0.851904</v>
          </cell>
          <cell r="E9">
            <v>0.850689</v>
          </cell>
          <cell r="F9">
            <v>-0.0014262170385395123</v>
          </cell>
          <cell r="H9">
            <v>-0.07858489039279362</v>
          </cell>
          <cell r="J9">
            <v>-0.07989902832168316</v>
          </cell>
          <cell r="L9">
            <v>0.853566</v>
          </cell>
          <cell r="M9">
            <v>0.852182</v>
          </cell>
          <cell r="N9">
            <v>-0.001621432906184217</v>
          </cell>
          <cell r="P9">
            <v>-0.06830765222975588</v>
          </cell>
          <cell r="R9">
            <v>-0.06981832886087058</v>
          </cell>
        </row>
        <row r="10">
          <cell r="A10">
            <v>7</v>
          </cell>
          <cell r="B10" t="str">
            <v>St. Joseph Medical Center</v>
          </cell>
          <cell r="D10">
            <v>1.202226</v>
          </cell>
          <cell r="E10">
            <v>1.181018</v>
          </cell>
          <cell r="F10">
            <v>-0.017640610001780077</v>
          </cell>
          <cell r="H10">
            <v>-0.07858489039279362</v>
          </cell>
          <cell r="J10">
            <v>-0.0948392149911218</v>
          </cell>
          <cell r="L10">
            <v>1.196968</v>
          </cell>
          <cell r="M10">
            <v>1.174976</v>
          </cell>
          <cell r="N10">
            <v>-0.018373089339063342</v>
          </cell>
          <cell r="P10">
            <v>-0.07661764418003814</v>
          </cell>
          <cell r="R10">
            <v>-0.09358303069763307</v>
          </cell>
        </row>
        <row r="11">
          <cell r="A11">
            <v>8</v>
          </cell>
          <cell r="B11" t="str">
            <v>Mercy Medical Center</v>
          </cell>
          <cell r="D11">
            <v>0.881874</v>
          </cell>
          <cell r="E11">
            <v>0.885114</v>
          </cell>
          <cell r="F11">
            <v>0.0036739942440755513</v>
          </cell>
          <cell r="H11">
            <v>0.01519795262970014</v>
          </cell>
          <cell r="J11">
            <v>0.01892778406425899</v>
          </cell>
          <cell r="L11">
            <v>0.833668</v>
          </cell>
          <cell r="M11">
            <v>0.83717</v>
          </cell>
          <cell r="N11">
            <v>0.004200712993661648</v>
          </cell>
          <cell r="P11">
            <v>0.01855454985303928</v>
          </cell>
          <cell r="R11">
            <v>0.02283320518536014</v>
          </cell>
        </row>
        <row r="12">
          <cell r="A12">
            <v>9</v>
          </cell>
          <cell r="B12" t="str">
            <v>Johns Hopkins Hospital</v>
          </cell>
          <cell r="D12">
            <v>1.415448</v>
          </cell>
          <cell r="E12">
            <v>1.425244</v>
          </cell>
          <cell r="F12">
            <v>0.006920777026072189</v>
          </cell>
          <cell r="H12">
            <v>0.16872030061504661</v>
          </cell>
          <cell r="J12">
            <v>0.1768087532214475</v>
          </cell>
          <cell r="L12">
            <v>1.455847</v>
          </cell>
          <cell r="M12">
            <v>1.467218</v>
          </cell>
          <cell r="N12">
            <v>0.00781057350119907</v>
          </cell>
          <cell r="P12">
            <v>0.16872030061504661</v>
          </cell>
          <cell r="R12">
            <v>0.17784867642534397</v>
          </cell>
        </row>
        <row r="13">
          <cell r="A13">
            <v>10</v>
          </cell>
          <cell r="B13" t="str">
            <v>Dorchester General Hospital</v>
          </cell>
          <cell r="D13">
            <v>0.821569</v>
          </cell>
          <cell r="E13">
            <v>0.835103</v>
          </cell>
          <cell r="F13">
            <v>0.016473357685112378</v>
          </cell>
          <cell r="H13">
            <v>-0.07858489039279362</v>
          </cell>
          <cell r="J13">
            <v>-0.06340608971576711</v>
          </cell>
          <cell r="L13">
            <v>0.834659</v>
          </cell>
          <cell r="M13">
            <v>0.847814</v>
          </cell>
          <cell r="N13">
            <v>0.015760927516506706</v>
          </cell>
          <cell r="P13">
            <v>-0.08221232131217615</v>
          </cell>
          <cell r="R13">
            <v>-0.06774713623283446</v>
          </cell>
        </row>
        <row r="14">
          <cell r="A14">
            <v>11</v>
          </cell>
          <cell r="B14" t="str">
            <v>St. Agnes Hospital</v>
          </cell>
          <cell r="D14">
            <v>1.00237</v>
          </cell>
          <cell r="E14">
            <v>0.997521</v>
          </cell>
          <cell r="F14">
            <v>-0.004837535041950614</v>
          </cell>
          <cell r="H14">
            <v>0.02412453536886794</v>
          </cell>
          <cell r="J14">
            <v>0.01917029704169959</v>
          </cell>
          <cell r="L14">
            <v>0.994771</v>
          </cell>
          <cell r="M14">
            <v>0.9902</v>
          </cell>
          <cell r="N14">
            <v>-0.004595027398265561</v>
          </cell>
          <cell r="P14">
            <v>0.029297060829089228</v>
          </cell>
          <cell r="R14">
            <v>0.024567412633625274</v>
          </cell>
        </row>
        <row r="15">
          <cell r="A15">
            <v>12</v>
          </cell>
          <cell r="B15" t="str">
            <v>Sinai Hospital</v>
          </cell>
          <cell r="D15">
            <v>1.215781</v>
          </cell>
          <cell r="E15">
            <v>1.22691</v>
          </cell>
          <cell r="F15">
            <v>0.009153786742842618</v>
          </cell>
          <cell r="H15">
            <v>0.052574475163819634</v>
          </cell>
          <cell r="J15">
            <v>0.06220951744042891</v>
          </cell>
          <cell r="L15">
            <v>1.228967</v>
          </cell>
          <cell r="M15">
            <v>1.240771</v>
          </cell>
          <cell r="N15">
            <v>0.009604814449859278</v>
          </cell>
          <cell r="P15">
            <v>0.06020849129244499</v>
          </cell>
          <cell r="R15">
            <v>0.07039159712947418</v>
          </cell>
        </row>
        <row r="16">
          <cell r="A16">
            <v>13</v>
          </cell>
          <cell r="B16" t="str">
            <v>Bon Secours Hospital</v>
          </cell>
          <cell r="D16">
            <v>1.019606</v>
          </cell>
          <cell r="E16">
            <v>1.091503</v>
          </cell>
          <cell r="F16">
            <v>0.07051449285312161</v>
          </cell>
          <cell r="H16">
            <v>-0.07858489039279362</v>
          </cell>
          <cell r="J16">
            <v>-0.013611771231637926</v>
          </cell>
          <cell r="L16">
            <v>0.962201</v>
          </cell>
          <cell r="M16">
            <v>1.032884</v>
          </cell>
          <cell r="N16">
            <v>0.07345970332602025</v>
          </cell>
          <cell r="P16">
            <v>-0.07072976028604461</v>
          </cell>
          <cell r="R16">
            <v>-0.0024658441669577202</v>
          </cell>
        </row>
        <row r="17">
          <cell r="A17">
            <v>15</v>
          </cell>
          <cell r="B17" t="str">
            <v>Franklin Square Hospital Center</v>
          </cell>
          <cell r="D17">
            <v>0.910679</v>
          </cell>
          <cell r="E17">
            <v>0.911698</v>
          </cell>
          <cell r="F17">
            <v>0.001118945314430242</v>
          </cell>
          <cell r="H17">
            <v>0.026246005940492645</v>
          </cell>
          <cell r="J17">
            <v>0.02739431910029233</v>
          </cell>
          <cell r="L17">
            <v>0.927388</v>
          </cell>
          <cell r="M17">
            <v>0.928787</v>
          </cell>
          <cell r="N17">
            <v>0.0015085379582224778</v>
          </cell>
          <cell r="P17">
            <v>0.03179787000340473</v>
          </cell>
          <cell r="R17">
            <v>0.03335437625551796</v>
          </cell>
        </row>
        <row r="18">
          <cell r="A18">
            <v>16</v>
          </cell>
          <cell r="B18" t="str">
            <v>Washington Adventist Hospital</v>
          </cell>
          <cell r="D18">
            <v>1.100236</v>
          </cell>
          <cell r="E18">
            <v>1.103379</v>
          </cell>
          <cell r="F18">
            <v>0.002856659843888165</v>
          </cell>
          <cell r="H18">
            <v>-0.07858489039279362</v>
          </cell>
          <cell r="J18">
            <v>-0.0759527208496269</v>
          </cell>
          <cell r="L18">
            <v>1.055016</v>
          </cell>
          <cell r="M18">
            <v>1.059397</v>
          </cell>
          <cell r="N18">
            <v>0.004152543658105579</v>
          </cell>
          <cell r="P18">
            <v>-0.07170943692247667</v>
          </cell>
          <cell r="R18">
            <v>-0.06785466983188981</v>
          </cell>
        </row>
        <row r="19">
          <cell r="A19">
            <v>17</v>
          </cell>
          <cell r="B19" t="str">
            <v>Garrett County Memorial Hopsital</v>
          </cell>
          <cell r="D19">
            <v>0.802234</v>
          </cell>
          <cell r="E19">
            <v>0.800435</v>
          </cell>
          <cell r="F19">
            <v>-0.0022424878526714487</v>
          </cell>
          <cell r="H19">
            <v>-0.07858489039279362</v>
          </cell>
          <cell r="J19">
            <v>-0.08065115258335565</v>
          </cell>
          <cell r="L19">
            <v>0.752027</v>
          </cell>
          <cell r="M19">
            <v>0.750329</v>
          </cell>
          <cell r="N19">
            <v>-0.002257897655270291</v>
          </cell>
          <cell r="P19">
            <v>-0.07539888118742888</v>
          </cell>
          <cell r="R19">
            <v>-0.07748653588565602</v>
          </cell>
        </row>
        <row r="20">
          <cell r="A20">
            <v>18</v>
          </cell>
          <cell r="B20" t="str">
            <v>Montgomery General Hospital</v>
          </cell>
          <cell r="D20">
            <v>0.894525</v>
          </cell>
          <cell r="E20">
            <v>0.886513</v>
          </cell>
          <cell r="F20">
            <v>-0.00895670886783495</v>
          </cell>
          <cell r="H20">
            <v>-0.07858489039279362</v>
          </cell>
          <cell r="J20">
            <v>-0.08683773727596955</v>
          </cell>
          <cell r="L20">
            <v>0.887643</v>
          </cell>
          <cell r="M20">
            <v>0.880026</v>
          </cell>
          <cell r="N20">
            <v>-0.008581152557953997</v>
          </cell>
          <cell r="P20">
            <v>-0.07493543927328661</v>
          </cell>
          <cell r="R20">
            <v>-0.0828735593948392</v>
          </cell>
        </row>
        <row r="21">
          <cell r="A21">
            <v>19</v>
          </cell>
          <cell r="B21" t="str">
            <v>Peninsula Regional Medical Center</v>
          </cell>
          <cell r="D21">
            <v>1.124156</v>
          </cell>
          <cell r="E21">
            <v>1.116279</v>
          </cell>
          <cell r="F21">
            <v>-0.007007034610854612</v>
          </cell>
          <cell r="H21">
            <v>-0.07858489039279362</v>
          </cell>
          <cell r="J21">
            <v>-0.08504127795677574</v>
          </cell>
          <cell r="L21">
            <v>1.113814</v>
          </cell>
          <cell r="M21">
            <v>1.10555</v>
          </cell>
          <cell r="N21">
            <v>-0.007419551199751573</v>
          </cell>
          <cell r="P21">
            <v>-0.07677070468130198</v>
          </cell>
          <cell r="R21">
            <v>-0.08362065170702959</v>
          </cell>
        </row>
        <row r="22">
          <cell r="A22">
            <v>22</v>
          </cell>
          <cell r="B22" t="str">
            <v>Suburban Hospital</v>
          </cell>
          <cell r="D22">
            <v>1.126414</v>
          </cell>
          <cell r="E22">
            <v>1.105955</v>
          </cell>
          <cell r="F22">
            <v>-0.018162948969029147</v>
          </cell>
          <cell r="H22">
            <v>-0.07704966582908535</v>
          </cell>
          <cell r="J22">
            <v>-0.09381316564958009</v>
          </cell>
          <cell r="L22">
            <v>1.130116</v>
          </cell>
          <cell r="M22">
            <v>1.110114</v>
          </cell>
          <cell r="N22">
            <v>-0.017699068060269774</v>
          </cell>
          <cell r="P22">
            <v>-0.07505028833413063</v>
          </cell>
          <cell r="R22">
            <v>-0.09142103623323172</v>
          </cell>
        </row>
        <row r="23">
          <cell r="A23">
            <v>23</v>
          </cell>
          <cell r="B23" t="str">
            <v>Anne Arundel Medical Center</v>
          </cell>
          <cell r="D23">
            <v>0.878886</v>
          </cell>
          <cell r="E23">
            <v>0.867255</v>
          </cell>
          <cell r="F23">
            <v>-0.01323379824004467</v>
          </cell>
          <cell r="H23">
            <v>-0.07858489039279362</v>
          </cell>
          <cell r="J23">
            <v>-0.09077871204866406</v>
          </cell>
          <cell r="L23">
            <v>0.887517</v>
          </cell>
          <cell r="M23">
            <v>0.875109</v>
          </cell>
          <cell r="N23">
            <v>-0.013980577273449368</v>
          </cell>
          <cell r="P23">
            <v>-0.08946826207686653</v>
          </cell>
          <cell r="R23">
            <v>-0.10219802139882905</v>
          </cell>
        </row>
        <row r="24">
          <cell r="A24">
            <v>24</v>
          </cell>
          <cell r="B24" t="str">
            <v>Union Memorial Hospital</v>
          </cell>
          <cell r="D24">
            <v>1.301376</v>
          </cell>
          <cell r="E24">
            <v>1.316633</v>
          </cell>
          <cell r="F24">
            <v>0.011723744713288076</v>
          </cell>
          <cell r="H24">
            <v>0.01703826509319828</v>
          </cell>
          <cell r="J24">
            <v>0.02896176207679635</v>
          </cell>
          <cell r="L24">
            <v>1.290546</v>
          </cell>
          <cell r="M24">
            <v>1.306413</v>
          </cell>
          <cell r="N24">
            <v>0.012294796156045562</v>
          </cell>
          <cell r="P24">
            <v>0.023260443989505886</v>
          </cell>
          <cell r="R24">
            <v>0.035841222562901454</v>
          </cell>
        </row>
        <row r="25">
          <cell r="A25">
            <v>25</v>
          </cell>
          <cell r="B25" t="str">
            <v>Memorial of Cumberland</v>
          </cell>
          <cell r="D25">
            <v>0.868392</v>
          </cell>
          <cell r="E25">
            <v>0.865094</v>
          </cell>
          <cell r="F25">
            <v>-0.0037978240241733907</v>
          </cell>
          <cell r="H25">
            <v>-0.07858489039279362</v>
          </cell>
          <cell r="J25">
            <v>-0.0820842628322962</v>
          </cell>
          <cell r="L25">
            <v>0.881545</v>
          </cell>
          <cell r="M25">
            <v>0.878378</v>
          </cell>
          <cell r="N25">
            <v>-0.003592556250673562</v>
          </cell>
          <cell r="P25">
            <v>-0.0769902562101048</v>
          </cell>
          <cell r="R25">
            <v>-0.08030622063458981</v>
          </cell>
        </row>
        <row r="26">
          <cell r="A26">
            <v>27</v>
          </cell>
          <cell r="B26" t="str">
            <v>Sacred Heart Hospital</v>
          </cell>
          <cell r="D26">
            <v>1.121969</v>
          </cell>
          <cell r="E26">
            <v>1.128286</v>
          </cell>
          <cell r="F26">
            <v>0.005630280337513671</v>
          </cell>
          <cell r="H26">
            <v>-0.07858489039279362</v>
          </cell>
          <cell r="J26">
            <v>-0.07339706501848409</v>
          </cell>
          <cell r="L26">
            <v>1.151065</v>
          </cell>
          <cell r="M26">
            <v>1.157946</v>
          </cell>
          <cell r="N26">
            <v>0.00597794216660219</v>
          </cell>
          <cell r="P26">
            <v>-0.08235916842901347</v>
          </cell>
          <cell r="R26">
            <v>-0.07687356460816941</v>
          </cell>
        </row>
        <row r="27">
          <cell r="A27">
            <v>28</v>
          </cell>
          <cell r="B27" t="str">
            <v>St. Mary's Hospital</v>
          </cell>
          <cell r="D27">
            <v>0.680638</v>
          </cell>
          <cell r="E27">
            <v>0.67616</v>
          </cell>
          <cell r="F27">
            <v>-0.006579121353788575</v>
          </cell>
          <cell r="H27">
            <v>-0.07858489039279362</v>
          </cell>
          <cell r="J27">
            <v>-0.08464699221611383</v>
          </cell>
          <cell r="L27">
            <v>0.69408</v>
          </cell>
          <cell r="M27">
            <v>0.688981</v>
          </cell>
          <cell r="N27">
            <v>-0.007346415398801431</v>
          </cell>
          <cell r="P27">
            <v>-0.07493216171327477</v>
          </cell>
          <cell r="R27">
            <v>-0.08172809432540029</v>
          </cell>
        </row>
        <row r="28">
          <cell r="A28">
            <v>29</v>
          </cell>
          <cell r="B28" t="str">
            <v>Johns Hopkins Bayview Medical</v>
          </cell>
          <cell r="D28">
            <v>0.944206</v>
          </cell>
          <cell r="E28">
            <v>0.960887</v>
          </cell>
          <cell r="F28">
            <v>0.017666695615151884</v>
          </cell>
          <cell r="H28">
            <v>0.07043207651558481</v>
          </cell>
          <cell r="J28">
            <v>0.08934307418808052</v>
          </cell>
          <cell r="L28">
            <v>0.925987</v>
          </cell>
          <cell r="M28">
            <v>0.943017</v>
          </cell>
          <cell r="N28">
            <v>0.01839118691731101</v>
          </cell>
          <cell r="P28">
            <v>0.07566079614398757</v>
          </cell>
          <cell r="R28">
            <v>0.09544347490549532</v>
          </cell>
        </row>
        <row r="29">
          <cell r="A29">
            <v>30</v>
          </cell>
          <cell r="B29" t="str">
            <v>Kent &amp; Queen Anne's Hospital</v>
          </cell>
          <cell r="D29">
            <v>0.876634</v>
          </cell>
          <cell r="E29">
            <v>0.868333</v>
          </cell>
          <cell r="F29">
            <v>-0.009469174136526815</v>
          </cell>
          <cell r="H29">
            <v>-0.07858489039279362</v>
          </cell>
          <cell r="J29">
            <v>-0.0873099305176912</v>
          </cell>
          <cell r="L29">
            <v>0.876782</v>
          </cell>
          <cell r="M29">
            <v>0.868244</v>
          </cell>
          <cell r="N29">
            <v>-0.009737882392658492</v>
          </cell>
          <cell r="P29">
            <v>-0.07912406962123009</v>
          </cell>
          <cell r="R29">
            <v>-0.08809145112948846</v>
          </cell>
        </row>
        <row r="30">
          <cell r="A30">
            <v>32</v>
          </cell>
          <cell r="B30" t="str">
            <v>Union of Cecil</v>
          </cell>
          <cell r="D30">
            <v>0.780312</v>
          </cell>
          <cell r="E30">
            <v>0.786734</v>
          </cell>
          <cell r="F30">
            <v>0.008230041316806602</v>
          </cell>
          <cell r="H30">
            <v>-0.07858489039279362</v>
          </cell>
          <cell r="J30">
            <v>-0.07100160597079641</v>
          </cell>
          <cell r="L30">
            <v>0.795841</v>
          </cell>
          <cell r="M30">
            <v>0.802315</v>
          </cell>
          <cell r="N30">
            <v>0.008134790743377085</v>
          </cell>
          <cell r="P30">
            <v>-0.08408949804328048</v>
          </cell>
          <cell r="R30">
            <v>-0.07663875777020113</v>
          </cell>
        </row>
        <row r="31">
          <cell r="A31">
            <v>33</v>
          </cell>
          <cell r="B31" t="str">
            <v>Carroll County General Hospital</v>
          </cell>
          <cell r="D31">
            <v>0.820781</v>
          </cell>
          <cell r="E31">
            <v>0.817808</v>
          </cell>
          <cell r="F31">
            <v>-0.00362215986968506</v>
          </cell>
          <cell r="H31">
            <v>-0.07858489039279362</v>
          </cell>
          <cell r="J31">
            <v>-0.08192240322613431</v>
          </cell>
          <cell r="L31">
            <v>0.790233</v>
          </cell>
          <cell r="M31">
            <v>0.787513</v>
          </cell>
          <cell r="N31">
            <v>-0.003442022795808297</v>
          </cell>
          <cell r="P31">
            <v>-0.07114995400650193</v>
          </cell>
          <cell r="R31">
            <v>-0.07434707703869914</v>
          </cell>
        </row>
        <row r="32">
          <cell r="A32">
            <v>34</v>
          </cell>
          <cell r="B32" t="str">
            <v>Harbor Hospital Center</v>
          </cell>
          <cell r="D32">
            <v>0.871921</v>
          </cell>
          <cell r="E32">
            <v>0.878534</v>
          </cell>
          <cell r="F32">
            <v>0.007584402715383742</v>
          </cell>
          <cell r="H32">
            <v>0.015461479916454635</v>
          </cell>
          <cell r="J32">
            <v>0.02316314872210068</v>
          </cell>
          <cell r="L32">
            <v>0.852549</v>
          </cell>
          <cell r="M32">
            <v>0.859588</v>
          </cell>
          <cell r="N32">
            <v>0.008256416933220212</v>
          </cell>
          <cell r="P32">
            <v>0.01928776378106334</v>
          </cell>
          <cell r="R32">
            <v>0.027703428533769392</v>
          </cell>
        </row>
        <row r="33">
          <cell r="A33">
            <v>35</v>
          </cell>
          <cell r="B33" t="str">
            <v>Civista Medical Center</v>
          </cell>
          <cell r="D33">
            <v>0.801531</v>
          </cell>
          <cell r="E33">
            <v>0.794729</v>
          </cell>
          <cell r="F33">
            <v>-0.008486259421032982</v>
          </cell>
          <cell r="H33">
            <v>-0.07858489039279362</v>
          </cell>
          <cell r="J33">
            <v>-0.08640425804737983</v>
          </cell>
          <cell r="L33">
            <v>0.775579</v>
          </cell>
          <cell r="M33">
            <v>0.769148</v>
          </cell>
          <cell r="N33">
            <v>-0.00829186968703377</v>
          </cell>
          <cell r="P33">
            <v>-0.07834118748967422</v>
          </cell>
          <cell r="R33">
            <v>-0.08598346225891618</v>
          </cell>
        </row>
        <row r="34">
          <cell r="A34">
            <v>37</v>
          </cell>
          <cell r="B34" t="str">
            <v>Memorial Hospital at Easton</v>
          </cell>
          <cell r="D34">
            <v>0.826276</v>
          </cell>
          <cell r="E34">
            <v>0.822318</v>
          </cell>
          <cell r="F34">
            <v>-0.004790166966001652</v>
          </cell>
          <cell r="H34">
            <v>-0.07858489039279362</v>
          </cell>
          <cell r="J34">
            <v>-0.08299862261280877</v>
          </cell>
          <cell r="L34">
            <v>0.829403</v>
          </cell>
          <cell r="M34">
            <v>0.825673</v>
          </cell>
          <cell r="N34">
            <v>-0.0044972106442826565</v>
          </cell>
          <cell r="P34">
            <v>-0.07476008119007616</v>
          </cell>
          <cell r="R34">
            <v>-0.07892108000146336</v>
          </cell>
        </row>
        <row r="35">
          <cell r="A35">
            <v>38</v>
          </cell>
          <cell r="B35" t="str">
            <v>Maryland General Hospital</v>
          </cell>
          <cell r="D35">
            <v>1.000043</v>
          </cell>
          <cell r="E35">
            <v>1.052984</v>
          </cell>
          <cell r="F35">
            <v>0.0529387236348835</v>
          </cell>
          <cell r="H35">
            <v>0.010115380446763966</v>
          </cell>
          <cell r="J35">
            <v>0.06358959941158049</v>
          </cell>
          <cell r="L35">
            <v>0.977017</v>
          </cell>
          <cell r="M35">
            <v>1.029143</v>
          </cell>
          <cell r="N35">
            <v>0.05335219346234488</v>
          </cell>
          <cell r="P35">
            <v>0.015039709090483466</v>
          </cell>
          <cell r="R35">
            <v>0.06919430402184124</v>
          </cell>
        </row>
        <row r="36">
          <cell r="A36">
            <v>39</v>
          </cell>
          <cell r="B36" t="str">
            <v>Calvert Memorial Hospital</v>
          </cell>
          <cell r="D36">
            <v>0.743021</v>
          </cell>
          <cell r="E36">
            <v>0.737698</v>
          </cell>
          <cell r="F36">
            <v>-0.007163996710725651</v>
          </cell>
          <cell r="H36">
            <v>-0.07858489039279362</v>
          </cell>
          <cell r="J36">
            <v>-0.08518590520723257</v>
          </cell>
          <cell r="L36">
            <v>0.753957</v>
          </cell>
          <cell r="M36">
            <v>0.748558</v>
          </cell>
          <cell r="N36">
            <v>-0.007160885833011776</v>
          </cell>
          <cell r="P36">
            <v>-0.08315205764171685</v>
          </cell>
          <cell r="R36">
            <v>-0.08971750108317622</v>
          </cell>
        </row>
        <row r="37">
          <cell r="A37">
            <v>40</v>
          </cell>
          <cell r="B37" t="str">
            <v>Northwest Hospital Center</v>
          </cell>
          <cell r="D37">
            <v>1.024713</v>
          </cell>
          <cell r="E37">
            <v>1.034937</v>
          </cell>
          <cell r="F37">
            <v>0.009977427826132867</v>
          </cell>
          <cell r="H37">
            <v>-0.07858489039279362</v>
          </cell>
          <cell r="J37">
            <v>-0.06939153763877937</v>
          </cell>
          <cell r="L37">
            <v>0.984683</v>
          </cell>
          <cell r="M37">
            <v>0.994809</v>
          </cell>
          <cell r="N37">
            <v>0.010283512561910957</v>
          </cell>
          <cell r="P37">
            <v>-0.07452041938433074</v>
          </cell>
          <cell r="R37">
            <v>-0.06500323849127743</v>
          </cell>
        </row>
        <row r="38">
          <cell r="A38">
            <v>43</v>
          </cell>
          <cell r="B38" t="str">
            <v>North Arundel Hospital</v>
          </cell>
          <cell r="D38">
            <v>1.019514</v>
          </cell>
          <cell r="E38">
            <v>1.010387</v>
          </cell>
          <cell r="F38">
            <v>-0.008952304725585059</v>
          </cell>
          <cell r="H38">
            <v>-0.07014616851953859</v>
          </cell>
          <cell r="J38">
            <v>-0.07847050336920447</v>
          </cell>
          <cell r="L38">
            <v>1.023326</v>
          </cell>
          <cell r="M38">
            <v>1.014408</v>
          </cell>
          <cell r="N38">
            <v>-0.008714720431221346</v>
          </cell>
          <cell r="P38">
            <v>-0.06861137000384265</v>
          </cell>
          <cell r="R38">
            <v>-0.0767281615270774</v>
          </cell>
        </row>
        <row r="39">
          <cell r="A39">
            <v>44</v>
          </cell>
          <cell r="B39" t="str">
            <v>G.B.M.C.</v>
          </cell>
          <cell r="D39">
            <v>0.840261</v>
          </cell>
          <cell r="E39">
            <v>0.828447</v>
          </cell>
          <cell r="F39">
            <v>-0.01405991709718768</v>
          </cell>
          <cell r="H39">
            <v>-0.007415736309161147</v>
          </cell>
          <cell r="J39">
            <v>-0.02137138876862743</v>
          </cell>
          <cell r="L39">
            <v>0.85726</v>
          </cell>
          <cell r="M39">
            <v>0.845058</v>
          </cell>
          <cell r="N39">
            <v>-0.014233721391409881</v>
          </cell>
          <cell r="P39">
            <v>-0.0043120637436149245</v>
          </cell>
          <cell r="R39">
            <v>-0.018484408421076237</v>
          </cell>
        </row>
        <row r="40">
          <cell r="A40">
            <v>45</v>
          </cell>
          <cell r="B40" t="str">
            <v>McCready Memorial Hospital</v>
          </cell>
          <cell r="D40">
            <v>0.778147</v>
          </cell>
          <cell r="E40">
            <v>0.784161</v>
          </cell>
          <cell r="F40">
            <v>0.007728616829467905</v>
          </cell>
          <cell r="H40">
            <v>-0.07858489039279362</v>
          </cell>
          <cell r="J40">
            <v>-0.07146362606975731</v>
          </cell>
          <cell r="L40">
            <v>0.780685</v>
          </cell>
          <cell r="M40">
            <v>0.784354</v>
          </cell>
          <cell r="N40">
            <v>0.0046997188366626474</v>
          </cell>
          <cell r="P40">
            <v>-0.06661569278526835</v>
          </cell>
          <cell r="R40">
            <v>-0.06222904897480597</v>
          </cell>
        </row>
        <row r="41">
          <cell r="A41">
            <v>48</v>
          </cell>
          <cell r="B41" t="str">
            <v>Howard County General Hospital</v>
          </cell>
          <cell r="D41">
            <v>0.785217</v>
          </cell>
          <cell r="E41">
            <v>0.777377</v>
          </cell>
          <cell r="F41">
            <v>-0.009984501099696064</v>
          </cell>
          <cell r="H41">
            <v>-0.07858489039279362</v>
          </cell>
          <cell r="J41">
            <v>-0.08778476056794327</v>
          </cell>
          <cell r="L41">
            <v>0.791948</v>
          </cell>
          <cell r="M41">
            <v>0.783859</v>
          </cell>
          <cell r="N41">
            <v>-0.010214054458120958</v>
          </cell>
          <cell r="P41">
            <v>-0.07759574425078908</v>
          </cell>
          <cell r="R41">
            <v>-0.08701723155141405</v>
          </cell>
        </row>
        <row r="42">
          <cell r="A42">
            <v>49</v>
          </cell>
          <cell r="B42" t="str">
            <v>Upper Chesapeake Medical Center</v>
          </cell>
          <cell r="D42">
            <v>0.823996</v>
          </cell>
          <cell r="E42">
            <v>0.809361</v>
          </cell>
          <cell r="F42">
            <v>-0.01776100854858509</v>
          </cell>
          <cell r="H42">
            <v>-0.07858489039279362</v>
          </cell>
          <cell r="J42">
            <v>-0.09495015203132262</v>
          </cell>
          <cell r="L42">
            <v>0.829358</v>
          </cell>
          <cell r="M42">
            <v>0.814383</v>
          </cell>
          <cell r="N42">
            <v>-0.018056134986338956</v>
          </cell>
          <cell r="P42">
            <v>-0.06922480436716905</v>
          </cell>
          <cell r="R42">
            <v>-0.0860310069414515</v>
          </cell>
        </row>
        <row r="43">
          <cell r="A43">
            <v>51</v>
          </cell>
          <cell r="B43" t="str">
            <v>Doctors Community Hospital</v>
          </cell>
          <cell r="D43">
            <v>1.00108</v>
          </cell>
          <cell r="E43">
            <v>0.99619</v>
          </cell>
          <cell r="F43">
            <v>-0.004884724497542625</v>
          </cell>
          <cell r="H43">
            <v>-0.07858489039279362</v>
          </cell>
          <cell r="J43">
            <v>-0.0830857493510978</v>
          </cell>
          <cell r="L43">
            <v>0.956622</v>
          </cell>
          <cell r="M43">
            <v>0.95214</v>
          </cell>
          <cell r="N43">
            <v>-0.004685236174789997</v>
          </cell>
          <cell r="P43">
            <v>-0.07191886271826986</v>
          </cell>
          <cell r="R43">
            <v>-0.07626714203580243</v>
          </cell>
        </row>
        <row r="44">
          <cell r="A44">
            <v>54</v>
          </cell>
          <cell r="B44" t="str">
            <v>Southern Maryland Hospital Center</v>
          </cell>
          <cell r="D44">
            <v>0.908015</v>
          </cell>
          <cell r="E44">
            <v>0.905734</v>
          </cell>
          <cell r="F44">
            <v>-0.0025120730384409207</v>
          </cell>
          <cell r="H44">
            <v>-0.07858489039279362</v>
          </cell>
          <cell r="J44">
            <v>-0.08089955244684999</v>
          </cell>
          <cell r="L44">
            <v>0.898227</v>
          </cell>
          <cell r="M44">
            <v>0.895757</v>
          </cell>
          <cell r="N44">
            <v>-0.0027498616719381364</v>
          </cell>
          <cell r="P44">
            <v>-0.07988881352798316</v>
          </cell>
          <cell r="R44">
            <v>-0.08241899201358405</v>
          </cell>
        </row>
        <row r="45">
          <cell r="A45">
            <v>55</v>
          </cell>
          <cell r="B45" t="str">
            <v>Laurel Regional Hospital</v>
          </cell>
          <cell r="D45">
            <v>0.867997</v>
          </cell>
          <cell r="E45">
            <v>0.861104</v>
          </cell>
          <cell r="F45">
            <v>-0.00794127168642289</v>
          </cell>
          <cell r="H45">
            <v>-0.07858489039279362</v>
          </cell>
          <cell r="J45">
            <v>-0.0859020981141595</v>
          </cell>
          <cell r="L45">
            <v>0.866069</v>
          </cell>
          <cell r="M45">
            <v>0.858729</v>
          </cell>
          <cell r="N45">
            <v>-0.00847507531155145</v>
          </cell>
          <cell r="P45">
            <v>-0.07013144932315862</v>
          </cell>
          <cell r="R45">
            <v>-0.07801215531998806</v>
          </cell>
        </row>
        <row r="46">
          <cell r="A46">
            <v>60</v>
          </cell>
          <cell r="B46" t="str">
            <v>Fort Washington Medical Center</v>
          </cell>
          <cell r="D46">
            <v>0.864513</v>
          </cell>
          <cell r="E46">
            <v>0.850795</v>
          </cell>
          <cell r="F46">
            <v>-0.01586789325319571</v>
          </cell>
          <cell r="H46">
            <v>-0.07858489039279362</v>
          </cell>
          <cell r="J46">
            <v>-0.09320580699392234</v>
          </cell>
          <cell r="L46">
            <v>0.849886</v>
          </cell>
          <cell r="M46">
            <v>0.836751</v>
          </cell>
          <cell r="N46">
            <v>-0.015455013966579001</v>
          </cell>
          <cell r="P46">
            <v>-0.07205036621719096</v>
          </cell>
          <cell r="R46">
            <v>-0.0863918407675861</v>
          </cell>
        </row>
        <row r="47">
          <cell r="A47">
            <v>61</v>
          </cell>
          <cell r="B47" t="str">
            <v>Atlantic General Hospital</v>
          </cell>
          <cell r="D47">
            <v>1.002631</v>
          </cell>
          <cell r="E47">
            <v>0.991682</v>
          </cell>
          <cell r="F47">
            <v>-0.010920268772858677</v>
          </cell>
          <cell r="H47">
            <v>-0.07858489039279362</v>
          </cell>
          <cell r="J47">
            <v>-0.08864699104107732</v>
          </cell>
          <cell r="L47">
            <v>1.020651</v>
          </cell>
          <cell r="M47">
            <v>1.008056</v>
          </cell>
          <cell r="N47">
            <v>-0.012340163287940631</v>
          </cell>
          <cell r="P47">
            <v>-0.07714774476957542</v>
          </cell>
          <cell r="R47">
            <v>-0.08853589228976311</v>
          </cell>
        </row>
        <row r="48">
          <cell r="A48">
            <v>2001</v>
          </cell>
          <cell r="B48" t="str">
            <v>James Lawrence Kernan Hospital</v>
          </cell>
          <cell r="D48">
            <v>1.768647</v>
          </cell>
          <cell r="E48">
            <v>1.767091</v>
          </cell>
          <cell r="F48">
            <v>-0.000879768546239057</v>
          </cell>
          <cell r="H48">
            <v>-0.021931619911274458</v>
          </cell>
          <cell r="J48">
            <v>-0.0227920937081475</v>
          </cell>
          <cell r="L48">
            <v>1.688731</v>
          </cell>
          <cell r="M48">
            <v>1.679065</v>
          </cell>
          <cell r="N48">
            <v>-0.005723824575968539</v>
          </cell>
          <cell r="P48">
            <v>-0.014567964660566979</v>
          </cell>
          <cell r="R48">
            <v>-0.020208404762389498</v>
          </cell>
        </row>
        <row r="49">
          <cell r="A49">
            <v>2004</v>
          </cell>
          <cell r="B49" t="str">
            <v>Good Samaritan Hospital</v>
          </cell>
          <cell r="D49">
            <v>1.177996</v>
          </cell>
          <cell r="E49">
            <v>1.186507</v>
          </cell>
          <cell r="F49">
            <v>0.007224982088224419</v>
          </cell>
          <cell r="H49">
            <v>-0.014978065649067451</v>
          </cell>
          <cell r="J49">
            <v>-0.007861299816873779</v>
          </cell>
          <cell r="L49">
            <v>1.192382</v>
          </cell>
          <cell r="M49">
            <v>1.200352</v>
          </cell>
          <cell r="N49">
            <v>0.006684099558698531</v>
          </cell>
          <cell r="P49">
            <v>-0.01059820044900972</v>
          </cell>
          <cell r="R49">
            <v>-0.003984940317255381</v>
          </cell>
        </row>
        <row r="50">
          <cell r="A50">
            <v>5050</v>
          </cell>
          <cell r="B50" t="str">
            <v>Shady Grove Adventist Hospital</v>
          </cell>
          <cell r="D50">
            <v>0.819929</v>
          </cell>
          <cell r="E50">
            <v>0.812173</v>
          </cell>
          <cell r="F50">
            <v>-0.009459355627133514</v>
          </cell>
          <cell r="H50">
            <v>-0.07858489039279362</v>
          </cell>
          <cell r="J50">
            <v>-0.08730088359478239</v>
          </cell>
          <cell r="L50">
            <v>0.824708</v>
          </cell>
          <cell r="M50">
            <v>0.817471</v>
          </cell>
          <cell r="N50">
            <v>-0.008775227110686457</v>
          </cell>
          <cell r="P50">
            <v>-0.07534600430418714</v>
          </cell>
          <cell r="R50">
            <v>-0.08346005311522164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Input M"/>
      <sheetName val="Input TB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O"/>
      <sheetName val="P"/>
      <sheetName val="Q"/>
      <sheetName val="R"/>
      <sheetName val="U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>
        <row r="17">
          <cell r="B1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 Info"/>
      <sheetName val="TPR-1"/>
      <sheetName val="TPR2"/>
      <sheetName val="Realignment"/>
      <sheetName val="RR Results"/>
      <sheetName val="Rate Order"/>
      <sheetName val="Markup Calculation"/>
      <sheetName val="Markup for Jerry"/>
      <sheetName val="Penalty"/>
      <sheetName val="UCC Calc"/>
      <sheetName val="Total Volume"/>
      <sheetName val="Total Revenue"/>
      <sheetName val="April"/>
      <sheetName val="May"/>
      <sheetName val="June"/>
      <sheetName val="July"/>
      <sheetName val="August"/>
      <sheetName val="Sept"/>
      <sheetName val="October"/>
      <sheetName val="November"/>
      <sheetName val="December"/>
      <sheetName val="Jan"/>
      <sheetName val="Feb"/>
      <sheetName val="March"/>
      <sheetName val="MHIP Rate Calc"/>
      <sheetName val="MHIP Recon"/>
      <sheetName val="CTRs"/>
      <sheetName val="UCC"/>
      <sheetName val="Ms"/>
      <sheetName val="April_0"/>
      <sheetName val="May_0"/>
      <sheetName val="June_0"/>
      <sheetName val="s"/>
    </sheetNames>
    <sheetDataSet>
      <sheetData sheetId="3">
        <row r="8">
          <cell r="A8" t="str">
            <v>MSG</v>
          </cell>
          <cell r="B8">
            <v>6768</v>
          </cell>
          <cell r="C8">
            <v>4974.507753708406</v>
          </cell>
          <cell r="D8">
            <v>6703</v>
          </cell>
          <cell r="E8">
            <v>-65</v>
          </cell>
          <cell r="F8">
            <v>4926.732487161265</v>
          </cell>
          <cell r="J8">
            <v>5924730.252271753</v>
          </cell>
        </row>
        <row r="9">
          <cell r="A9" t="str">
            <v>PED</v>
          </cell>
          <cell r="B9">
            <v>146</v>
          </cell>
          <cell r="C9">
            <v>106.74631817146683</v>
          </cell>
          <cell r="D9">
            <v>113</v>
          </cell>
          <cell r="E9">
            <v>-33</v>
          </cell>
          <cell r="F9">
            <v>82.61872570805309</v>
          </cell>
          <cell r="J9">
            <v>99354.6259883669</v>
          </cell>
        </row>
        <row r="10">
          <cell r="A10" t="str">
            <v>OBS</v>
          </cell>
          <cell r="B10">
            <v>534</v>
          </cell>
          <cell r="C10">
            <v>709.621448048128</v>
          </cell>
          <cell r="D10">
            <v>595</v>
          </cell>
          <cell r="E10">
            <v>61</v>
          </cell>
          <cell r="F10">
            <v>790.6830741360227</v>
          </cell>
          <cell r="J10">
            <v>950850.0697979106</v>
          </cell>
        </row>
        <row r="11">
          <cell r="A11" t="str">
            <v>MIS</v>
          </cell>
          <cell r="B11">
            <v>811</v>
          </cell>
          <cell r="C11">
            <v>1496.476263988069</v>
          </cell>
          <cell r="D11">
            <v>725</v>
          </cell>
          <cell r="E11">
            <v>-86</v>
          </cell>
          <cell r="F11">
            <v>1337.7870424061036</v>
          </cell>
          <cell r="J11">
            <v>1608779.7301548831</v>
          </cell>
        </row>
        <row r="12">
          <cell r="A12" t="str">
            <v>NUR</v>
          </cell>
          <cell r="B12">
            <v>431</v>
          </cell>
          <cell r="C12">
            <v>347.8844087733905</v>
          </cell>
          <cell r="D12">
            <v>512</v>
          </cell>
          <cell r="E12">
            <v>81</v>
          </cell>
          <cell r="F12">
            <v>413.26407724356363</v>
          </cell>
          <cell r="J12">
            <v>496978.10607794963</v>
          </cell>
        </row>
        <row r="13">
          <cell r="A13" t="str">
            <v>ADM</v>
          </cell>
          <cell r="B13">
            <v>2597</v>
          </cell>
          <cell r="C13">
            <v>236.30278906474547</v>
          </cell>
          <cell r="D13">
            <v>2598</v>
          </cell>
          <cell r="E13">
            <v>1</v>
          </cell>
          <cell r="F13">
            <v>236.39377974209035</v>
          </cell>
          <cell r="J13">
            <v>284279.5670226906</v>
          </cell>
        </row>
        <row r="14">
          <cell r="A14" t="str">
            <v>EMG</v>
          </cell>
          <cell r="B14">
            <v>158345</v>
          </cell>
          <cell r="C14">
            <v>3333.322005652523</v>
          </cell>
          <cell r="D14">
            <v>157465</v>
          </cell>
          <cell r="E14">
            <v>-880</v>
          </cell>
          <cell r="F14">
            <v>3314.7971178128423</v>
          </cell>
          <cell r="J14">
            <v>3986268.5492316876</v>
          </cell>
        </row>
        <row r="15">
          <cell r="A15" t="str">
            <v>CL</v>
          </cell>
          <cell r="B15">
            <v>9850</v>
          </cell>
          <cell r="C15">
            <v>220.5323667686112</v>
          </cell>
          <cell r="D15">
            <v>15637</v>
          </cell>
          <cell r="E15">
            <v>5787</v>
          </cell>
          <cell r="F15">
            <v>350.09793087926636</v>
          </cell>
          <cell r="J15">
            <v>421016.52723046235</v>
          </cell>
        </row>
        <row r="16">
          <cell r="A16" t="str">
            <v>SDS</v>
          </cell>
          <cell r="B16">
            <v>3646</v>
          </cell>
          <cell r="C16">
            <v>947.2410444071404</v>
          </cell>
          <cell r="D16">
            <v>3484</v>
          </cell>
          <cell r="E16">
            <v>-162</v>
          </cell>
          <cell r="F16">
            <v>905.152989225035</v>
          </cell>
          <cell r="J16">
            <v>1088507.913139355</v>
          </cell>
        </row>
        <row r="17">
          <cell r="A17" t="str">
            <v>DEL</v>
          </cell>
          <cell r="B17">
            <v>11533</v>
          </cell>
          <cell r="C17">
            <v>704.8021655224721</v>
          </cell>
          <cell r="D17">
            <v>14072</v>
          </cell>
          <cell r="E17">
            <v>2539</v>
          </cell>
          <cell r="F17">
            <v>859.9649764356392</v>
          </cell>
          <cell r="J17">
            <v>1034166.2603073706</v>
          </cell>
        </row>
        <row r="18">
          <cell r="A18" t="str">
            <v>OR</v>
          </cell>
          <cell r="B18">
            <v>248137</v>
          </cell>
          <cell r="C18">
            <v>3686.2053123461365</v>
          </cell>
          <cell r="D18">
            <v>247432</v>
          </cell>
          <cell r="E18">
            <v>-705</v>
          </cell>
          <cell r="F18">
            <v>3675.7321674898512</v>
          </cell>
          <cell r="J18">
            <v>4420317.447461746</v>
          </cell>
        </row>
        <row r="19">
          <cell r="A19" t="str">
            <v>ORC</v>
          </cell>
          <cell r="B19">
            <v>20</v>
          </cell>
          <cell r="C19">
            <v>0</v>
          </cell>
          <cell r="D19">
            <v>7950</v>
          </cell>
          <cell r="E19">
            <v>7930</v>
          </cell>
          <cell r="F19" t="str">
            <v/>
          </cell>
          <cell r="G19">
            <v>1</v>
          </cell>
          <cell r="H19">
            <v>79374.3512050557</v>
          </cell>
          <cell r="J19">
            <v>79374.3512050557</v>
          </cell>
        </row>
        <row r="20">
          <cell r="A20" t="str">
            <v>ANS</v>
          </cell>
          <cell r="B20">
            <v>204959</v>
          </cell>
          <cell r="C20">
            <v>195.44916552125457</v>
          </cell>
          <cell r="D20">
            <v>209694</v>
          </cell>
          <cell r="E20">
            <v>4735</v>
          </cell>
          <cell r="F20">
            <v>199.96446759992952</v>
          </cell>
          <cell r="J20">
            <v>240470.84627713368</v>
          </cell>
        </row>
        <row r="21">
          <cell r="A21" t="str">
            <v>LAB</v>
          </cell>
          <cell r="B21">
            <v>2458937</v>
          </cell>
          <cell r="C21">
            <v>5105.151336051184</v>
          </cell>
          <cell r="D21">
            <v>2343341</v>
          </cell>
          <cell r="E21">
            <v>-115596</v>
          </cell>
          <cell r="F21">
            <v>4865.155324017459</v>
          </cell>
          <cell r="J21">
            <v>5850679.533610267</v>
          </cell>
        </row>
        <row r="22">
          <cell r="A22" t="str">
            <v>EKG</v>
          </cell>
          <cell r="B22">
            <v>132498</v>
          </cell>
          <cell r="C22">
            <v>269.2357586832015</v>
          </cell>
          <cell r="D22">
            <v>129784</v>
          </cell>
          <cell r="E22">
            <v>-2714</v>
          </cell>
          <cell r="F22">
            <v>263.72091431523967</v>
          </cell>
          <cell r="J22">
            <v>317142.30136748304</v>
          </cell>
        </row>
        <row r="23">
          <cell r="A23" t="str">
            <v>EEG</v>
          </cell>
          <cell r="B23">
            <v>5520</v>
          </cell>
          <cell r="C23">
            <v>45.32850208442549</v>
          </cell>
          <cell r="D23">
            <v>5220</v>
          </cell>
          <cell r="E23">
            <v>-300</v>
          </cell>
          <cell r="F23">
            <v>42.86499653635888</v>
          </cell>
          <cell r="J23">
            <v>51548.068096715484</v>
          </cell>
        </row>
        <row r="24">
          <cell r="A24" t="str">
            <v>RAD</v>
          </cell>
          <cell r="B24">
            <v>156023</v>
          </cell>
          <cell r="C24">
            <v>3014.915255675898</v>
          </cell>
          <cell r="D24">
            <v>154656</v>
          </cell>
          <cell r="E24">
            <v>-1367</v>
          </cell>
          <cell r="F24">
            <v>2988.499988987596</v>
          </cell>
          <cell r="J24">
            <v>3593874.1021172567</v>
          </cell>
        </row>
        <row r="25">
          <cell r="A25" t="str">
            <v>NUC</v>
          </cell>
          <cell r="B25">
            <v>32403</v>
          </cell>
          <cell r="C25">
            <v>345.01103142205534</v>
          </cell>
          <cell r="D25">
            <v>29564</v>
          </cell>
          <cell r="E25">
            <v>-2839</v>
          </cell>
          <cell r="F25">
            <v>314.78277113111886</v>
          </cell>
          <cell r="J25">
            <v>378547.65036960057</v>
          </cell>
        </row>
        <row r="26">
          <cell r="A26" t="str">
            <v>CAT</v>
          </cell>
          <cell r="B26">
            <v>32499</v>
          </cell>
          <cell r="C26">
            <v>289.5200580321009</v>
          </cell>
          <cell r="D26">
            <v>34391</v>
          </cell>
          <cell r="E26">
            <v>1892</v>
          </cell>
          <cell r="F26">
            <v>306.3750981809281</v>
          </cell>
          <cell r="J26">
            <v>368436.8529173313</v>
          </cell>
        </row>
        <row r="27">
          <cell r="A27" t="str">
            <v>IRC</v>
          </cell>
          <cell r="B27">
            <v>0</v>
          </cell>
          <cell r="C27">
            <v>0</v>
          </cell>
          <cell r="D27">
            <v>1</v>
          </cell>
          <cell r="E27">
            <v>1</v>
          </cell>
          <cell r="F27" t="str">
            <v/>
          </cell>
          <cell r="G27">
            <v>1</v>
          </cell>
          <cell r="I27">
            <v>54.51678677305013</v>
          </cell>
          <cell r="J27">
            <v>54.51678677305013</v>
          </cell>
        </row>
        <row r="28">
          <cell r="A28" t="str">
            <v>RES</v>
          </cell>
          <cell r="B28">
            <v>379086</v>
          </cell>
          <cell r="C28">
            <v>771.1604253863286</v>
          </cell>
          <cell r="D28">
            <v>356758</v>
          </cell>
          <cell r="E28">
            <v>-22328</v>
          </cell>
          <cell r="F28">
            <v>725.7394127980875</v>
          </cell>
          <cell r="J28">
            <v>872750.9085333503</v>
          </cell>
        </row>
        <row r="29">
          <cell r="A29" t="str">
            <v>PUL</v>
          </cell>
          <cell r="B29">
            <v>29991</v>
          </cell>
          <cell r="C29">
            <v>167.80227057885307</v>
          </cell>
          <cell r="D29">
            <v>31950</v>
          </cell>
          <cell r="E29">
            <v>1959</v>
          </cell>
          <cell r="F29">
            <v>178.7630470806027</v>
          </cell>
          <cell r="J29">
            <v>214974.69890779123</v>
          </cell>
        </row>
        <row r="30">
          <cell r="A30" t="str">
            <v>PTH</v>
          </cell>
          <cell r="B30">
            <v>37690</v>
          </cell>
          <cell r="C30">
            <v>527.7406646256502</v>
          </cell>
          <cell r="D30">
            <v>40711</v>
          </cell>
          <cell r="E30">
            <v>3021</v>
          </cell>
          <cell r="F30">
            <v>570.0411302089373</v>
          </cell>
          <cell r="J30">
            <v>685513.1546089002</v>
          </cell>
        </row>
        <row r="31">
          <cell r="A31" t="str">
            <v>OTH</v>
          </cell>
          <cell r="B31">
            <v>8026</v>
          </cell>
          <cell r="C31">
            <v>70.61364262669478</v>
          </cell>
          <cell r="D31">
            <v>11491</v>
          </cell>
          <cell r="E31">
            <v>3465</v>
          </cell>
          <cell r="F31">
            <v>101.09909885663465</v>
          </cell>
          <cell r="J31">
            <v>121578.52918424745</v>
          </cell>
        </row>
        <row r="32">
          <cell r="A32" t="str">
            <v>STH</v>
          </cell>
          <cell r="B32">
            <v>2785</v>
          </cell>
          <cell r="C32">
            <v>7.19836832775114</v>
          </cell>
          <cell r="D32">
            <v>1588</v>
          </cell>
          <cell r="E32">
            <v>22392</v>
          </cell>
          <cell r="F32">
            <v>4.104491527636916</v>
          </cell>
          <cell r="J32">
            <v>4935.929683081967</v>
          </cell>
        </row>
        <row r="33">
          <cell r="A33" t="str">
            <v>RDL</v>
          </cell>
          <cell r="B33">
            <v>17</v>
          </cell>
          <cell r="C33">
            <v>11.177175295301533</v>
          </cell>
          <cell r="D33">
            <v>44</v>
          </cell>
          <cell r="E33">
            <v>27</v>
          </cell>
          <cell r="F33">
            <v>28.929159587839262</v>
          </cell>
          <cell r="J33">
            <v>34789.27817362096</v>
          </cell>
        </row>
        <row r="34">
          <cell r="A34" t="str">
            <v>AMR</v>
          </cell>
          <cell r="B34">
            <v>2731</v>
          </cell>
          <cell r="C34">
            <v>34.14367112820618</v>
          </cell>
          <cell r="D34">
            <v>5861</v>
          </cell>
          <cell r="E34">
            <v>3130</v>
          </cell>
          <cell r="F34" t="str">
            <v/>
          </cell>
          <cell r="G34">
            <v>1</v>
          </cell>
          <cell r="I34">
            <v>29278.13897565772</v>
          </cell>
          <cell r="J34">
            <v>29278.13897565772</v>
          </cell>
        </row>
        <row r="35">
          <cell r="A35" t="str">
            <v>MRI</v>
          </cell>
          <cell r="B35">
            <v>3214</v>
          </cell>
          <cell r="C35">
            <v>167.06455812156628</v>
          </cell>
          <cell r="D35">
            <v>2905</v>
          </cell>
          <cell r="E35">
            <v>-309</v>
          </cell>
          <cell r="F35">
            <v>151.00265754298383</v>
          </cell>
          <cell r="J35">
            <v>181590.94605801016</v>
          </cell>
        </row>
        <row r="36">
          <cell r="A36" t="str">
            <v>OBV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J36">
            <v>0</v>
          </cell>
        </row>
        <row r="37">
          <cell r="A37" t="str">
            <v>MSS</v>
          </cell>
          <cell r="B37">
            <v>4935.98737</v>
          </cell>
          <cell r="C37">
            <v>3564.550726218568</v>
          </cell>
          <cell r="D37">
            <v>4935.98737</v>
          </cell>
          <cell r="E37">
            <v>0</v>
          </cell>
          <cell r="F37">
            <v>3564.550726218568</v>
          </cell>
          <cell r="J37">
            <v>4286614.217114304</v>
          </cell>
        </row>
        <row r="38">
          <cell r="A38" t="str">
            <v>CDS</v>
          </cell>
          <cell r="B38">
            <v>4935.98737</v>
          </cell>
          <cell r="C38">
            <v>1992.8468756596467</v>
          </cell>
          <cell r="D38">
            <v>4935.98737</v>
          </cell>
          <cell r="E38">
            <v>0</v>
          </cell>
          <cell r="F38">
            <v>1992.8468756596467</v>
          </cell>
          <cell r="J38">
            <v>2396533.646414619</v>
          </cell>
        </row>
        <row r="39">
          <cell r="D39">
            <v>0</v>
          </cell>
          <cell r="E39">
            <v>0</v>
          </cell>
          <cell r="F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J41">
            <v>0</v>
          </cell>
        </row>
      </sheetData>
      <sheetData sheetId="6">
        <row r="26">
          <cell r="F26">
            <v>1.1294551718363277</v>
          </cell>
        </row>
      </sheetData>
      <sheetData sheetId="26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Input M"/>
      <sheetName val="Input TB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O"/>
      <sheetName val="P"/>
      <sheetName val="Q"/>
      <sheetName val="R"/>
      <sheetName val="U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>
        <row r="17">
          <cell r="B17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 Info"/>
      <sheetName val="TPR-1"/>
      <sheetName val="TPR2"/>
      <sheetName val="Realignment"/>
      <sheetName val="RR Results"/>
      <sheetName val="Rate Order"/>
      <sheetName val="Markup Calculation"/>
      <sheetName val="Markup for Jerry"/>
      <sheetName val="Penalty"/>
      <sheetName val="UCC Calc"/>
      <sheetName val="Total Volume"/>
      <sheetName val="Total Revenue"/>
      <sheetName val="April"/>
      <sheetName val="May"/>
      <sheetName val="June"/>
      <sheetName val="July"/>
      <sheetName val="August"/>
      <sheetName val="Sept"/>
      <sheetName val="October"/>
      <sheetName val="November"/>
      <sheetName val="December"/>
      <sheetName val="Jan"/>
      <sheetName val="Feb"/>
      <sheetName val="March"/>
      <sheetName val="MHIP Rate Calc"/>
      <sheetName val="MHIP Recon"/>
      <sheetName val="CTRs"/>
      <sheetName val="UCC"/>
      <sheetName val="Ms"/>
      <sheetName val="April_0"/>
      <sheetName val="May_0"/>
      <sheetName val="June_0"/>
      <sheetName val="s"/>
    </sheetNames>
    <sheetDataSet>
      <sheetData sheetId="3">
        <row r="8">
          <cell r="A8" t="str">
            <v>MSG</v>
          </cell>
          <cell r="B8">
            <v>6768</v>
          </cell>
          <cell r="C8">
            <v>4974.507753708406</v>
          </cell>
          <cell r="D8">
            <v>6703</v>
          </cell>
          <cell r="E8">
            <v>-65</v>
          </cell>
          <cell r="F8">
            <v>4926.732487161265</v>
          </cell>
          <cell r="J8">
            <v>5924730.252271753</v>
          </cell>
        </row>
        <row r="9">
          <cell r="A9" t="str">
            <v>PED</v>
          </cell>
          <cell r="B9">
            <v>146</v>
          </cell>
          <cell r="C9">
            <v>106.74631817146683</v>
          </cell>
          <cell r="D9">
            <v>113</v>
          </cell>
          <cell r="E9">
            <v>-33</v>
          </cell>
          <cell r="F9">
            <v>82.61872570805309</v>
          </cell>
          <cell r="J9">
            <v>99354.6259883669</v>
          </cell>
        </row>
        <row r="10">
          <cell r="A10" t="str">
            <v>OBS</v>
          </cell>
          <cell r="B10">
            <v>534</v>
          </cell>
          <cell r="C10">
            <v>709.621448048128</v>
          </cell>
          <cell r="D10">
            <v>595</v>
          </cell>
          <cell r="E10">
            <v>61</v>
          </cell>
          <cell r="F10">
            <v>790.6830741360227</v>
          </cell>
          <cell r="J10">
            <v>950850.0697979106</v>
          </cell>
        </row>
        <row r="11">
          <cell r="A11" t="str">
            <v>MIS</v>
          </cell>
          <cell r="B11">
            <v>811</v>
          </cell>
          <cell r="C11">
            <v>1496.476263988069</v>
          </cell>
          <cell r="D11">
            <v>725</v>
          </cell>
          <cell r="E11">
            <v>-86</v>
          </cell>
          <cell r="F11">
            <v>1337.7870424061036</v>
          </cell>
          <cell r="J11">
            <v>1608779.7301548831</v>
          </cell>
        </row>
        <row r="12">
          <cell r="A12" t="str">
            <v>NUR</v>
          </cell>
          <cell r="B12">
            <v>431</v>
          </cell>
          <cell r="C12">
            <v>347.8844087733905</v>
          </cell>
          <cell r="D12">
            <v>512</v>
          </cell>
          <cell r="E12">
            <v>81</v>
          </cell>
          <cell r="F12">
            <v>413.26407724356363</v>
          </cell>
          <cell r="J12">
            <v>496978.10607794963</v>
          </cell>
        </row>
        <row r="13">
          <cell r="A13" t="str">
            <v>ADM</v>
          </cell>
          <cell r="B13">
            <v>2597</v>
          </cell>
          <cell r="C13">
            <v>236.30278906474547</v>
          </cell>
          <cell r="D13">
            <v>2598</v>
          </cell>
          <cell r="E13">
            <v>1</v>
          </cell>
          <cell r="F13">
            <v>236.39377974209035</v>
          </cell>
          <cell r="J13">
            <v>284279.5670226906</v>
          </cell>
        </row>
        <row r="14">
          <cell r="A14" t="str">
            <v>EMG</v>
          </cell>
          <cell r="B14">
            <v>158345</v>
          </cell>
          <cell r="C14">
            <v>3333.322005652523</v>
          </cell>
          <cell r="D14">
            <v>157465</v>
          </cell>
          <cell r="E14">
            <v>-880</v>
          </cell>
          <cell r="F14">
            <v>3314.7971178128423</v>
          </cell>
          <cell r="J14">
            <v>3986268.5492316876</v>
          </cell>
        </row>
        <row r="15">
          <cell r="A15" t="str">
            <v>CL</v>
          </cell>
          <cell r="B15">
            <v>9850</v>
          </cell>
          <cell r="C15">
            <v>220.5323667686112</v>
          </cell>
          <cell r="D15">
            <v>15637</v>
          </cell>
          <cell r="E15">
            <v>5787</v>
          </cell>
          <cell r="F15">
            <v>350.09793087926636</v>
          </cell>
          <cell r="J15">
            <v>421016.52723046235</v>
          </cell>
        </row>
        <row r="16">
          <cell r="A16" t="str">
            <v>SDS</v>
          </cell>
          <cell r="B16">
            <v>3646</v>
          </cell>
          <cell r="C16">
            <v>947.2410444071404</v>
          </cell>
          <cell r="D16">
            <v>3484</v>
          </cell>
          <cell r="E16">
            <v>-162</v>
          </cell>
          <cell r="F16">
            <v>905.152989225035</v>
          </cell>
          <cell r="J16">
            <v>1088507.913139355</v>
          </cell>
        </row>
        <row r="17">
          <cell r="A17" t="str">
            <v>DEL</v>
          </cell>
          <cell r="B17">
            <v>11533</v>
          </cell>
          <cell r="C17">
            <v>704.8021655224721</v>
          </cell>
          <cell r="D17">
            <v>14072</v>
          </cell>
          <cell r="E17">
            <v>2539</v>
          </cell>
          <cell r="F17">
            <v>859.9649764356392</v>
          </cell>
          <cell r="J17">
            <v>1034166.2603073706</v>
          </cell>
        </row>
        <row r="18">
          <cell r="A18" t="str">
            <v>OR</v>
          </cell>
          <cell r="B18">
            <v>248137</v>
          </cell>
          <cell r="C18">
            <v>3686.2053123461365</v>
          </cell>
          <cell r="D18">
            <v>247432</v>
          </cell>
          <cell r="E18">
            <v>-705</v>
          </cell>
          <cell r="F18">
            <v>3675.7321674898512</v>
          </cell>
          <cell r="J18">
            <v>4420317.447461746</v>
          </cell>
        </row>
        <row r="19">
          <cell r="A19" t="str">
            <v>ORC</v>
          </cell>
          <cell r="B19">
            <v>20</v>
          </cell>
          <cell r="C19">
            <v>0</v>
          </cell>
          <cell r="D19">
            <v>7950</v>
          </cell>
          <cell r="E19">
            <v>7930</v>
          </cell>
          <cell r="F19" t="str">
            <v/>
          </cell>
          <cell r="G19">
            <v>1</v>
          </cell>
          <cell r="H19">
            <v>79374.3512050557</v>
          </cell>
          <cell r="J19">
            <v>79374.3512050557</v>
          </cell>
        </row>
        <row r="20">
          <cell r="A20" t="str">
            <v>ANS</v>
          </cell>
          <cell r="B20">
            <v>204959</v>
          </cell>
          <cell r="C20">
            <v>195.44916552125457</v>
          </cell>
          <cell r="D20">
            <v>209694</v>
          </cell>
          <cell r="E20">
            <v>4735</v>
          </cell>
          <cell r="F20">
            <v>199.96446759992952</v>
          </cell>
          <cell r="J20">
            <v>240470.84627713368</v>
          </cell>
        </row>
        <row r="21">
          <cell r="A21" t="str">
            <v>LAB</v>
          </cell>
          <cell r="B21">
            <v>2458937</v>
          </cell>
          <cell r="C21">
            <v>5105.151336051184</v>
          </cell>
          <cell r="D21">
            <v>2343341</v>
          </cell>
          <cell r="E21">
            <v>-115596</v>
          </cell>
          <cell r="F21">
            <v>4865.155324017459</v>
          </cell>
          <cell r="J21">
            <v>5850679.533610267</v>
          </cell>
        </row>
        <row r="22">
          <cell r="A22" t="str">
            <v>EKG</v>
          </cell>
          <cell r="B22">
            <v>132498</v>
          </cell>
          <cell r="C22">
            <v>269.2357586832015</v>
          </cell>
          <cell r="D22">
            <v>129784</v>
          </cell>
          <cell r="E22">
            <v>-2714</v>
          </cell>
          <cell r="F22">
            <v>263.72091431523967</v>
          </cell>
          <cell r="J22">
            <v>317142.30136748304</v>
          </cell>
        </row>
        <row r="23">
          <cell r="A23" t="str">
            <v>EEG</v>
          </cell>
          <cell r="B23">
            <v>5520</v>
          </cell>
          <cell r="C23">
            <v>45.32850208442549</v>
          </cell>
          <cell r="D23">
            <v>5220</v>
          </cell>
          <cell r="E23">
            <v>-300</v>
          </cell>
          <cell r="F23">
            <v>42.86499653635888</v>
          </cell>
          <cell r="J23">
            <v>51548.068096715484</v>
          </cell>
        </row>
        <row r="24">
          <cell r="A24" t="str">
            <v>RAD</v>
          </cell>
          <cell r="B24">
            <v>156023</v>
          </cell>
          <cell r="C24">
            <v>3014.915255675898</v>
          </cell>
          <cell r="D24">
            <v>154656</v>
          </cell>
          <cell r="E24">
            <v>-1367</v>
          </cell>
          <cell r="F24">
            <v>2988.499988987596</v>
          </cell>
          <cell r="J24">
            <v>3593874.1021172567</v>
          </cell>
        </row>
        <row r="25">
          <cell r="A25" t="str">
            <v>NUC</v>
          </cell>
          <cell r="B25">
            <v>32403</v>
          </cell>
          <cell r="C25">
            <v>345.01103142205534</v>
          </cell>
          <cell r="D25">
            <v>29564</v>
          </cell>
          <cell r="E25">
            <v>-2839</v>
          </cell>
          <cell r="F25">
            <v>314.78277113111886</v>
          </cell>
          <cell r="J25">
            <v>378547.65036960057</v>
          </cell>
        </row>
        <row r="26">
          <cell r="A26" t="str">
            <v>CAT</v>
          </cell>
          <cell r="B26">
            <v>32499</v>
          </cell>
          <cell r="C26">
            <v>289.5200580321009</v>
          </cell>
          <cell r="D26">
            <v>34391</v>
          </cell>
          <cell r="E26">
            <v>1892</v>
          </cell>
          <cell r="F26">
            <v>306.3750981809281</v>
          </cell>
          <cell r="J26">
            <v>368436.8529173313</v>
          </cell>
        </row>
        <row r="27">
          <cell r="A27" t="str">
            <v>IRC</v>
          </cell>
          <cell r="B27">
            <v>0</v>
          </cell>
          <cell r="C27">
            <v>0</v>
          </cell>
          <cell r="D27">
            <v>1</v>
          </cell>
          <cell r="E27">
            <v>1</v>
          </cell>
          <cell r="F27" t="str">
            <v/>
          </cell>
          <cell r="G27">
            <v>1</v>
          </cell>
          <cell r="I27">
            <v>54.51678677305013</v>
          </cell>
          <cell r="J27">
            <v>54.51678677305013</v>
          </cell>
        </row>
        <row r="28">
          <cell r="A28" t="str">
            <v>RES</v>
          </cell>
          <cell r="B28">
            <v>379086</v>
          </cell>
          <cell r="C28">
            <v>771.1604253863286</v>
          </cell>
          <cell r="D28">
            <v>356758</v>
          </cell>
          <cell r="E28">
            <v>-22328</v>
          </cell>
          <cell r="F28">
            <v>725.7394127980875</v>
          </cell>
          <cell r="J28">
            <v>872750.9085333503</v>
          </cell>
        </row>
        <row r="29">
          <cell r="A29" t="str">
            <v>PUL</v>
          </cell>
          <cell r="B29">
            <v>29991</v>
          </cell>
          <cell r="C29">
            <v>167.80227057885307</v>
          </cell>
          <cell r="D29">
            <v>31950</v>
          </cell>
          <cell r="E29">
            <v>1959</v>
          </cell>
          <cell r="F29">
            <v>178.7630470806027</v>
          </cell>
          <cell r="J29">
            <v>214974.69890779123</v>
          </cell>
        </row>
        <row r="30">
          <cell r="A30" t="str">
            <v>PTH</v>
          </cell>
          <cell r="B30">
            <v>37690</v>
          </cell>
          <cell r="C30">
            <v>527.7406646256502</v>
          </cell>
          <cell r="D30">
            <v>40711</v>
          </cell>
          <cell r="E30">
            <v>3021</v>
          </cell>
          <cell r="F30">
            <v>570.0411302089373</v>
          </cell>
          <cell r="J30">
            <v>685513.1546089002</v>
          </cell>
        </row>
        <row r="31">
          <cell r="A31" t="str">
            <v>OTH</v>
          </cell>
          <cell r="B31">
            <v>8026</v>
          </cell>
          <cell r="C31">
            <v>70.61364262669478</v>
          </cell>
          <cell r="D31">
            <v>11491</v>
          </cell>
          <cell r="E31">
            <v>3465</v>
          </cell>
          <cell r="F31">
            <v>101.09909885663465</v>
          </cell>
          <cell r="J31">
            <v>121578.52918424745</v>
          </cell>
        </row>
        <row r="32">
          <cell r="A32" t="str">
            <v>STH</v>
          </cell>
          <cell r="B32">
            <v>2785</v>
          </cell>
          <cell r="C32">
            <v>7.19836832775114</v>
          </cell>
          <cell r="D32">
            <v>1588</v>
          </cell>
          <cell r="E32">
            <v>22392</v>
          </cell>
          <cell r="F32">
            <v>4.104491527636916</v>
          </cell>
          <cell r="J32">
            <v>4935.929683081967</v>
          </cell>
        </row>
        <row r="33">
          <cell r="A33" t="str">
            <v>RDL</v>
          </cell>
          <cell r="B33">
            <v>17</v>
          </cell>
          <cell r="C33">
            <v>11.177175295301533</v>
          </cell>
          <cell r="D33">
            <v>44</v>
          </cell>
          <cell r="E33">
            <v>27</v>
          </cell>
          <cell r="F33">
            <v>28.929159587839262</v>
          </cell>
          <cell r="J33">
            <v>34789.27817362096</v>
          </cell>
        </row>
        <row r="34">
          <cell r="A34" t="str">
            <v>AMR</v>
          </cell>
          <cell r="B34">
            <v>2731</v>
          </cell>
          <cell r="C34">
            <v>34.14367112820618</v>
          </cell>
          <cell r="D34">
            <v>5861</v>
          </cell>
          <cell r="E34">
            <v>3130</v>
          </cell>
          <cell r="F34" t="str">
            <v/>
          </cell>
          <cell r="G34">
            <v>1</v>
          </cell>
          <cell r="I34">
            <v>29278.13897565772</v>
          </cell>
          <cell r="J34">
            <v>29278.13897565772</v>
          </cell>
        </row>
        <row r="35">
          <cell r="A35" t="str">
            <v>MRI</v>
          </cell>
          <cell r="B35">
            <v>3214</v>
          </cell>
          <cell r="C35">
            <v>167.06455812156628</v>
          </cell>
          <cell r="D35">
            <v>2905</v>
          </cell>
          <cell r="E35">
            <v>-309</v>
          </cell>
          <cell r="F35">
            <v>151.00265754298383</v>
          </cell>
          <cell r="J35">
            <v>181590.94605801016</v>
          </cell>
        </row>
        <row r="36">
          <cell r="A36" t="str">
            <v>OBV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J36">
            <v>0</v>
          </cell>
        </row>
        <row r="37">
          <cell r="A37" t="str">
            <v>MSS</v>
          </cell>
          <cell r="B37">
            <v>4935.98737</v>
          </cell>
          <cell r="C37">
            <v>3564.550726218568</v>
          </cell>
          <cell r="D37">
            <v>4935.98737</v>
          </cell>
          <cell r="E37">
            <v>0</v>
          </cell>
          <cell r="F37">
            <v>3564.550726218568</v>
          </cell>
          <cell r="J37">
            <v>4286614.217114304</v>
          </cell>
        </row>
        <row r="38">
          <cell r="A38" t="str">
            <v>CDS</v>
          </cell>
          <cell r="B38">
            <v>4935.98737</v>
          </cell>
          <cell r="C38">
            <v>1992.8468756596467</v>
          </cell>
          <cell r="D38">
            <v>4935.98737</v>
          </cell>
          <cell r="E38">
            <v>0</v>
          </cell>
          <cell r="F38">
            <v>1992.8468756596467</v>
          </cell>
          <cell r="J38">
            <v>2396533.646414619</v>
          </cell>
        </row>
        <row r="39">
          <cell r="D39">
            <v>0</v>
          </cell>
          <cell r="E39">
            <v>0</v>
          </cell>
          <cell r="F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J41">
            <v>0</v>
          </cell>
        </row>
      </sheetData>
      <sheetData sheetId="6">
        <row r="26">
          <cell r="F26">
            <v>1.1294551718363277</v>
          </cell>
        </row>
      </sheetData>
      <sheetData sheetId="26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82"/>
  <sheetViews>
    <sheetView zoomScalePageLayoutView="0" workbookViewId="0" topLeftCell="A1">
      <selection activeCell="H83" sqref="H83"/>
    </sheetView>
  </sheetViews>
  <sheetFormatPr defaultColWidth="9.28125" defaultRowHeight="12.75"/>
  <cols>
    <col min="1" max="3" width="11.28125" style="58" customWidth="1"/>
    <col min="4" max="4" width="15.7109375" style="58" customWidth="1"/>
    <col min="5" max="5" width="12.7109375" style="58" customWidth="1"/>
    <col min="6" max="6" width="12.421875" style="58" customWidth="1"/>
    <col min="7" max="7" width="13.57421875" style="58" customWidth="1"/>
    <col min="8" max="8" width="8.7109375" style="58" customWidth="1"/>
    <col min="9" max="9" width="11.7109375" style="58" customWidth="1"/>
    <col min="10" max="11" width="8.7109375" style="58" customWidth="1"/>
    <col min="12" max="12" width="12.7109375" style="58" customWidth="1"/>
    <col min="13" max="13" width="3.28125" style="58" customWidth="1"/>
    <col min="14" max="15" width="9.28125" style="58" customWidth="1"/>
    <col min="16" max="16" width="10.421875" style="58" customWidth="1"/>
    <col min="17" max="16384" width="9.28125" style="58" customWidth="1"/>
  </cols>
  <sheetData>
    <row r="1" ht="15">
      <c r="A1" s="138" t="str">
        <f>VLOOKUP(C4,Hosp_ID,2,FALSE)</f>
        <v>Test Hospital</v>
      </c>
    </row>
    <row r="2" ht="15.75" thickBot="1">
      <c r="A2" s="99" t="s">
        <v>747</v>
      </c>
    </row>
    <row r="3" spans="1:3" ht="13.5" thickBot="1">
      <c r="A3" s="98" t="s">
        <v>128</v>
      </c>
      <c r="C3" s="180">
        <v>41821</v>
      </c>
    </row>
    <row r="4" spans="1:7" ht="14.25" thickBot="1">
      <c r="A4" s="58" t="s">
        <v>125</v>
      </c>
      <c r="C4" s="439">
        <v>0</v>
      </c>
      <c r="D4" s="438" t="s">
        <v>339</v>
      </c>
      <c r="G4" s="440"/>
    </row>
    <row r="5" ht="12.75">
      <c r="F5" s="98"/>
    </row>
    <row r="6" ht="13.5" thickBot="1"/>
    <row r="7" spans="2:5" ht="13.5" thickBot="1">
      <c r="B7" s="58" t="s">
        <v>307</v>
      </c>
      <c r="C7" s="58" t="s">
        <v>319</v>
      </c>
      <c r="D7" s="179">
        <v>41820</v>
      </c>
      <c r="E7" s="137">
        <f>+'Markup Calculation'!D26</f>
        <v>0</v>
      </c>
    </row>
    <row r="8" spans="2:5" ht="13.5" thickBot="1">
      <c r="B8" s="58" t="s">
        <v>307</v>
      </c>
      <c r="C8" s="58" t="s">
        <v>319</v>
      </c>
      <c r="D8" s="179">
        <v>42185</v>
      </c>
      <c r="E8" s="137" t="e">
        <f>+'Markup Calculation'!F26</f>
        <v>#DIV/0!</v>
      </c>
    </row>
    <row r="9" spans="3:6" ht="13.5" thickBot="1">
      <c r="C9" s="254" t="s">
        <v>748</v>
      </c>
      <c r="D9" s="96" t="s">
        <v>335</v>
      </c>
      <c r="E9" s="539"/>
      <c r="F9" s="58" t="s">
        <v>615</v>
      </c>
    </row>
    <row r="10" spans="3:6" ht="13.5" thickBot="1">
      <c r="C10" s="58" t="str">
        <f>+C9</f>
        <v>FY 2015</v>
      </c>
      <c r="D10" s="96" t="s">
        <v>335</v>
      </c>
      <c r="E10" s="539"/>
      <c r="F10" s="58" t="s">
        <v>616</v>
      </c>
    </row>
    <row r="12" spans="2:20" ht="17.25">
      <c r="B12" s="105" t="s">
        <v>124</v>
      </c>
      <c r="C12" s="106"/>
      <c r="D12" s="106"/>
      <c r="E12" s="107"/>
      <c r="G12" s="420"/>
      <c r="H12" s="287"/>
      <c r="I12" s="287"/>
      <c r="J12" s="287"/>
      <c r="K12" s="287"/>
      <c r="L12" s="287"/>
      <c r="M12" s="417"/>
      <c r="N12" s="417"/>
      <c r="O12" s="417"/>
      <c r="P12" s="417"/>
      <c r="Q12" s="235"/>
      <c r="R12" s="235"/>
      <c r="S12" s="235"/>
      <c r="T12" s="235"/>
    </row>
    <row r="13" spans="2:20" ht="13.5">
      <c r="B13" s="108" t="s">
        <v>120</v>
      </c>
      <c r="C13" s="109"/>
      <c r="D13" s="109"/>
      <c r="E13" s="110"/>
      <c r="F13" s="732" t="s">
        <v>574</v>
      </c>
      <c r="G13" s="733"/>
      <c r="H13" s="287"/>
      <c r="I13" s="287"/>
      <c r="J13" s="289"/>
      <c r="K13" s="289"/>
      <c r="L13" s="289"/>
      <c r="M13" s="417"/>
      <c r="N13" s="289"/>
      <c r="O13" s="289"/>
      <c r="P13" s="289"/>
      <c r="Q13" s="235"/>
      <c r="R13" s="289"/>
      <c r="S13" s="289"/>
      <c r="T13" s="289"/>
    </row>
    <row r="14" spans="2:20" ht="13.5">
      <c r="B14" s="181">
        <v>41456</v>
      </c>
      <c r="C14" s="109"/>
      <c r="D14" s="109"/>
      <c r="E14" s="110"/>
      <c r="F14" s="105"/>
      <c r="G14" s="107" t="s">
        <v>571</v>
      </c>
      <c r="H14" s="441"/>
      <c r="I14" s="441"/>
      <c r="J14" s="441"/>
      <c r="K14" s="441"/>
      <c r="L14" s="441"/>
      <c r="M14" s="417"/>
      <c r="N14" s="288"/>
      <c r="O14" s="287"/>
      <c r="P14" s="287"/>
      <c r="Q14" s="235"/>
      <c r="R14" s="288"/>
      <c r="S14" s="287"/>
      <c r="T14" s="287"/>
    </row>
    <row r="15" spans="2:20" ht="12.75">
      <c r="B15" s="111" t="s">
        <v>36</v>
      </c>
      <c r="C15" s="112" t="s">
        <v>121</v>
      </c>
      <c r="D15" s="112" t="s">
        <v>122</v>
      </c>
      <c r="E15" s="113" t="s">
        <v>22</v>
      </c>
      <c r="F15" s="111" t="s">
        <v>112</v>
      </c>
      <c r="G15" s="113" t="s">
        <v>36</v>
      </c>
      <c r="H15" s="441"/>
      <c r="I15" s="441"/>
      <c r="J15" s="441"/>
      <c r="K15" s="441"/>
      <c r="L15" s="441"/>
      <c r="M15" s="417"/>
      <c r="N15" s="286"/>
      <c r="O15" s="285"/>
      <c r="P15" s="287"/>
      <c r="Q15" s="235"/>
      <c r="R15" s="286"/>
      <c r="S15" s="285"/>
      <c r="T15" s="287"/>
    </row>
    <row r="16" spans="2:20" ht="12.75">
      <c r="B16" s="114"/>
      <c r="C16" s="116"/>
      <c r="D16" s="116"/>
      <c r="E16" s="117">
        <f>IF(C16="","",D16/C16)</f>
      </c>
      <c r="F16" s="455"/>
      <c r="G16" s="455"/>
      <c r="H16" s="282"/>
      <c r="I16" s="283"/>
      <c r="J16" s="284"/>
      <c r="K16" s="290"/>
      <c r="L16" s="283"/>
      <c r="M16" s="417"/>
      <c r="N16" s="284"/>
      <c r="O16" s="290"/>
      <c r="P16" s="283"/>
      <c r="Q16" s="235"/>
      <c r="R16" s="284"/>
      <c r="S16" s="290"/>
      <c r="T16" s="283"/>
    </row>
    <row r="17" spans="2:20" ht="12.75">
      <c r="B17" s="114"/>
      <c r="C17" s="116"/>
      <c r="D17" s="116"/>
      <c r="E17" s="117">
        <f aca="true" t="shared" si="0" ref="E17:E56">IF(C17="","",D17/C17)</f>
      </c>
      <c r="F17" s="455"/>
      <c r="G17" s="455"/>
      <c r="H17" s="282"/>
      <c r="I17" s="283"/>
      <c r="J17" s="284"/>
      <c r="K17" s="290"/>
      <c r="L17" s="283"/>
      <c r="M17" s="417"/>
      <c r="N17" s="284"/>
      <c r="O17" s="290"/>
      <c r="P17" s="283"/>
      <c r="Q17" s="235"/>
      <c r="R17" s="284"/>
      <c r="S17" s="290"/>
      <c r="T17" s="283"/>
    </row>
    <row r="18" spans="2:20" ht="12.75">
      <c r="B18" s="114"/>
      <c r="C18" s="116"/>
      <c r="D18" s="116"/>
      <c r="E18" s="117">
        <f t="shared" si="0"/>
      </c>
      <c r="F18" s="455"/>
      <c r="G18" s="455"/>
      <c r="H18" s="282"/>
      <c r="I18" s="283"/>
      <c r="J18" s="284"/>
      <c r="K18" s="290"/>
      <c r="L18" s="283"/>
      <c r="M18" s="417"/>
      <c r="N18" s="284"/>
      <c r="O18" s="290"/>
      <c r="P18" s="283"/>
      <c r="Q18" s="235"/>
      <c r="R18" s="284"/>
      <c r="S18" s="290"/>
      <c r="T18" s="283"/>
    </row>
    <row r="19" spans="2:20" ht="12.75">
      <c r="B19" s="114"/>
      <c r="C19" s="116"/>
      <c r="D19" s="116"/>
      <c r="E19" s="117">
        <f t="shared" si="0"/>
      </c>
      <c r="F19" s="455"/>
      <c r="G19" s="455"/>
      <c r="H19" s="282"/>
      <c r="I19" s="283"/>
      <c r="J19" s="284"/>
      <c r="K19" s="290"/>
      <c r="L19" s="283"/>
      <c r="M19" s="417"/>
      <c r="N19" s="284"/>
      <c r="O19" s="290"/>
      <c r="P19" s="283"/>
      <c r="Q19" s="235"/>
      <c r="R19" s="284"/>
      <c r="S19" s="290"/>
      <c r="T19" s="283"/>
    </row>
    <row r="20" spans="2:20" ht="12.75">
      <c r="B20" s="114"/>
      <c r="C20" s="116"/>
      <c r="D20" s="116"/>
      <c r="E20" s="117">
        <f t="shared" si="0"/>
      </c>
      <c r="F20" s="455"/>
      <c r="G20" s="455"/>
      <c r="H20" s="282"/>
      <c r="I20" s="283"/>
      <c r="J20" s="284"/>
      <c r="K20" s="290"/>
      <c r="L20" s="283"/>
      <c r="M20" s="417"/>
      <c r="N20" s="284"/>
      <c r="O20" s="290"/>
      <c r="P20" s="283"/>
      <c r="Q20" s="235"/>
      <c r="R20" s="284"/>
      <c r="S20" s="290"/>
      <c r="T20" s="283"/>
    </row>
    <row r="21" spans="2:20" ht="12.75">
      <c r="B21" s="114"/>
      <c r="C21" s="116"/>
      <c r="D21" s="116"/>
      <c r="E21" s="117">
        <f t="shared" si="0"/>
      </c>
      <c r="F21" s="455"/>
      <c r="G21" s="455"/>
      <c r="H21" s="282"/>
      <c r="I21" s="283"/>
      <c r="J21" s="284"/>
      <c r="K21" s="290"/>
      <c r="L21" s="283"/>
      <c r="M21" s="417"/>
      <c r="N21" s="284"/>
      <c r="O21" s="290"/>
      <c r="P21" s="283"/>
      <c r="Q21" s="235"/>
      <c r="R21" s="284"/>
      <c r="S21" s="290"/>
      <c r="T21" s="283"/>
    </row>
    <row r="22" spans="2:20" ht="12.75">
      <c r="B22" s="114"/>
      <c r="C22" s="116"/>
      <c r="D22" s="116"/>
      <c r="E22" s="117">
        <f t="shared" si="0"/>
      </c>
      <c r="F22" s="455"/>
      <c r="G22" s="455"/>
      <c r="H22" s="282"/>
      <c r="I22" s="283"/>
      <c r="J22" s="284"/>
      <c r="K22" s="290"/>
      <c r="L22" s="283"/>
      <c r="M22" s="417"/>
      <c r="N22" s="284"/>
      <c r="O22" s="290"/>
      <c r="P22" s="283"/>
      <c r="Q22" s="235"/>
      <c r="R22" s="284"/>
      <c r="S22" s="290"/>
      <c r="T22" s="283"/>
    </row>
    <row r="23" spans="1:20" ht="12.75">
      <c r="A23" s="121"/>
      <c r="B23" s="114"/>
      <c r="C23" s="116"/>
      <c r="D23" s="116"/>
      <c r="E23" s="117">
        <f t="shared" si="0"/>
      </c>
      <c r="F23" s="455"/>
      <c r="G23" s="455"/>
      <c r="H23" s="282"/>
      <c r="I23" s="283"/>
      <c r="J23" s="284"/>
      <c r="K23" s="290"/>
      <c r="L23" s="283"/>
      <c r="M23" s="417"/>
      <c r="N23" s="284"/>
      <c r="O23" s="290"/>
      <c r="P23" s="283"/>
      <c r="Q23" s="235"/>
      <c r="R23" s="284"/>
      <c r="S23" s="290"/>
      <c r="T23" s="283"/>
    </row>
    <row r="24" spans="1:20" ht="12.75">
      <c r="A24" s="121"/>
      <c r="B24" s="114"/>
      <c r="C24" s="116"/>
      <c r="D24" s="116"/>
      <c r="E24" s="117">
        <f t="shared" si="0"/>
      </c>
      <c r="F24" s="455"/>
      <c r="G24" s="455"/>
      <c r="H24" s="282"/>
      <c r="I24" s="283"/>
      <c r="J24" s="284"/>
      <c r="K24" s="290"/>
      <c r="L24" s="283"/>
      <c r="M24" s="417"/>
      <c r="N24" s="284"/>
      <c r="O24" s="290"/>
      <c r="P24" s="283"/>
      <c r="Q24" s="235"/>
      <c r="R24" s="284"/>
      <c r="S24" s="290"/>
      <c r="T24" s="283"/>
    </row>
    <row r="25" spans="1:20" ht="12.75">
      <c r="A25" s="121"/>
      <c r="B25" s="114"/>
      <c r="C25" s="116"/>
      <c r="D25" s="116"/>
      <c r="E25" s="117">
        <f t="shared" si="0"/>
      </c>
      <c r="F25" s="455"/>
      <c r="G25" s="455"/>
      <c r="H25" s="282"/>
      <c r="I25" s="283"/>
      <c r="J25" s="284"/>
      <c r="K25" s="290"/>
      <c r="L25" s="283"/>
      <c r="M25" s="417"/>
      <c r="N25" s="284"/>
      <c r="O25" s="290"/>
      <c r="P25" s="283"/>
      <c r="Q25" s="235"/>
      <c r="R25" s="284"/>
      <c r="S25" s="290"/>
      <c r="T25" s="283"/>
    </row>
    <row r="26" spans="2:20" ht="12.75">
      <c r="B26" s="114"/>
      <c r="C26" s="116"/>
      <c r="D26" s="116"/>
      <c r="E26" s="117">
        <f t="shared" si="0"/>
      </c>
      <c r="F26" s="455"/>
      <c r="G26" s="455"/>
      <c r="H26" s="282"/>
      <c r="I26" s="283"/>
      <c r="J26" s="284"/>
      <c r="K26" s="290"/>
      <c r="L26" s="283"/>
      <c r="M26" s="417"/>
      <c r="N26" s="284"/>
      <c r="O26" s="290"/>
      <c r="P26" s="283"/>
      <c r="Q26" s="235"/>
      <c r="R26" s="284"/>
      <c r="S26" s="290"/>
      <c r="T26" s="283"/>
    </row>
    <row r="27" spans="2:20" ht="12.75">
      <c r="B27" s="114"/>
      <c r="C27" s="116"/>
      <c r="D27" s="116"/>
      <c r="E27" s="117">
        <f t="shared" si="0"/>
      </c>
      <c r="F27" s="455"/>
      <c r="G27" s="455"/>
      <c r="H27" s="282"/>
      <c r="I27" s="283"/>
      <c r="J27" s="284"/>
      <c r="K27" s="290"/>
      <c r="L27" s="283"/>
      <c r="M27" s="417"/>
      <c r="N27" s="284"/>
      <c r="O27" s="290"/>
      <c r="P27" s="283"/>
      <c r="Q27" s="235"/>
      <c r="R27" s="284"/>
      <c r="S27" s="290"/>
      <c r="T27" s="283"/>
    </row>
    <row r="28" spans="2:20" ht="12.75">
      <c r="B28" s="114"/>
      <c r="C28" s="115"/>
      <c r="D28" s="116"/>
      <c r="E28" s="117">
        <f t="shared" si="0"/>
      </c>
      <c r="F28" s="455"/>
      <c r="G28" s="455"/>
      <c r="H28" s="282"/>
      <c r="I28" s="283"/>
      <c r="J28" s="284"/>
      <c r="K28" s="290"/>
      <c r="L28" s="283"/>
      <c r="M28" s="417"/>
      <c r="N28" s="284"/>
      <c r="O28" s="290"/>
      <c r="P28" s="283"/>
      <c r="Q28" s="235"/>
      <c r="R28" s="284"/>
      <c r="S28" s="290"/>
      <c r="T28" s="283"/>
    </row>
    <row r="29" spans="2:20" ht="12.75">
      <c r="B29" s="114"/>
      <c r="C29" s="116"/>
      <c r="D29" s="116"/>
      <c r="E29" s="117">
        <f t="shared" si="0"/>
      </c>
      <c r="F29" s="455"/>
      <c r="G29" s="455"/>
      <c r="H29" s="282"/>
      <c r="I29" s="283"/>
      <c r="J29" s="284"/>
      <c r="K29" s="290"/>
      <c r="L29" s="283"/>
      <c r="M29" s="417"/>
      <c r="N29" s="284"/>
      <c r="O29" s="290"/>
      <c r="P29" s="283"/>
      <c r="Q29" s="235"/>
      <c r="R29" s="284"/>
      <c r="S29" s="290"/>
      <c r="T29" s="283"/>
    </row>
    <row r="30" spans="2:20" ht="12.75">
      <c r="B30" s="114"/>
      <c r="C30" s="116"/>
      <c r="D30" s="116"/>
      <c r="E30" s="117">
        <f t="shared" si="0"/>
      </c>
      <c r="F30" s="455"/>
      <c r="G30" s="455"/>
      <c r="H30" s="282"/>
      <c r="I30" s="283"/>
      <c r="J30" s="284"/>
      <c r="K30" s="290"/>
      <c r="L30" s="283"/>
      <c r="M30" s="417"/>
      <c r="N30" s="284"/>
      <c r="O30" s="290"/>
      <c r="P30" s="283"/>
      <c r="Q30" s="235"/>
      <c r="R30" s="284"/>
      <c r="S30" s="290"/>
      <c r="T30" s="283"/>
    </row>
    <row r="31" spans="2:20" ht="12.75">
      <c r="B31" s="114"/>
      <c r="C31" s="116"/>
      <c r="D31" s="116"/>
      <c r="E31" s="117">
        <f t="shared" si="0"/>
      </c>
      <c r="F31" s="455"/>
      <c r="G31" s="455"/>
      <c r="H31" s="282"/>
      <c r="I31" s="283"/>
      <c r="J31" s="284"/>
      <c r="K31" s="290"/>
      <c r="L31" s="283"/>
      <c r="M31" s="417"/>
      <c r="N31" s="284"/>
      <c r="O31" s="290"/>
      <c r="P31" s="283"/>
      <c r="Q31" s="235"/>
      <c r="R31" s="284"/>
      <c r="S31" s="290"/>
      <c r="T31" s="283"/>
    </row>
    <row r="32" spans="2:20" ht="12.75">
      <c r="B32" s="114"/>
      <c r="C32" s="116"/>
      <c r="D32" s="116"/>
      <c r="E32" s="117">
        <f t="shared" si="0"/>
      </c>
      <c r="F32" s="455"/>
      <c r="G32" s="455"/>
      <c r="H32" s="282"/>
      <c r="I32" s="283"/>
      <c r="J32" s="284"/>
      <c r="K32" s="290"/>
      <c r="L32" s="283"/>
      <c r="M32" s="417"/>
      <c r="N32" s="284"/>
      <c r="O32" s="290"/>
      <c r="P32" s="283"/>
      <c r="Q32" s="235"/>
      <c r="R32" s="284"/>
      <c r="S32" s="290"/>
      <c r="T32" s="283"/>
    </row>
    <row r="33" spans="2:20" ht="12.75">
      <c r="B33" s="114"/>
      <c r="C33" s="116"/>
      <c r="D33" s="116"/>
      <c r="E33" s="117">
        <f t="shared" si="0"/>
      </c>
      <c r="F33" s="455"/>
      <c r="G33" s="455"/>
      <c r="H33" s="282"/>
      <c r="I33" s="283"/>
      <c r="J33" s="284"/>
      <c r="K33" s="290"/>
      <c r="L33" s="283"/>
      <c r="M33" s="417"/>
      <c r="N33" s="284"/>
      <c r="O33" s="290"/>
      <c r="P33" s="283"/>
      <c r="Q33" s="235"/>
      <c r="R33" s="284"/>
      <c r="S33" s="290"/>
      <c r="T33" s="283"/>
    </row>
    <row r="34" spans="1:20" ht="12.75">
      <c r="A34" s="121"/>
      <c r="B34" s="114"/>
      <c r="C34" s="116"/>
      <c r="D34" s="116"/>
      <c r="E34" s="117">
        <f t="shared" si="0"/>
      </c>
      <c r="F34" s="455"/>
      <c r="G34" s="455"/>
      <c r="H34" s="282"/>
      <c r="I34" s="283"/>
      <c r="J34" s="284"/>
      <c r="K34" s="290"/>
      <c r="L34" s="283"/>
      <c r="M34" s="417"/>
      <c r="N34" s="284"/>
      <c r="O34" s="290"/>
      <c r="P34" s="283"/>
      <c r="Q34" s="235"/>
      <c r="R34" s="284"/>
      <c r="S34" s="290"/>
      <c r="T34" s="283"/>
    </row>
    <row r="35" spans="1:20" ht="12.75">
      <c r="A35" s="121"/>
      <c r="B35" s="114"/>
      <c r="C35" s="116"/>
      <c r="D35" s="116"/>
      <c r="E35" s="117">
        <f t="shared" si="0"/>
      </c>
      <c r="F35" s="455"/>
      <c r="G35" s="455"/>
      <c r="H35" s="282"/>
      <c r="I35" s="283"/>
      <c r="J35" s="284"/>
      <c r="K35" s="290"/>
      <c r="L35" s="283"/>
      <c r="M35" s="417"/>
      <c r="N35" s="284"/>
      <c r="O35" s="290"/>
      <c r="P35" s="283"/>
      <c r="Q35" s="235"/>
      <c r="R35" s="284"/>
      <c r="S35" s="290"/>
      <c r="T35" s="283"/>
    </row>
    <row r="36" spans="1:20" ht="12.75">
      <c r="A36" s="121"/>
      <c r="B36" s="114"/>
      <c r="C36" s="116"/>
      <c r="D36" s="116"/>
      <c r="E36" s="117">
        <f t="shared" si="0"/>
      </c>
      <c r="F36" s="455"/>
      <c r="G36" s="455"/>
      <c r="H36" s="282"/>
      <c r="I36" s="283"/>
      <c r="J36" s="284"/>
      <c r="K36" s="290"/>
      <c r="L36" s="283"/>
      <c r="M36" s="417"/>
      <c r="N36" s="284"/>
      <c r="O36" s="290"/>
      <c r="P36" s="283"/>
      <c r="Q36" s="235"/>
      <c r="R36" s="284"/>
      <c r="S36" s="290"/>
      <c r="T36" s="283"/>
    </row>
    <row r="37" spans="2:20" ht="12.75">
      <c r="B37" s="114"/>
      <c r="C37" s="115"/>
      <c r="D37" s="116"/>
      <c r="E37" s="117">
        <f t="shared" si="0"/>
      </c>
      <c r="F37" s="455"/>
      <c r="G37" s="455"/>
      <c r="H37" s="282"/>
      <c r="I37" s="281"/>
      <c r="J37" s="284"/>
      <c r="K37" s="290"/>
      <c r="L37" s="283"/>
      <c r="M37" s="417"/>
      <c r="N37" s="284"/>
      <c r="O37" s="290"/>
      <c r="P37" s="283"/>
      <c r="Q37" s="235"/>
      <c r="R37" s="284"/>
      <c r="S37" s="290"/>
      <c r="T37" s="283"/>
    </row>
    <row r="38" spans="2:20" ht="12.75">
      <c r="B38" s="114"/>
      <c r="C38" s="116"/>
      <c r="D38" s="116"/>
      <c r="E38" s="117">
        <f t="shared" si="0"/>
      </c>
      <c r="F38" s="455"/>
      <c r="G38" s="455"/>
      <c r="H38" s="282"/>
      <c r="I38" s="282"/>
      <c r="J38" s="284"/>
      <c r="K38" s="290"/>
      <c r="L38" s="282"/>
      <c r="M38" s="417"/>
      <c r="N38" s="284"/>
      <c r="O38" s="290"/>
      <c r="P38" s="282"/>
      <c r="Q38" s="235"/>
      <c r="R38" s="284"/>
      <c r="S38" s="290"/>
      <c r="T38" s="283"/>
    </row>
    <row r="39" spans="2:20" ht="12.75">
      <c r="B39" s="114"/>
      <c r="C39" s="116"/>
      <c r="D39" s="116"/>
      <c r="E39" s="117">
        <f t="shared" si="0"/>
      </c>
      <c r="F39" s="455"/>
      <c r="G39" s="455"/>
      <c r="H39" s="282"/>
      <c r="I39" s="282"/>
      <c r="J39" s="284"/>
      <c r="K39" s="290"/>
      <c r="L39" s="282"/>
      <c r="M39" s="417"/>
      <c r="N39" s="284"/>
      <c r="O39" s="290"/>
      <c r="P39" s="282"/>
      <c r="Q39" s="235"/>
      <c r="R39" s="284"/>
      <c r="S39" s="290"/>
      <c r="T39" s="283"/>
    </row>
    <row r="40" spans="2:20" ht="12.75">
      <c r="B40" s="114"/>
      <c r="C40" s="116"/>
      <c r="D40" s="116"/>
      <c r="E40" s="117">
        <f t="shared" si="0"/>
      </c>
      <c r="F40" s="455"/>
      <c r="G40" s="455"/>
      <c r="H40" s="282"/>
      <c r="I40" s="281"/>
      <c r="J40" s="284"/>
      <c r="K40" s="290"/>
      <c r="L40" s="283"/>
      <c r="M40" s="417"/>
      <c r="N40" s="284"/>
      <c r="O40" s="290"/>
      <c r="P40" s="283"/>
      <c r="Q40" s="235"/>
      <c r="R40" s="284"/>
      <c r="S40" s="290"/>
      <c r="T40" s="283"/>
    </row>
    <row r="41" spans="2:20" ht="12.75">
      <c r="B41" s="114"/>
      <c r="C41" s="116"/>
      <c r="D41" s="116"/>
      <c r="E41" s="117">
        <f t="shared" si="0"/>
      </c>
      <c r="F41" s="455"/>
      <c r="G41" s="455"/>
      <c r="H41" s="282"/>
      <c r="I41" s="281"/>
      <c r="J41" s="284"/>
      <c r="K41" s="290"/>
      <c r="L41" s="283"/>
      <c r="M41" s="417"/>
      <c r="N41" s="284"/>
      <c r="O41" s="290"/>
      <c r="P41" s="283"/>
      <c r="Q41" s="235"/>
      <c r="R41" s="284"/>
      <c r="S41" s="290"/>
      <c r="T41" s="283"/>
    </row>
    <row r="42" spans="2:20" ht="12.75">
      <c r="B42" s="114"/>
      <c r="C42" s="116"/>
      <c r="D42" s="116"/>
      <c r="E42" s="117">
        <f t="shared" si="0"/>
      </c>
      <c r="F42" s="455"/>
      <c r="G42" s="455"/>
      <c r="H42" s="282"/>
      <c r="I42" s="281"/>
      <c r="J42" s="284"/>
      <c r="K42" s="290"/>
      <c r="L42" s="282"/>
      <c r="M42" s="417"/>
      <c r="N42" s="284"/>
      <c r="O42" s="290"/>
      <c r="P42" s="282"/>
      <c r="Q42" s="235"/>
      <c r="R42" s="284"/>
      <c r="S42" s="290"/>
      <c r="T42" s="282"/>
    </row>
    <row r="43" spans="2:20" ht="12.75">
      <c r="B43" s="114"/>
      <c r="C43" s="116"/>
      <c r="D43" s="116"/>
      <c r="E43" s="117">
        <f t="shared" si="0"/>
      </c>
      <c r="F43" s="455"/>
      <c r="G43" s="455"/>
      <c r="H43" s="282"/>
      <c r="I43" s="281"/>
      <c r="J43" s="284"/>
      <c r="K43" s="290"/>
      <c r="L43" s="282"/>
      <c r="M43" s="417"/>
      <c r="N43" s="284"/>
      <c r="O43" s="290"/>
      <c r="P43" s="282"/>
      <c r="Q43" s="235"/>
      <c r="R43" s="284"/>
      <c r="S43" s="290"/>
      <c r="T43" s="282"/>
    </row>
    <row r="44" spans="2:20" ht="12.75">
      <c r="B44" s="114"/>
      <c r="C44" s="116"/>
      <c r="D44" s="116"/>
      <c r="E44" s="117">
        <f t="shared" si="0"/>
      </c>
      <c r="F44" s="455"/>
      <c r="G44" s="455"/>
      <c r="H44" s="282"/>
      <c r="I44" s="281"/>
      <c r="J44" s="284"/>
      <c r="K44" s="290"/>
      <c r="L44" s="282"/>
      <c r="M44" s="417"/>
      <c r="N44" s="284"/>
      <c r="O44" s="290"/>
      <c r="P44" s="282"/>
      <c r="Q44" s="235"/>
      <c r="R44" s="284"/>
      <c r="S44" s="290"/>
      <c r="T44" s="282"/>
    </row>
    <row r="45" spans="2:20" ht="12.75">
      <c r="B45" s="114"/>
      <c r="C45" s="116"/>
      <c r="D45" s="116"/>
      <c r="E45" s="117">
        <f t="shared" si="0"/>
      </c>
      <c r="F45" s="455"/>
      <c r="G45" s="455"/>
      <c r="H45" s="282"/>
      <c r="I45" s="281"/>
      <c r="J45" s="284"/>
      <c r="K45" s="290"/>
      <c r="L45" s="282"/>
      <c r="M45" s="417"/>
      <c r="N45" s="284"/>
      <c r="O45" s="290"/>
      <c r="P45" s="282"/>
      <c r="Q45" s="235"/>
      <c r="R45" s="284"/>
      <c r="S45" s="290"/>
      <c r="T45" s="282"/>
    </row>
    <row r="46" spans="1:20" ht="12.75">
      <c r="A46" s="121"/>
      <c r="B46" s="114"/>
      <c r="C46" s="115"/>
      <c r="D46" s="116"/>
      <c r="E46" s="117">
        <f t="shared" si="0"/>
      </c>
      <c r="F46" s="455"/>
      <c r="G46" s="557"/>
      <c r="H46" s="282"/>
      <c r="I46" s="281"/>
      <c r="J46" s="284"/>
      <c r="K46" s="290"/>
      <c r="L46" s="282"/>
      <c r="M46" s="417"/>
      <c r="N46" s="284"/>
      <c r="O46" s="290"/>
      <c r="P46" s="282"/>
      <c r="Q46" s="235"/>
      <c r="R46" s="284"/>
      <c r="S46" s="290"/>
      <c r="T46" s="282"/>
    </row>
    <row r="47" spans="2:20" ht="12.75">
      <c r="B47" s="114"/>
      <c r="C47" s="116"/>
      <c r="D47" s="116"/>
      <c r="E47" s="117">
        <f t="shared" si="0"/>
      </c>
      <c r="F47" s="455"/>
      <c r="G47" s="455"/>
      <c r="H47" s="282"/>
      <c r="I47" s="281"/>
      <c r="J47" s="284"/>
      <c r="K47" s="290"/>
      <c r="L47" s="282"/>
      <c r="M47" s="417"/>
      <c r="N47" s="284"/>
      <c r="O47" s="290"/>
      <c r="P47" s="282"/>
      <c r="Q47" s="235"/>
      <c r="R47" s="284"/>
      <c r="S47" s="290"/>
      <c r="T47" s="282"/>
    </row>
    <row r="48" spans="2:20" ht="12.75">
      <c r="B48" s="114"/>
      <c r="C48" s="115"/>
      <c r="D48" s="116"/>
      <c r="E48" s="117">
        <f t="shared" si="0"/>
      </c>
      <c r="F48" s="455"/>
      <c r="G48" s="455"/>
      <c r="H48" s="282"/>
      <c r="I48" s="281"/>
      <c r="J48" s="284"/>
      <c r="K48" s="290"/>
      <c r="L48" s="282"/>
      <c r="M48" s="417"/>
      <c r="N48" s="284"/>
      <c r="O48" s="290"/>
      <c r="P48" s="282"/>
      <c r="Q48" s="235"/>
      <c r="R48" s="284"/>
      <c r="S48" s="290"/>
      <c r="T48" s="282"/>
    </row>
    <row r="49" spans="2:20" ht="12.75">
      <c r="B49" s="114"/>
      <c r="C49" s="115"/>
      <c r="D49" s="116"/>
      <c r="E49" s="117">
        <f t="shared" si="0"/>
      </c>
      <c r="F49" s="455"/>
      <c r="G49" s="455"/>
      <c r="H49" s="282"/>
      <c r="I49" s="281"/>
      <c r="J49" s="284"/>
      <c r="K49" s="290"/>
      <c r="L49" s="282"/>
      <c r="M49" s="417"/>
      <c r="N49" s="284"/>
      <c r="O49" s="290"/>
      <c r="P49" s="282"/>
      <c r="Q49" s="235"/>
      <c r="R49" s="284"/>
      <c r="S49" s="290"/>
      <c r="T49" s="282"/>
    </row>
    <row r="50" spans="2:20" ht="12.75">
      <c r="B50" s="114"/>
      <c r="C50" s="116"/>
      <c r="D50" s="116"/>
      <c r="E50" s="117">
        <f t="shared" si="0"/>
      </c>
      <c r="F50" s="455"/>
      <c r="G50" s="455"/>
      <c r="H50" s="282"/>
      <c r="I50" s="281"/>
      <c r="J50" s="284"/>
      <c r="K50" s="290"/>
      <c r="L50" s="282"/>
      <c r="M50" s="417"/>
      <c r="N50" s="284"/>
      <c r="O50" s="290"/>
      <c r="P50" s="282"/>
      <c r="Q50" s="235"/>
      <c r="R50" s="284"/>
      <c r="S50" s="290"/>
      <c r="T50" s="282"/>
    </row>
    <row r="51" spans="2:20" ht="12.75">
      <c r="B51" s="114"/>
      <c r="C51" s="116"/>
      <c r="D51" s="116"/>
      <c r="E51" s="117">
        <f t="shared" si="0"/>
      </c>
      <c r="F51" s="455"/>
      <c r="G51" s="455"/>
      <c r="H51" s="282"/>
      <c r="I51" s="281"/>
      <c r="J51" s="284"/>
      <c r="K51" s="290"/>
      <c r="L51" s="282"/>
      <c r="M51" s="417"/>
      <c r="N51" s="284"/>
      <c r="O51" s="290"/>
      <c r="P51" s="282"/>
      <c r="Q51" s="235"/>
      <c r="R51" s="284"/>
      <c r="S51" s="290"/>
      <c r="T51" s="282"/>
    </row>
    <row r="52" spans="2:20" ht="12.75">
      <c r="B52" s="114"/>
      <c r="C52" s="116"/>
      <c r="D52" s="116"/>
      <c r="E52" s="117">
        <f t="shared" si="0"/>
      </c>
      <c r="F52" s="455"/>
      <c r="G52" s="455"/>
      <c r="H52" s="282"/>
      <c r="I52" s="281"/>
      <c r="J52" s="284"/>
      <c r="K52" s="290"/>
      <c r="L52" s="282"/>
      <c r="M52" s="417"/>
      <c r="N52" s="284"/>
      <c r="O52" s="290"/>
      <c r="P52" s="282"/>
      <c r="Q52" s="235"/>
      <c r="R52" s="284"/>
      <c r="S52" s="290"/>
      <c r="T52" s="282"/>
    </row>
    <row r="53" spans="2:20" ht="12.75">
      <c r="B53" s="114"/>
      <c r="C53" s="116"/>
      <c r="D53" s="116"/>
      <c r="E53" s="117">
        <f t="shared" si="0"/>
      </c>
      <c r="F53" s="455"/>
      <c r="G53" s="455"/>
      <c r="H53" s="282"/>
      <c r="I53" s="517"/>
      <c r="J53" s="284"/>
      <c r="K53" s="290"/>
      <c r="L53" s="282"/>
      <c r="M53" s="417"/>
      <c r="N53" s="284"/>
      <c r="O53" s="290"/>
      <c r="P53" s="282"/>
      <c r="Q53" s="235"/>
      <c r="R53" s="284"/>
      <c r="S53" s="290"/>
      <c r="T53" s="282"/>
    </row>
    <row r="54" spans="2:20" ht="12.75">
      <c r="B54" s="114"/>
      <c r="C54" s="115"/>
      <c r="D54" s="116"/>
      <c r="E54" s="117">
        <f t="shared" si="0"/>
      </c>
      <c r="F54" s="455"/>
      <c r="G54" s="455"/>
      <c r="H54" s="282"/>
      <c r="I54" s="517"/>
      <c r="J54" s="284"/>
      <c r="K54" s="290"/>
      <c r="L54" s="282"/>
      <c r="M54" s="417"/>
      <c r="N54" s="284"/>
      <c r="O54" s="290"/>
      <c r="P54" s="282"/>
      <c r="Q54" s="235"/>
      <c r="R54" s="284"/>
      <c r="S54" s="290"/>
      <c r="T54" s="282"/>
    </row>
    <row r="55" spans="2:20" ht="12.75">
      <c r="B55" s="114"/>
      <c r="C55" s="115"/>
      <c r="D55" s="116"/>
      <c r="E55" s="117">
        <f t="shared" si="0"/>
      </c>
      <c r="F55" s="455"/>
      <c r="G55" s="455"/>
      <c r="H55" s="282"/>
      <c r="K55" s="290"/>
      <c r="L55" s="282"/>
      <c r="M55" s="417"/>
      <c r="N55" s="284"/>
      <c r="O55" s="290"/>
      <c r="P55" s="282"/>
      <c r="Q55" s="235"/>
      <c r="R55" s="284"/>
      <c r="S55" s="290"/>
      <c r="T55" s="282"/>
    </row>
    <row r="56" spans="2:20" ht="12.75">
      <c r="B56" s="114"/>
      <c r="C56" s="115"/>
      <c r="D56" s="116"/>
      <c r="E56" s="117">
        <f t="shared" si="0"/>
      </c>
      <c r="F56" s="455"/>
      <c r="G56" s="455"/>
      <c r="H56" s="282"/>
      <c r="I56" s="281"/>
      <c r="J56" s="284"/>
      <c r="K56" s="290"/>
      <c r="L56" s="282"/>
      <c r="M56" s="417"/>
      <c r="N56" s="284"/>
      <c r="O56" s="290"/>
      <c r="P56" s="282"/>
      <c r="Q56" s="235"/>
      <c r="R56" s="284"/>
      <c r="S56" s="290"/>
      <c r="T56" s="282"/>
    </row>
    <row r="57" spans="2:20" ht="12.75">
      <c r="B57" s="111"/>
      <c r="C57" s="112"/>
      <c r="D57" s="118"/>
      <c r="E57" s="113"/>
      <c r="G57" s="284"/>
      <c r="H57" s="282"/>
      <c r="I57" s="281"/>
      <c r="J57" s="284"/>
      <c r="K57" s="290"/>
      <c r="L57" s="282"/>
      <c r="M57" s="417"/>
      <c r="N57" s="284"/>
      <c r="O57" s="290"/>
      <c r="P57" s="282"/>
      <c r="Q57" s="235"/>
      <c r="R57" s="284"/>
      <c r="S57" s="290"/>
      <c r="T57" s="281"/>
    </row>
    <row r="58" spans="2:20" ht="12.75">
      <c r="B58" s="119" t="s">
        <v>66</v>
      </c>
      <c r="C58" s="120"/>
      <c r="D58" s="120">
        <f>SUM(D16:D57)</f>
        <v>0</v>
      </c>
      <c r="E58" s="212"/>
      <c r="G58" s="284"/>
      <c r="H58" s="282"/>
      <c r="I58" s="281"/>
      <c r="J58" s="284"/>
      <c r="K58" s="290"/>
      <c r="L58" s="282"/>
      <c r="M58" s="417"/>
      <c r="N58" s="284"/>
      <c r="O58" s="290"/>
      <c r="P58" s="282"/>
      <c r="Q58" s="235"/>
      <c r="R58" s="284"/>
      <c r="S58" s="290"/>
      <c r="T58" s="281"/>
    </row>
    <row r="59" spans="7:20" ht="12.75">
      <c r="G59" s="284"/>
      <c r="H59" s="282"/>
      <c r="I59" s="281"/>
      <c r="J59" s="284"/>
      <c r="K59" s="290"/>
      <c r="L59" s="282"/>
      <c r="M59" s="417"/>
      <c r="N59" s="284"/>
      <c r="O59" s="290"/>
      <c r="P59" s="282"/>
      <c r="Q59" s="235"/>
      <c r="R59" s="284"/>
      <c r="S59" s="290"/>
      <c r="T59" s="281"/>
    </row>
    <row r="60" spans="7:20" ht="12.75">
      <c r="G60" s="284"/>
      <c r="H60" s="290"/>
      <c r="I60" s="290"/>
      <c r="J60" s="284"/>
      <c r="K60" s="290"/>
      <c r="L60" s="280"/>
      <c r="M60" s="417"/>
      <c r="N60" s="284"/>
      <c r="O60" s="290"/>
      <c r="P60" s="280"/>
      <c r="Q60" s="235"/>
      <c r="R60" s="284"/>
      <c r="S60" s="290"/>
      <c r="T60" s="280"/>
    </row>
    <row r="61" spans="1:20" ht="12.75">
      <c r="A61" s="98" t="str">
        <f>+A1</f>
        <v>Test Hospital</v>
      </c>
      <c r="G61" s="284"/>
      <c r="H61" s="290"/>
      <c r="I61" s="290"/>
      <c r="J61" s="290"/>
      <c r="K61" s="290"/>
      <c r="L61" s="290"/>
      <c r="M61" s="417"/>
      <c r="N61" s="290"/>
      <c r="O61" s="290"/>
      <c r="P61" s="290"/>
      <c r="Q61" s="235"/>
      <c r="R61" s="290"/>
      <c r="S61" s="290"/>
      <c r="T61" s="290"/>
    </row>
    <row r="62" spans="1:9" ht="12.75">
      <c r="A62" s="98" t="str">
        <f>+A2</f>
        <v>Annual GBR/TPR Rate Adjustment</v>
      </c>
      <c r="H62" s="734" t="s">
        <v>590</v>
      </c>
      <c r="I62" s="734"/>
    </row>
    <row r="63" spans="1:9" ht="13.5" thickBot="1">
      <c r="A63" s="98" t="s">
        <v>339</v>
      </c>
      <c r="H63" s="518" t="s">
        <v>25</v>
      </c>
      <c r="I63" s="519">
        <f>+E64</f>
        <v>41456</v>
      </c>
    </row>
    <row r="64" spans="2:9" ht="13.5" thickBot="1">
      <c r="B64" s="121" t="s">
        <v>321</v>
      </c>
      <c r="E64" s="163">
        <v>41456</v>
      </c>
      <c r="F64" s="635">
        <f>+D58</f>
        <v>0</v>
      </c>
      <c r="H64" s="536" t="s">
        <v>63</v>
      </c>
      <c r="I64" s="637">
        <v>0</v>
      </c>
    </row>
    <row r="65" spans="2:9" ht="13.5" thickBot="1">
      <c r="B65" s="121"/>
      <c r="H65" s="537" t="s">
        <v>64</v>
      </c>
      <c r="I65" s="636">
        <v>0</v>
      </c>
    </row>
    <row r="66" spans="2:9" ht="13.5">
      <c r="B66" s="136" t="s">
        <v>3</v>
      </c>
      <c r="I66" s="520"/>
    </row>
    <row r="67" spans="4:9" ht="13.5" thickBot="1">
      <c r="D67" s="121" t="s">
        <v>624</v>
      </c>
      <c r="I67" s="219"/>
    </row>
    <row r="68" spans="2:7" ht="13.5" thickBot="1">
      <c r="B68" s="58">
        <v>1</v>
      </c>
      <c r="C68" s="121" t="s">
        <v>749</v>
      </c>
      <c r="F68" s="569">
        <v>0</v>
      </c>
      <c r="G68" s="121"/>
    </row>
    <row r="69" spans="2:7" ht="13.5" thickBot="1">
      <c r="B69" s="58">
        <v>2</v>
      </c>
      <c r="C69" s="121" t="s">
        <v>347</v>
      </c>
      <c r="F69" s="569">
        <v>0</v>
      </c>
      <c r="G69" s="121"/>
    </row>
    <row r="70" spans="2:9" ht="13.5" thickBot="1">
      <c r="B70" s="58">
        <v>3</v>
      </c>
      <c r="C70" s="121" t="s">
        <v>18</v>
      </c>
      <c r="F70" s="569">
        <v>0</v>
      </c>
      <c r="I70" s="162"/>
    </row>
    <row r="71" spans="2:6" ht="13.5" thickBot="1">
      <c r="B71" s="58">
        <v>4</v>
      </c>
      <c r="C71" s="121" t="s">
        <v>721</v>
      </c>
      <c r="F71" s="569">
        <v>0</v>
      </c>
    </row>
    <row r="72" spans="2:6" ht="13.5" thickBot="1">
      <c r="B72" s="58">
        <v>5</v>
      </c>
      <c r="C72" s="121"/>
      <c r="F72" s="569">
        <v>0</v>
      </c>
    </row>
    <row r="73" spans="2:6" ht="13.5" thickBot="1">
      <c r="B73" s="58">
        <v>6</v>
      </c>
      <c r="C73" s="121" t="s">
        <v>13</v>
      </c>
      <c r="F73" s="569">
        <v>0</v>
      </c>
    </row>
    <row r="74" spans="2:6" ht="13.5" thickBot="1">
      <c r="B74" s="58">
        <v>7</v>
      </c>
      <c r="C74" s="121" t="s">
        <v>348</v>
      </c>
      <c r="F74" s="569">
        <v>0</v>
      </c>
    </row>
    <row r="75" spans="2:6" ht="13.5" thickBot="1">
      <c r="B75" s="58">
        <v>8</v>
      </c>
      <c r="C75" s="121"/>
      <c r="F75" s="569">
        <v>0</v>
      </c>
    </row>
    <row r="76" spans="2:6" ht="13.5" thickBot="1">
      <c r="B76" s="58">
        <v>9</v>
      </c>
      <c r="C76" s="121" t="s">
        <v>349</v>
      </c>
      <c r="F76" s="569">
        <v>0</v>
      </c>
    </row>
    <row r="77" spans="2:6" ht="13.5" thickBot="1">
      <c r="B77" s="58">
        <v>10</v>
      </c>
      <c r="C77" s="121" t="s">
        <v>353</v>
      </c>
      <c r="F77" s="569">
        <v>0</v>
      </c>
    </row>
    <row r="78" spans="2:6" ht="13.5" thickBot="1">
      <c r="B78" s="58">
        <v>11</v>
      </c>
      <c r="C78" s="121" t="s">
        <v>350</v>
      </c>
      <c r="F78" s="569">
        <v>0</v>
      </c>
    </row>
    <row r="79" spans="2:6" ht="13.5" thickBot="1">
      <c r="B79" s="236">
        <v>12</v>
      </c>
      <c r="C79" s="121" t="s">
        <v>351</v>
      </c>
      <c r="F79" s="569">
        <v>0</v>
      </c>
    </row>
    <row r="80" spans="2:6" ht="13.5" thickBot="1">
      <c r="B80" s="236">
        <v>13</v>
      </c>
      <c r="C80" s="311" t="s">
        <v>735</v>
      </c>
      <c r="D80" s="235"/>
      <c r="E80" s="235"/>
      <c r="F80" s="569">
        <v>0</v>
      </c>
    </row>
    <row r="81" spans="2:6" ht="13.5" thickBot="1">
      <c r="B81" s="236">
        <v>14</v>
      </c>
      <c r="C81" s="311"/>
      <c r="D81" s="235"/>
      <c r="E81" s="235"/>
      <c r="F81" s="569">
        <v>0</v>
      </c>
    </row>
    <row r="82" ht="12.75">
      <c r="F82" s="571"/>
    </row>
    <row r="83" ht="13.5">
      <c r="B83" s="136" t="s">
        <v>504</v>
      </c>
    </row>
    <row r="84" ht="13.5" thickBot="1">
      <c r="B84" s="121" t="s">
        <v>11</v>
      </c>
    </row>
    <row r="85" spans="3:7" ht="13.5" thickBot="1">
      <c r="C85" s="233" t="s">
        <v>12</v>
      </c>
      <c r="F85" s="421">
        <v>0</v>
      </c>
      <c r="G85" s="638" t="s">
        <v>646</v>
      </c>
    </row>
    <row r="86" spans="3:6" ht="13.5" thickBot="1">
      <c r="C86" s="233" t="s">
        <v>18</v>
      </c>
      <c r="F86" s="421" t="e">
        <f>F108</f>
        <v>#DIV/0!</v>
      </c>
    </row>
    <row r="87" spans="3:6" ht="13.5" thickBot="1">
      <c r="C87" s="233" t="s">
        <v>766</v>
      </c>
      <c r="F87" s="421" t="e">
        <f>F109</f>
        <v>#DIV/0!</v>
      </c>
    </row>
    <row r="88" spans="3:6" ht="13.5" thickBot="1">
      <c r="C88" s="233" t="s">
        <v>13</v>
      </c>
      <c r="F88" s="422" t="e">
        <f>F113</f>
        <v>#DIV/0!</v>
      </c>
    </row>
    <row r="89" spans="3:6" ht="13.5" thickBot="1">
      <c r="C89" s="234" t="s">
        <v>348</v>
      </c>
      <c r="F89" s="421" t="e">
        <f>F117</f>
        <v>#DIV/0!</v>
      </c>
    </row>
    <row r="90" spans="3:6" ht="13.5" thickBot="1">
      <c r="C90" s="234" t="str">
        <f>+C119</f>
        <v>Crisp Funding</v>
      </c>
      <c r="F90" s="421" t="e">
        <f>F121</f>
        <v>#DIV/0!</v>
      </c>
    </row>
    <row r="91" spans="3:6" ht="13.5" thickBot="1">
      <c r="C91" s="233" t="s">
        <v>352</v>
      </c>
      <c r="F91" s="421">
        <f>E127</f>
        <v>0</v>
      </c>
    </row>
    <row r="92" spans="3:6" ht="13.5" thickBot="1">
      <c r="C92" s="233" t="s">
        <v>353</v>
      </c>
      <c r="F92" s="421" t="e">
        <f>F131</f>
        <v>#DIV/0!</v>
      </c>
    </row>
    <row r="93" spans="3:6" ht="13.5" thickBot="1">
      <c r="C93" s="233" t="s">
        <v>350</v>
      </c>
      <c r="F93" s="422" t="e">
        <f>F135</f>
        <v>#DIV/0!</v>
      </c>
    </row>
    <row r="94" spans="2:6" ht="14.25" thickBot="1">
      <c r="B94" s="214"/>
      <c r="C94" s="233" t="s">
        <v>351</v>
      </c>
      <c r="D94" s="184"/>
      <c r="E94" s="184"/>
      <c r="F94" s="421" t="e">
        <f>F139</f>
        <v>#DIV/0!</v>
      </c>
    </row>
    <row r="95" spans="2:6" ht="14.25" thickBot="1">
      <c r="B95" s="214"/>
      <c r="C95" s="394" t="s">
        <v>722</v>
      </c>
      <c r="D95" s="235"/>
      <c r="E95" s="235"/>
      <c r="F95" s="423">
        <f>F145</f>
        <v>0</v>
      </c>
    </row>
    <row r="96" spans="2:6" ht="14.25" thickBot="1">
      <c r="B96" s="214"/>
      <c r="C96" s="394" t="s">
        <v>723</v>
      </c>
      <c r="D96" s="235"/>
      <c r="E96" s="235"/>
      <c r="F96" s="423">
        <f>F147</f>
        <v>0</v>
      </c>
    </row>
    <row r="97" spans="2:6" ht="14.25" thickBot="1">
      <c r="B97" s="214" t="s">
        <v>507</v>
      </c>
      <c r="C97" s="394"/>
      <c r="D97" s="235"/>
      <c r="E97" s="235"/>
      <c r="F97" s="434"/>
    </row>
    <row r="98" spans="2:7" ht="14.25" thickBot="1">
      <c r="B98" s="214"/>
      <c r="C98" s="394" t="s">
        <v>505</v>
      </c>
      <c r="D98" s="235"/>
      <c r="E98" s="235"/>
      <c r="F98" s="433" t="e">
        <f>F143</f>
        <v>#DIV/0!</v>
      </c>
      <c r="G98" s="121"/>
    </row>
    <row r="99" spans="2:6" ht="13.5">
      <c r="B99" s="214"/>
      <c r="C99" s="233"/>
      <c r="D99" s="184"/>
      <c r="E99" s="184"/>
      <c r="F99" s="219"/>
    </row>
    <row r="100" spans="2:6" ht="14.25" thickBot="1">
      <c r="B100" s="256" t="s">
        <v>358</v>
      </c>
      <c r="C100" s="235"/>
      <c r="D100" s="235"/>
      <c r="E100" s="235"/>
      <c r="F100" s="235"/>
    </row>
    <row r="101" spans="2:7" ht="13.5" thickBot="1">
      <c r="B101" s="235"/>
      <c r="C101" s="236" t="s">
        <v>359</v>
      </c>
      <c r="D101" s="235"/>
      <c r="E101" s="257" t="s">
        <v>643</v>
      </c>
      <c r="F101" s="258">
        <v>0</v>
      </c>
      <c r="G101" s="121"/>
    </row>
    <row r="102" spans="2:6" ht="13.5" thickBot="1">
      <c r="B102" s="235"/>
      <c r="C102" s="236" t="s">
        <v>359</v>
      </c>
      <c r="D102" s="235"/>
      <c r="E102" s="644" t="s">
        <v>644</v>
      </c>
      <c r="F102" s="258">
        <v>0</v>
      </c>
    </row>
    <row r="103" spans="2:6" ht="13.5">
      <c r="B103" s="214"/>
      <c r="C103" s="233"/>
      <c r="D103" s="184"/>
      <c r="E103" s="184"/>
      <c r="F103" s="219"/>
    </row>
    <row r="104" ht="12.75">
      <c r="B104" s="98" t="s">
        <v>317</v>
      </c>
    </row>
    <row r="105" ht="12.75">
      <c r="B105" s="164"/>
    </row>
    <row r="106" spans="2:6" ht="12.75">
      <c r="B106" s="164">
        <v>1</v>
      </c>
      <c r="C106" s="238" t="s">
        <v>323</v>
      </c>
      <c r="D106" s="238"/>
      <c r="E106" s="238"/>
      <c r="F106" s="238"/>
    </row>
    <row r="107" spans="3:6" ht="12.75">
      <c r="C107" s="235"/>
      <c r="D107" s="236" t="s">
        <v>325</v>
      </c>
      <c r="E107" s="242" t="s">
        <v>324</v>
      </c>
      <c r="F107" s="236" t="s">
        <v>309</v>
      </c>
    </row>
    <row r="108" spans="3:6" ht="12.75">
      <c r="C108" s="236" t="s">
        <v>18</v>
      </c>
      <c r="D108" s="726">
        <v>0</v>
      </c>
      <c r="E108" s="241" t="e">
        <f>'Markup Calculation'!$F$25</f>
        <v>#DIV/0!</v>
      </c>
      <c r="F108" s="243" t="e">
        <f>D108*E108</f>
        <v>#DIV/0!</v>
      </c>
    </row>
    <row r="109" spans="2:6" ht="12.75">
      <c r="B109" s="188"/>
      <c r="C109" s="236" t="s">
        <v>14</v>
      </c>
      <c r="D109" s="726">
        <v>0</v>
      </c>
      <c r="E109" s="241" t="e">
        <f>'Markup Calculation'!$F$25</f>
        <v>#DIV/0!</v>
      </c>
      <c r="F109" s="243" t="e">
        <f>D109*E109</f>
        <v>#DIV/0!</v>
      </c>
    </row>
    <row r="110" ht="12.75">
      <c r="G110" s="163"/>
    </row>
    <row r="111" spans="2:7" ht="12.75">
      <c r="B111" s="164">
        <v>2</v>
      </c>
      <c r="C111" s="237" t="s">
        <v>460</v>
      </c>
      <c r="D111" s="238"/>
      <c r="E111" s="238"/>
      <c r="F111" s="238"/>
      <c r="G111" s="163"/>
    </row>
    <row r="112" spans="3:7" ht="12.75">
      <c r="C112" s="235"/>
      <c r="D112" s="236"/>
      <c r="E112" s="242"/>
      <c r="F112" s="236" t="s">
        <v>309</v>
      </c>
      <c r="G112" s="163"/>
    </row>
    <row r="113" spans="3:7" ht="12.75">
      <c r="C113" s="235"/>
      <c r="D113" s="244"/>
      <c r="E113" s="241"/>
      <c r="F113" s="436" t="e">
        <f>F154</f>
        <v>#DIV/0!</v>
      </c>
      <c r="G113" s="425" t="s">
        <v>506</v>
      </c>
    </row>
    <row r="115" spans="2:6" ht="12.75">
      <c r="B115" s="164">
        <v>3</v>
      </c>
      <c r="C115" s="237" t="s">
        <v>348</v>
      </c>
      <c r="D115" s="238"/>
      <c r="E115" s="238"/>
      <c r="F115" s="238"/>
    </row>
    <row r="116" spans="3:6" ht="12.75">
      <c r="C116" s="235"/>
      <c r="D116" s="236" t="s">
        <v>325</v>
      </c>
      <c r="E116" s="242" t="s">
        <v>324</v>
      </c>
      <c r="F116" s="236" t="s">
        <v>309</v>
      </c>
    </row>
    <row r="117" spans="3:6" ht="12.75">
      <c r="C117" s="239"/>
      <c r="D117" s="726">
        <v>0</v>
      </c>
      <c r="E117" s="241" t="e">
        <f>'Markup Calculation'!$F$25</f>
        <v>#DIV/0!</v>
      </c>
      <c r="F117" s="243" t="e">
        <f>D117*E117</f>
        <v>#DIV/0!</v>
      </c>
    </row>
    <row r="119" spans="2:6" ht="12.75">
      <c r="B119" s="164">
        <v>4</v>
      </c>
      <c r="C119" s="238" t="s">
        <v>745</v>
      </c>
      <c r="D119" s="238"/>
      <c r="E119" s="238"/>
      <c r="F119" s="238"/>
    </row>
    <row r="120" spans="2:6" ht="12.75">
      <c r="B120" s="121"/>
      <c r="C120" s="235"/>
      <c r="D120" s="236" t="s">
        <v>325</v>
      </c>
      <c r="E120" s="242" t="s">
        <v>324</v>
      </c>
      <c r="F120" s="236" t="s">
        <v>309</v>
      </c>
    </row>
    <row r="121" spans="3:6" ht="12.75">
      <c r="C121" s="235"/>
      <c r="D121" s="726">
        <v>0</v>
      </c>
      <c r="E121" s="241" t="e">
        <f>+E117</f>
        <v>#DIV/0!</v>
      </c>
      <c r="F121" s="243" t="e">
        <f>D121*E121</f>
        <v>#DIV/0!</v>
      </c>
    </row>
    <row r="122" spans="3:6" ht="12.75">
      <c r="C122" s="235"/>
      <c r="D122" s="244"/>
      <c r="E122" s="241"/>
      <c r="F122" s="243"/>
    </row>
    <row r="123" spans="2:6" ht="12.75">
      <c r="B123" s="188">
        <v>5</v>
      </c>
      <c r="C123" s="238" t="s">
        <v>349</v>
      </c>
      <c r="D123" s="238"/>
      <c r="E123" s="437" t="s">
        <v>41</v>
      </c>
      <c r="F123" s="238"/>
    </row>
    <row r="124" spans="3:6" ht="12.75">
      <c r="C124" s="248"/>
      <c r="D124" s="251" t="s">
        <v>354</v>
      </c>
      <c r="E124" s="643">
        <f>VLOOKUP(E123,Jul!C3:H48,6,FALSE)+VLOOKUP(E123,Aug!C4:H49,6,FALSE)+VLOOKUP(E123,Sep!C3:H48,6,FALSE)+VLOOKUP(E123,Oct!C4:H49,6,FALSE)+VLOOKUP(E123,Nov!C3:H48,6,FALSE)+VLOOKUP(E123,Dec!C3:H48,6,FALSE)+VLOOKUP(E123,Jan!C3:H48,6,FALSE)+VLOOKUP(E123,Feb!C3:H48,6,FALSE)+VLOOKUP(E123,Mar!C3:H48,6,FALSE)+VLOOKUP(E123,April!C3:H48,6,FALSE)+VLOOKUP(E123,May!C3:H48,6,FALSE)+VLOOKUP(E123,June!C3:H48,6,FALSE)</f>
        <v>0</v>
      </c>
      <c r="F124" s="590"/>
    </row>
    <row r="125" spans="3:6" ht="12.75">
      <c r="C125" s="248"/>
      <c r="D125" s="251" t="s">
        <v>355</v>
      </c>
      <c r="E125" s="626">
        <f>E124</f>
        <v>0</v>
      </c>
      <c r="F125" s="599"/>
    </row>
    <row r="126" spans="3:6" ht="12.75">
      <c r="C126" s="248"/>
      <c r="D126" s="628" t="s">
        <v>634</v>
      </c>
      <c r="E126" s="249">
        <v>70</v>
      </c>
      <c r="F126" s="248"/>
    </row>
    <row r="127" spans="3:6" ht="12.75">
      <c r="C127" s="248"/>
      <c r="D127" s="247" t="s">
        <v>65</v>
      </c>
      <c r="E127" s="250">
        <f>E125*E126</f>
        <v>0</v>
      </c>
      <c r="F127" s="253"/>
    </row>
    <row r="128" spans="3:6" ht="12.75">
      <c r="C128" s="235"/>
      <c r="D128" s="245"/>
      <c r="E128" s="240"/>
      <c r="F128" s="235"/>
    </row>
    <row r="129" spans="2:6" ht="12.75">
      <c r="B129" s="188">
        <v>6</v>
      </c>
      <c r="C129" s="237" t="s">
        <v>353</v>
      </c>
      <c r="D129" s="238"/>
      <c r="E129" s="238"/>
      <c r="F129" s="238"/>
    </row>
    <row r="130" spans="2:6" ht="12.75">
      <c r="B130" s="188"/>
      <c r="C130" s="235"/>
      <c r="D130" s="236" t="s">
        <v>325</v>
      </c>
      <c r="E130" s="242" t="s">
        <v>324</v>
      </c>
      <c r="F130" s="236" t="s">
        <v>309</v>
      </c>
    </row>
    <row r="131" spans="2:6" ht="12.75">
      <c r="B131" s="188"/>
      <c r="C131" s="239"/>
      <c r="D131" s="726">
        <v>0</v>
      </c>
      <c r="E131" s="241" t="e">
        <f>'Markup Calculation'!$F$25</f>
        <v>#DIV/0!</v>
      </c>
      <c r="F131" s="243" t="e">
        <f>D131*E131</f>
        <v>#DIV/0!</v>
      </c>
    </row>
    <row r="132" spans="2:6" ht="12.75">
      <c r="B132" s="188"/>
      <c r="C132" s="235"/>
      <c r="D132" s="245"/>
      <c r="E132" s="240"/>
      <c r="F132" s="235"/>
    </row>
    <row r="133" spans="2:6" ht="12.75">
      <c r="B133" s="188">
        <v>7</v>
      </c>
      <c r="C133" s="237" t="s">
        <v>461</v>
      </c>
      <c r="D133" s="238"/>
      <c r="E133" s="238"/>
      <c r="F133" s="238"/>
    </row>
    <row r="134" spans="2:6" ht="12.75">
      <c r="B134" s="188"/>
      <c r="C134" s="235"/>
      <c r="D134" s="236" t="s">
        <v>325</v>
      </c>
      <c r="E134" s="242" t="s">
        <v>324</v>
      </c>
      <c r="F134" s="236" t="s">
        <v>309</v>
      </c>
    </row>
    <row r="135" spans="2:6" ht="12.75">
      <c r="B135" s="188"/>
      <c r="C135" s="239"/>
      <c r="D135" s="726">
        <v>0</v>
      </c>
      <c r="E135" s="241" t="e">
        <f>'Markup Calculation'!$F$25</f>
        <v>#DIV/0!</v>
      </c>
      <c r="F135" s="243" t="e">
        <f>D135*E135</f>
        <v>#DIV/0!</v>
      </c>
    </row>
    <row r="136" spans="2:6" ht="12.75">
      <c r="B136" s="188"/>
      <c r="C136" s="252"/>
      <c r="D136" s="252"/>
      <c r="E136" s="252"/>
      <c r="F136" s="252"/>
    </row>
    <row r="137" spans="2:6" ht="12.75" customHeight="1">
      <c r="B137" s="188">
        <v>8</v>
      </c>
      <c r="C137" s="237" t="s">
        <v>356</v>
      </c>
      <c r="D137" s="238"/>
      <c r="E137" s="238"/>
      <c r="F137" s="238"/>
    </row>
    <row r="138" spans="2:10" ht="12.75" customHeight="1">
      <c r="B138" s="188"/>
      <c r="C138" s="235"/>
      <c r="D138" s="236" t="s">
        <v>325</v>
      </c>
      <c r="E138" s="242" t="s">
        <v>324</v>
      </c>
      <c r="F138" s="236" t="s">
        <v>309</v>
      </c>
      <c r="J138" s="726">
        <v>0</v>
      </c>
    </row>
    <row r="139" spans="2:6" ht="12.75" customHeight="1">
      <c r="B139" s="188"/>
      <c r="C139" s="239"/>
      <c r="D139" s="726">
        <v>0</v>
      </c>
      <c r="E139" s="241" t="e">
        <f>'Markup Calculation'!$F$25</f>
        <v>#DIV/0!</v>
      </c>
      <c r="F139" s="243" t="e">
        <f>D139*E139</f>
        <v>#DIV/0!</v>
      </c>
    </row>
    <row r="140" spans="2:5" ht="12.75">
      <c r="B140" s="188"/>
      <c r="D140" s="189"/>
      <c r="E140" s="186"/>
    </row>
    <row r="141" spans="2:6" ht="12.75">
      <c r="B141" s="188">
        <v>9</v>
      </c>
      <c r="C141" s="237" t="s">
        <v>505</v>
      </c>
      <c r="D141" s="238"/>
      <c r="E141" s="238"/>
      <c r="F141" s="238"/>
    </row>
    <row r="142" spans="2:6" ht="12.75">
      <c r="B142" s="188"/>
      <c r="C142" s="235"/>
      <c r="D142" s="236" t="s">
        <v>325</v>
      </c>
      <c r="E142" s="242" t="s">
        <v>324</v>
      </c>
      <c r="F142" s="236" t="s">
        <v>309</v>
      </c>
    </row>
    <row r="143" spans="2:7" ht="12.75">
      <c r="B143" s="188"/>
      <c r="C143" s="239"/>
      <c r="D143" s="246">
        <v>0</v>
      </c>
      <c r="E143" s="241" t="e">
        <f>'Markup Calculation'!$F$25</f>
        <v>#DIV/0!</v>
      </c>
      <c r="F143" s="243" t="e">
        <f>D143*E143</f>
        <v>#DIV/0!</v>
      </c>
      <c r="G143" s="58" t="s">
        <v>623</v>
      </c>
    </row>
    <row r="144" spans="2:5" ht="12.75">
      <c r="B144" s="188"/>
      <c r="D144" s="189"/>
      <c r="E144" s="186"/>
    </row>
    <row r="145" spans="2:7" ht="12.75">
      <c r="B145" s="188">
        <v>10</v>
      </c>
      <c r="C145" s="278" t="s">
        <v>722</v>
      </c>
      <c r="D145" s="397"/>
      <c r="E145" s="395"/>
      <c r="F145" s="726">
        <v>0</v>
      </c>
      <c r="G145" t="s">
        <v>746</v>
      </c>
    </row>
    <row r="146" spans="2:7" ht="12.75">
      <c r="B146" s="188"/>
      <c r="C146" s="398"/>
      <c r="D146" s="397"/>
      <c r="E146" s="395"/>
      <c r="F146" s="396"/>
      <c r="G146"/>
    </row>
    <row r="147" spans="2:7" ht="12.75">
      <c r="B147" s="188"/>
      <c r="C147" s="278" t="s">
        <v>723</v>
      </c>
      <c r="D147" s="397"/>
      <c r="E147" s="395"/>
      <c r="F147" s="726">
        <v>0</v>
      </c>
      <c r="G147"/>
    </row>
    <row r="148" spans="4:5" ht="12.75">
      <c r="D148" s="189"/>
      <c r="E148" s="186"/>
    </row>
    <row r="149" spans="2:6" ht="12.75">
      <c r="B149" s="188">
        <v>11</v>
      </c>
      <c r="C149" s="121" t="s">
        <v>724</v>
      </c>
      <c r="D149" s="429"/>
      <c r="E149" s="430"/>
      <c r="F149" s="726">
        <v>0</v>
      </c>
    </row>
    <row r="150" spans="2:6" ht="12.75">
      <c r="B150" s="188"/>
      <c r="C150" s="121" t="s">
        <v>725</v>
      </c>
      <c r="D150" s="429"/>
      <c r="E150" s="430"/>
      <c r="F150" s="241" t="e">
        <f>'Markup Calculation'!$F$25</f>
        <v>#DIV/0!</v>
      </c>
    </row>
    <row r="151" spans="2:6" ht="12.75">
      <c r="B151" s="188"/>
      <c r="C151" s="121" t="s">
        <v>726</v>
      </c>
      <c r="D151" s="429"/>
      <c r="E151" s="430"/>
      <c r="F151" s="431" t="e">
        <f>F149*F150</f>
        <v>#DIV/0!</v>
      </c>
    </row>
    <row r="152" spans="2:6" ht="12.75">
      <c r="B152" s="188"/>
      <c r="C152" s="121"/>
      <c r="D152" s="429"/>
      <c r="E152" s="430"/>
      <c r="F152" s="241"/>
    </row>
    <row r="153" spans="3:6" ht="12.75">
      <c r="C153" s="121" t="s">
        <v>498</v>
      </c>
      <c r="D153" s="429"/>
      <c r="E153" s="726"/>
      <c r="F153" s="726">
        <v>0</v>
      </c>
    </row>
    <row r="154" spans="3:6" ht="13.5" thickBot="1">
      <c r="C154" s="121" t="s">
        <v>727</v>
      </c>
      <c r="D154" s="429"/>
      <c r="E154" s="430"/>
      <c r="F154" s="432" t="e">
        <f>F151-F153</f>
        <v>#DIV/0!</v>
      </c>
    </row>
    <row r="155" spans="4:5" ht="13.5" thickTop="1">
      <c r="D155" s="189"/>
      <c r="E155" s="186"/>
    </row>
    <row r="156" spans="2:6" ht="15">
      <c r="B156" s="235"/>
      <c r="C156" s="731" t="s">
        <v>764</v>
      </c>
      <c r="D156" s="235"/>
      <c r="E156" s="235"/>
      <c r="F156" s="235"/>
    </row>
    <row r="157" spans="2:5" ht="12.75">
      <c r="B157" s="242">
        <v>12</v>
      </c>
      <c r="C157" s="354" t="s">
        <v>613</v>
      </c>
      <c r="E157" s="559"/>
    </row>
    <row r="158" spans="2:5" ht="12.75">
      <c r="B158" s="235"/>
      <c r="C158" s="354" t="s">
        <v>620</v>
      </c>
      <c r="E158" s="559"/>
    </row>
    <row r="159" spans="2:6" ht="12.75">
      <c r="B159" s="235"/>
      <c r="C159" s="235"/>
      <c r="D159" s="235"/>
      <c r="E159" s="235"/>
      <c r="F159" s="235"/>
    </row>
    <row r="160" spans="2:11" ht="12.75">
      <c r="B160" s="242">
        <v>13</v>
      </c>
      <c r="C160" s="690" t="s">
        <v>739</v>
      </c>
      <c r="D160" s="311"/>
      <c r="E160" s="236" t="s">
        <v>740</v>
      </c>
      <c r="F160" s="692">
        <v>0</v>
      </c>
      <c r="G160" s="311" t="s">
        <v>750</v>
      </c>
      <c r="H160" s="121"/>
      <c r="I160" s="121"/>
      <c r="J160" s="121"/>
      <c r="K160" s="121"/>
    </row>
    <row r="161" spans="2:7" ht="12.75">
      <c r="B161" s="235"/>
      <c r="C161" s="236" t="s">
        <v>741</v>
      </c>
      <c r="D161" s="235"/>
      <c r="E161" s="235"/>
      <c r="F161" s="235"/>
      <c r="G161" s="235"/>
    </row>
    <row r="162" spans="2:7" ht="12.75">
      <c r="B162" s="242"/>
      <c r="C162" s="354"/>
      <c r="D162" s="235"/>
      <c r="E162" s="688"/>
      <c r="F162" s="235"/>
      <c r="G162" s="235"/>
    </row>
    <row r="163" spans="2:7" ht="12.75">
      <c r="B163" s="242">
        <v>14</v>
      </c>
      <c r="C163" s="354" t="s">
        <v>742</v>
      </c>
      <c r="D163" s="235"/>
      <c r="E163" s="688"/>
      <c r="F163" s="235"/>
      <c r="G163" s="689"/>
    </row>
    <row r="164" spans="2:7" ht="12.75">
      <c r="B164" s="235"/>
      <c r="C164" s="354" t="s">
        <v>743</v>
      </c>
      <c r="D164" s="235"/>
      <c r="E164" s="688"/>
      <c r="F164" s="691"/>
      <c r="G164" s="235"/>
    </row>
    <row r="165" spans="2:7" ht="12.75">
      <c r="B165" s="235"/>
      <c r="C165" s="354" t="s">
        <v>744</v>
      </c>
      <c r="D165" s="235"/>
      <c r="E165" s="688"/>
      <c r="F165" s="692">
        <v>0</v>
      </c>
      <c r="G165" s="689"/>
    </row>
    <row r="166" spans="3:7" ht="13.5" thickBot="1">
      <c r="C166" s="354"/>
      <c r="E166" s="559"/>
      <c r="G166" s="604"/>
    </row>
    <row r="167" spans="3:5" ht="13.5" thickTop="1">
      <c r="C167" s="354"/>
      <c r="E167" s="559"/>
    </row>
    <row r="168" spans="2:5" ht="12.75">
      <c r="B168" s="188">
        <v>15</v>
      </c>
      <c r="C168" s="417"/>
      <c r="D168" s="184"/>
      <c r="E168" s="184"/>
    </row>
    <row r="169" spans="3:5" ht="12.75">
      <c r="C169" s="417"/>
      <c r="D169" s="184"/>
      <c r="E169" s="184"/>
    </row>
    <row r="170" spans="3:5" ht="12.75">
      <c r="C170" s="184"/>
      <c r="D170" s="184"/>
      <c r="E170" s="184"/>
    </row>
    <row r="171" spans="3:5" ht="12.75">
      <c r="C171" s="642"/>
      <c r="D171" s="129"/>
      <c r="E171" s="184"/>
    </row>
    <row r="172" spans="3:5" ht="12.75">
      <c r="C172" s="129"/>
      <c r="D172" s="641"/>
      <c r="E172" s="184"/>
    </row>
    <row r="173" spans="3:5" ht="12.75">
      <c r="C173" s="642"/>
      <c r="D173" s="641"/>
      <c r="E173" s="184"/>
    </row>
    <row r="174" spans="3:5" ht="12.75">
      <c r="C174" s="642"/>
      <c r="D174" s="640"/>
      <c r="E174" s="184"/>
    </row>
    <row r="175" spans="3:5" ht="12.75">
      <c r="C175" s="184"/>
      <c r="D175" s="184"/>
      <c r="E175" s="184"/>
    </row>
    <row r="176" spans="3:5" ht="12.75">
      <c r="C176" s="642"/>
      <c r="D176" s="184"/>
      <c r="E176" s="184"/>
    </row>
    <row r="178" spans="1:2" ht="17.25">
      <c r="A178" s="541" t="s">
        <v>357</v>
      </c>
      <c r="B178" s="235"/>
    </row>
    <row r="179" spans="1:2" ht="12.75">
      <c r="A179" s="235" t="s">
        <v>499</v>
      </c>
      <c r="B179" s="311"/>
    </row>
    <row r="180" spans="1:2" ht="12.75">
      <c r="A180" s="236" t="s">
        <v>500</v>
      </c>
      <c r="B180" s="311"/>
    </row>
    <row r="181" spans="1:2" ht="12.75">
      <c r="A181" s="236" t="s">
        <v>501</v>
      </c>
      <c r="B181" s="311"/>
    </row>
    <row r="182" spans="1:2" ht="15">
      <c r="A182" s="236" t="s">
        <v>502</v>
      </c>
      <c r="B182" s="602"/>
    </row>
  </sheetData>
  <sheetProtection/>
  <mergeCells count="2">
    <mergeCell ref="F13:G13"/>
    <mergeCell ref="H62:I6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61"/>
  <sheetViews>
    <sheetView zoomScalePageLayoutView="0" workbookViewId="0" topLeftCell="A4">
      <selection activeCell="N33" sqref="N33"/>
    </sheetView>
  </sheetViews>
  <sheetFormatPr defaultColWidth="8.00390625" defaultRowHeight="12.75"/>
  <cols>
    <col min="1" max="1" width="8.28125" style="32" bestFit="1" customWidth="1"/>
    <col min="2" max="2" width="37.8515625" style="32" customWidth="1"/>
    <col min="3" max="3" width="1.57421875" style="32" customWidth="1"/>
    <col min="4" max="4" width="10.7109375" style="32" customWidth="1"/>
    <col min="5" max="5" width="1.57421875" style="32" customWidth="1"/>
    <col min="6" max="6" width="10.7109375" style="32" customWidth="1"/>
    <col min="7" max="7" width="1.57421875" style="32" customWidth="1"/>
    <col min="8" max="8" width="10.7109375" style="32" customWidth="1"/>
    <col min="9" max="9" width="1.57421875" style="32" customWidth="1"/>
    <col min="10" max="10" width="10.7109375" style="32" customWidth="1"/>
    <col min="11" max="13" width="1.57421875" style="32" customWidth="1"/>
    <col min="14" max="14" width="8.00390625" style="32" customWidth="1"/>
    <col min="15" max="15" width="9.7109375" style="32" customWidth="1"/>
    <col min="16" max="17" width="10.28125" style="32" bestFit="1" customWidth="1"/>
    <col min="18" max="18" width="10.00390625" style="32" bestFit="1" customWidth="1"/>
    <col min="19" max="19" width="13.00390625" style="32" customWidth="1"/>
    <col min="20" max="20" width="9.28125" style="32" customWidth="1"/>
    <col min="21" max="23" width="8.00390625" style="32" customWidth="1"/>
    <col min="24" max="24" width="8.57421875" style="32" bestFit="1" customWidth="1"/>
    <col min="25" max="25" width="8.00390625" style="32" customWidth="1"/>
    <col min="26" max="26" width="9.421875" style="32" customWidth="1"/>
    <col min="27" max="28" width="8.00390625" style="32" customWidth="1"/>
    <col min="29" max="29" width="8.57421875" style="32" bestFit="1" customWidth="1"/>
    <col min="30" max="31" width="8.00390625" style="32" customWidth="1"/>
    <col min="32" max="32" width="10.57421875" style="32" bestFit="1" customWidth="1"/>
    <col min="33" max="16384" width="8.00390625" style="32" customWidth="1"/>
  </cols>
  <sheetData>
    <row r="1" spans="2:45" ht="18">
      <c r="B1" s="35" t="str">
        <f>'Input Info'!A1</f>
        <v>Test Hospital</v>
      </c>
      <c r="C1" s="34"/>
      <c r="D1" s="34"/>
      <c r="E1" s="34"/>
      <c r="F1" s="34"/>
      <c r="G1" s="34"/>
      <c r="H1" s="34"/>
      <c r="I1" s="34"/>
      <c r="J1" s="34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</row>
    <row r="2" spans="2:45" ht="15.75">
      <c r="B2" s="33" t="s">
        <v>67</v>
      </c>
      <c r="C2" s="34"/>
      <c r="D2" s="34"/>
      <c r="E2" s="34"/>
      <c r="F2" s="34"/>
      <c r="G2" s="34"/>
      <c r="H2" s="34"/>
      <c r="I2" s="34"/>
      <c r="J2" s="34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</row>
    <row r="3" spans="2:10" ht="12.75">
      <c r="B3" s="199" t="s">
        <v>732</v>
      </c>
      <c r="C3" s="34"/>
      <c r="D3" s="34"/>
      <c r="E3" s="34"/>
      <c r="F3" s="34"/>
      <c r="G3" s="34"/>
      <c r="H3" s="34"/>
      <c r="I3" s="34"/>
      <c r="J3" s="34"/>
    </row>
    <row r="4" ht="12.75"/>
    <row r="5" spans="24:32" ht="25.5" customHeight="1">
      <c r="X5" s="741" t="s">
        <v>728</v>
      </c>
      <c r="Y5" s="738"/>
      <c r="Z5" s="447"/>
      <c r="AA5" s="262"/>
      <c r="AB5" s="262"/>
      <c r="AC5" s="262"/>
      <c r="AD5" s="262"/>
      <c r="AE5" s="262"/>
      <c r="AF5" s="262"/>
    </row>
    <row r="6" spans="15:32" ht="12.75">
      <c r="O6" s="36">
        <v>2014</v>
      </c>
      <c r="X6" s="448" t="s">
        <v>576</v>
      </c>
      <c r="Y6" s="448" t="s">
        <v>577</v>
      </c>
      <c r="Z6" s="448" t="s">
        <v>578</v>
      </c>
      <c r="AA6" s="448" t="s">
        <v>579</v>
      </c>
      <c r="AB6" s="448" t="s">
        <v>580</v>
      </c>
      <c r="AC6" s="448" t="s">
        <v>581</v>
      </c>
      <c r="AD6" s="448" t="s">
        <v>582</v>
      </c>
      <c r="AE6" s="448" t="s">
        <v>583</v>
      </c>
      <c r="AF6" s="448" t="s">
        <v>584</v>
      </c>
    </row>
    <row r="7" spans="4:32" ht="31.5" customHeight="1">
      <c r="D7" s="633" t="s">
        <v>731</v>
      </c>
      <c r="E7" s="198"/>
      <c r="F7" s="633" t="s">
        <v>730</v>
      </c>
      <c r="G7" s="39"/>
      <c r="H7" s="37" t="s">
        <v>68</v>
      </c>
      <c r="I7" s="39"/>
      <c r="J7" s="40" t="s">
        <v>69</v>
      </c>
      <c r="O7" s="41" t="s">
        <v>70</v>
      </c>
      <c r="X7" s="457"/>
      <c r="Y7" s="457"/>
      <c r="Z7" s="457"/>
      <c r="AA7" s="457"/>
      <c r="AB7" s="457"/>
      <c r="AC7" s="457"/>
      <c r="AD7" s="457"/>
      <c r="AE7" s="457"/>
      <c r="AF7" s="457"/>
    </row>
    <row r="8" spans="5:32" ht="12.75">
      <c r="E8" s="38"/>
      <c r="O8" s="42" t="s">
        <v>71</v>
      </c>
      <c r="P8" s="42" t="s">
        <v>72</v>
      </c>
      <c r="Q8" s="42" t="s">
        <v>73</v>
      </c>
      <c r="R8" s="42" t="s">
        <v>74</v>
      </c>
      <c r="S8" s="42" t="s">
        <v>75</v>
      </c>
      <c r="T8" s="42" t="s">
        <v>76</v>
      </c>
      <c r="X8" s="262"/>
      <c r="Y8" s="262"/>
      <c r="Z8" s="262"/>
      <c r="AA8" s="262"/>
      <c r="AB8" s="262"/>
      <c r="AC8" s="262"/>
      <c r="AD8" s="262"/>
      <c r="AE8" s="262" t="s">
        <v>585</v>
      </c>
      <c r="AF8" s="262" t="e">
        <f>AE7/X7</f>
        <v>#DIV/0!</v>
      </c>
    </row>
    <row r="9" spans="2:32" ht="12.75">
      <c r="B9" s="32" t="s">
        <v>77</v>
      </c>
      <c r="E9" s="38"/>
      <c r="O9" s="42"/>
      <c r="P9" s="42"/>
      <c r="Q9" s="42"/>
      <c r="R9" s="42"/>
      <c r="S9" s="42"/>
      <c r="T9" s="42"/>
      <c r="X9" s="262"/>
      <c r="Y9" s="262"/>
      <c r="Z9" s="262"/>
      <c r="AA9" s="262"/>
      <c r="AB9" s="262"/>
      <c r="AC9" s="262"/>
      <c r="AD9" s="262"/>
      <c r="AE9" s="262" t="s">
        <v>586</v>
      </c>
      <c r="AF9" s="262" t="e">
        <f>AF7/X7</f>
        <v>#DIV/0!</v>
      </c>
    </row>
    <row r="10" spans="5:32" ht="3" customHeight="1">
      <c r="E10" s="38"/>
      <c r="O10" s="42"/>
      <c r="P10" s="42"/>
      <c r="Q10" s="42"/>
      <c r="R10" s="42"/>
      <c r="S10" s="42"/>
      <c r="T10" s="42"/>
      <c r="X10" s="262"/>
      <c r="Y10" s="262"/>
      <c r="Z10" s="262"/>
      <c r="AA10" s="262"/>
      <c r="AB10" s="262"/>
      <c r="AC10" s="262"/>
      <c r="AD10" s="262"/>
      <c r="AE10" s="449" t="s">
        <v>587</v>
      </c>
      <c r="AF10" s="262">
        <v>0.0093</v>
      </c>
    </row>
    <row r="11" spans="1:33" ht="12.75">
      <c r="A11" s="32">
        <v>1</v>
      </c>
      <c r="B11" s="43" t="s">
        <v>78</v>
      </c>
      <c r="D11" s="538"/>
      <c r="E11" s="47"/>
      <c r="F11" s="683" t="e">
        <f>(Y7+Z7+F33)/X7</f>
        <v>#DIV/0!</v>
      </c>
      <c r="H11" s="44" t="e">
        <f>F11-D11</f>
        <v>#DIV/0!</v>
      </c>
      <c r="J11" s="45" t="e">
        <f>H11*0.06</f>
        <v>#DIV/0!</v>
      </c>
      <c r="O11" s="46">
        <f>D11*0.06</f>
        <v>0</v>
      </c>
      <c r="P11" s="46">
        <f>D13*0.0225</f>
        <v>0</v>
      </c>
      <c r="Q11" s="46">
        <f>D15*0.02</f>
        <v>0</v>
      </c>
      <c r="R11" s="46">
        <f>D17*0.06</f>
        <v>0</v>
      </c>
      <c r="S11" s="46">
        <f>D19*0.02</f>
        <v>0</v>
      </c>
      <c r="T11" s="46">
        <f>D23*0.02</f>
        <v>0</v>
      </c>
      <c r="U11" s="47">
        <f>SUM(O11:T11)</f>
        <v>0</v>
      </c>
      <c r="V11" s="47">
        <f>1-U11</f>
        <v>1</v>
      </c>
      <c r="X11" s="262"/>
      <c r="Y11" s="262"/>
      <c r="Z11" s="262"/>
      <c r="AA11" s="262"/>
      <c r="AB11" s="262"/>
      <c r="AC11" s="262"/>
      <c r="AD11" s="262"/>
      <c r="AE11" s="450" t="s">
        <v>588</v>
      </c>
      <c r="AF11" s="451" t="e">
        <f>(+F11+F13+F15+F17+F19+AF8+AF9)-1</f>
        <v>#DIV/0!</v>
      </c>
      <c r="AG11" s="452" t="s">
        <v>589</v>
      </c>
    </row>
    <row r="12" spans="2:20" ht="3" customHeight="1">
      <c r="B12" s="43"/>
      <c r="D12" s="538"/>
      <c r="E12" s="47"/>
      <c r="F12" s="453"/>
      <c r="H12" s="44"/>
      <c r="O12" s="48"/>
      <c r="P12" s="48"/>
      <c r="Q12" s="48"/>
      <c r="R12" s="48"/>
      <c r="S12" s="48"/>
      <c r="T12" s="48"/>
    </row>
    <row r="13" spans="1:20" ht="12.75">
      <c r="A13" s="32">
        <v>2</v>
      </c>
      <c r="B13" s="43" t="s">
        <v>79</v>
      </c>
      <c r="D13" s="538"/>
      <c r="E13" s="47"/>
      <c r="F13" s="453" t="e">
        <f>AA7/X7</f>
        <v>#DIV/0!</v>
      </c>
      <c r="H13" s="44" t="e">
        <f>F13-D13</f>
        <v>#DIV/0!</v>
      </c>
      <c r="J13" s="45" t="e">
        <f>H13*0.0225</f>
        <v>#DIV/0!</v>
      </c>
      <c r="R13" s="48"/>
      <c r="S13" s="48"/>
      <c r="T13" s="48"/>
    </row>
    <row r="14" spans="2:20" ht="3" customHeight="1">
      <c r="B14" s="43"/>
      <c r="D14" s="538"/>
      <c r="E14" s="47"/>
      <c r="F14" s="453">
        <v>0</v>
      </c>
      <c r="H14" s="44"/>
      <c r="R14" s="48"/>
      <c r="S14" s="48"/>
      <c r="T14" s="48"/>
    </row>
    <row r="15" spans="1:20" ht="12.75">
      <c r="A15" s="32">
        <v>3</v>
      </c>
      <c r="B15" s="43" t="s">
        <v>80</v>
      </c>
      <c r="D15" s="538"/>
      <c r="E15" s="47"/>
      <c r="F15" s="453" t="e">
        <f>AB7/X7</f>
        <v>#DIV/0!</v>
      </c>
      <c r="H15" s="44" t="e">
        <f>F15-D15</f>
        <v>#DIV/0!</v>
      </c>
      <c r="J15" s="45" t="e">
        <f>H15*0.02</f>
        <v>#DIV/0!</v>
      </c>
      <c r="R15" s="48"/>
      <c r="S15" s="48"/>
      <c r="T15" s="48"/>
    </row>
    <row r="16" spans="2:20" ht="3" customHeight="1">
      <c r="B16" s="43"/>
      <c r="D16" s="538"/>
      <c r="E16" s="47"/>
      <c r="F16" s="453">
        <v>0</v>
      </c>
      <c r="H16" s="44"/>
      <c r="R16" s="48"/>
      <c r="S16" s="48"/>
      <c r="T16" s="48"/>
    </row>
    <row r="17" spans="1:10" ht="12.75">
      <c r="A17" s="32">
        <v>4</v>
      </c>
      <c r="B17" s="43" t="s">
        <v>81</v>
      </c>
      <c r="D17" s="538"/>
      <c r="E17" s="47"/>
      <c r="F17" s="453" t="e">
        <f>AC7/X7</f>
        <v>#DIV/0!</v>
      </c>
      <c r="H17" s="44" t="e">
        <f>F17-D17</f>
        <v>#DIV/0!</v>
      </c>
      <c r="J17" s="45" t="e">
        <f>H17*0.06</f>
        <v>#DIV/0!</v>
      </c>
    </row>
    <row r="18" spans="2:8" ht="3" customHeight="1">
      <c r="B18" s="43"/>
      <c r="D18" s="538"/>
      <c r="E18" s="47"/>
      <c r="F18" s="453">
        <v>0</v>
      </c>
      <c r="H18" s="44"/>
    </row>
    <row r="19" spans="1:20" ht="12.75">
      <c r="A19" s="32">
        <v>5</v>
      </c>
      <c r="B19" s="43" t="s">
        <v>82</v>
      </c>
      <c r="D19" s="538"/>
      <c r="E19" s="47"/>
      <c r="F19" s="453" t="e">
        <f>AD7/X7</f>
        <v>#DIV/0!</v>
      </c>
      <c r="H19" s="44" t="e">
        <f>F19-D19</f>
        <v>#DIV/0!</v>
      </c>
      <c r="J19" s="45" t="e">
        <f>H19*0.02</f>
        <v>#DIV/0!</v>
      </c>
      <c r="O19" s="48"/>
      <c r="P19" s="48"/>
      <c r="Q19" s="48"/>
      <c r="R19" s="48"/>
      <c r="S19" s="48"/>
      <c r="T19" s="48"/>
    </row>
    <row r="20" spans="4:8" ht="3" customHeight="1">
      <c r="D20" s="47"/>
      <c r="E20" s="47"/>
      <c r="F20" s="47"/>
      <c r="H20" s="44"/>
    </row>
    <row r="21" spans="1:10" ht="12.75">
      <c r="A21" s="32">
        <v>6</v>
      </c>
      <c r="B21" s="686" t="s">
        <v>733</v>
      </c>
      <c r="C21" s="49"/>
      <c r="D21" s="538"/>
      <c r="E21" s="428"/>
      <c r="F21" s="685">
        <f>+'Markup for UCC'!J32</f>
        <v>0.0615</v>
      </c>
      <c r="G21" s="49"/>
      <c r="H21" s="50">
        <f>F21-D21</f>
        <v>0.0615</v>
      </c>
      <c r="J21" s="45">
        <f>H21*1</f>
        <v>0.0615</v>
      </c>
    </row>
    <row r="22" spans="2:8" ht="3" customHeight="1">
      <c r="B22" s="51"/>
      <c r="D22" s="47"/>
      <c r="E22" s="47"/>
      <c r="F22" s="47"/>
      <c r="H22" s="44"/>
    </row>
    <row r="23" spans="1:10" ht="12.75">
      <c r="A23" s="32">
        <v>7</v>
      </c>
      <c r="B23" s="51" t="s">
        <v>83</v>
      </c>
      <c r="D23" s="538"/>
      <c r="E23" s="47"/>
      <c r="F23" s="47" t="e">
        <f>1-(+F11+F13+F15+F17+F21)</f>
        <v>#DIV/0!</v>
      </c>
      <c r="H23" s="44" t="e">
        <f>F23-D23</f>
        <v>#DIV/0!</v>
      </c>
      <c r="J23" s="45" t="e">
        <f>H23*0.02</f>
        <v>#DIV/0!</v>
      </c>
    </row>
    <row r="24" spans="2:15" ht="12.75">
      <c r="B24" s="51"/>
      <c r="D24" s="47"/>
      <c r="E24" s="47"/>
      <c r="F24" s="47"/>
      <c r="H24" s="44"/>
      <c r="J24" s="45"/>
      <c r="O24" s="36">
        <v>2015</v>
      </c>
    </row>
    <row r="25" spans="2:15" ht="15">
      <c r="B25" s="52" t="s">
        <v>84</v>
      </c>
      <c r="D25" s="728">
        <v>0</v>
      </c>
      <c r="E25" s="47"/>
      <c r="F25" s="687" t="e">
        <f>1/(1-(O27+P27+Q27+R27+S27+T27+F21))</f>
        <v>#DIV/0!</v>
      </c>
      <c r="H25" s="53" t="e">
        <f>F25-D25</f>
        <v>#DIV/0!</v>
      </c>
      <c r="J25" s="45" t="e">
        <f>H25/D25</f>
        <v>#DIV/0!</v>
      </c>
      <c r="O25" s="41" t="s">
        <v>70</v>
      </c>
    </row>
    <row r="26" spans="2:20" ht="12.75">
      <c r="B26" s="52"/>
      <c r="D26" s="47">
        <f>+D25</f>
        <v>0</v>
      </c>
      <c r="E26" s="47"/>
      <c r="F26" s="47" t="e">
        <f>+F25</f>
        <v>#DIV/0!</v>
      </c>
      <c r="H26" s="53"/>
      <c r="J26" s="45"/>
      <c r="O26" s="42" t="s">
        <v>71</v>
      </c>
      <c r="P26" s="42" t="s">
        <v>72</v>
      </c>
      <c r="Q26" s="42" t="s">
        <v>73</v>
      </c>
      <c r="R26" s="42" t="s">
        <v>74</v>
      </c>
      <c r="S26" s="42" t="s">
        <v>75</v>
      </c>
      <c r="T26" s="42" t="s">
        <v>76</v>
      </c>
    </row>
    <row r="27" spans="2:22" ht="12.75">
      <c r="B27" s="47">
        <f>4131.6/30971.4</f>
        <v>0.1334004920668746</v>
      </c>
      <c r="D27" s="47" t="e">
        <f>1-(+F11+F13+F15+F17+F21)</f>
        <v>#DIV/0!</v>
      </c>
      <c r="E27" s="47"/>
      <c r="J27" s="45"/>
      <c r="O27" s="46" t="e">
        <f>F11*0.06</f>
        <v>#DIV/0!</v>
      </c>
      <c r="P27" s="46" t="e">
        <f>F13*0.0225</f>
        <v>#DIV/0!</v>
      </c>
      <c r="Q27" s="46" t="e">
        <f>F15*0.02</f>
        <v>#DIV/0!</v>
      </c>
      <c r="R27" s="46" t="e">
        <f>F17*0.06</f>
        <v>#DIV/0!</v>
      </c>
      <c r="S27" s="46" t="e">
        <f>F19*0.02</f>
        <v>#DIV/0!</v>
      </c>
      <c r="T27" s="46" t="e">
        <f>F23*0.02</f>
        <v>#DIV/0!</v>
      </c>
      <c r="U27" s="47" t="e">
        <f>SUM(O27:T27)</f>
        <v>#DIV/0!</v>
      </c>
      <c r="V27" s="47" t="e">
        <f>1-U27</f>
        <v>#DIV/0!</v>
      </c>
    </row>
    <row r="28" spans="2:21" ht="12.75">
      <c r="B28" s="52"/>
      <c r="D28" s="47"/>
      <c r="E28" s="47"/>
      <c r="F28" s="47"/>
      <c r="H28" s="53"/>
      <c r="J28" s="45"/>
      <c r="O28" s="54" t="e">
        <f>J11</f>
        <v>#DIV/0!</v>
      </c>
      <c r="P28" s="54" t="e">
        <f>J13</f>
        <v>#DIV/0!</v>
      </c>
      <c r="Q28" s="54" t="e">
        <f>J15</f>
        <v>#DIV/0!</v>
      </c>
      <c r="R28" s="54" t="e">
        <f>J17</f>
        <v>#DIV/0!</v>
      </c>
      <c r="S28" s="54" t="e">
        <f>J19</f>
        <v>#DIV/0!</v>
      </c>
      <c r="T28" s="54" t="e">
        <f>J23</f>
        <v>#DIV/0!</v>
      </c>
      <c r="U28" s="47">
        <f>F21</f>
        <v>0.0615</v>
      </c>
    </row>
    <row r="29" spans="2:21" ht="12.75">
      <c r="B29" s="32" t="s">
        <v>734</v>
      </c>
      <c r="F29" s="47"/>
      <c r="N29" s="727"/>
      <c r="U29" s="47" t="e">
        <f>SUM(U27:U28)</f>
        <v>#DIV/0!</v>
      </c>
    </row>
    <row r="30" spans="2:21" ht="12.75">
      <c r="B30" s="51"/>
      <c r="T30" s="55" t="e">
        <f>SUM(O28:T28)</f>
        <v>#DIV/0!</v>
      </c>
      <c r="U30" s="47" t="e">
        <f>1-U29</f>
        <v>#DIV/0!</v>
      </c>
    </row>
    <row r="31" ht="3" customHeight="1">
      <c r="U31" s="32" t="e">
        <f>1/U30</f>
        <v>#DIV/0!</v>
      </c>
    </row>
    <row r="32" ht="12.75">
      <c r="B32" s="32" t="s">
        <v>86</v>
      </c>
    </row>
    <row r="33" spans="2:6" ht="12.75">
      <c r="B33" s="32" t="s">
        <v>729</v>
      </c>
      <c r="F33" s="729">
        <v>0</v>
      </c>
    </row>
    <row r="35" spans="6:23" ht="12.75">
      <c r="F35" s="47"/>
      <c r="U35" s="47"/>
      <c r="W35" s="169"/>
    </row>
    <row r="36" spans="2:23" ht="12.75">
      <c r="B36" s="51"/>
      <c r="T36" s="55"/>
      <c r="U36" s="47"/>
      <c r="W36" s="169"/>
    </row>
    <row r="37" spans="2:23" ht="12.75">
      <c r="B37" s="51"/>
      <c r="C37" s="169"/>
      <c r="D37" s="170"/>
      <c r="E37" s="169"/>
      <c r="F37" s="172"/>
      <c r="G37" s="169"/>
      <c r="H37" s="170"/>
      <c r="I37" s="169"/>
      <c r="J37" s="171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2:23" ht="12.75">
      <c r="B38" s="51"/>
      <c r="C38" s="169"/>
      <c r="D38" s="169"/>
      <c r="E38" s="169"/>
      <c r="F38" s="172"/>
      <c r="G38" s="169"/>
      <c r="H38" s="170"/>
      <c r="I38" s="169"/>
      <c r="J38" s="171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spans="2:23" ht="12.75">
      <c r="B39" s="52"/>
      <c r="C39" s="169"/>
      <c r="D39" s="173"/>
      <c r="E39" s="174"/>
      <c r="F39" s="172"/>
      <c r="G39" s="169"/>
      <c r="H39" s="175"/>
      <c r="I39" s="169"/>
      <c r="J39" s="171"/>
      <c r="K39" s="169"/>
      <c r="L39" s="169"/>
      <c r="M39" s="169"/>
      <c r="N39" s="169"/>
      <c r="O39" s="176"/>
      <c r="P39" s="169"/>
      <c r="Q39" s="169"/>
      <c r="R39" s="169"/>
      <c r="S39" s="169"/>
      <c r="T39" s="169"/>
      <c r="U39" s="169"/>
      <c r="V39" s="169"/>
      <c r="W39" s="169"/>
    </row>
    <row r="40" spans="2:23" ht="12.75">
      <c r="B40" s="52"/>
      <c r="C40" s="169"/>
      <c r="D40" s="174"/>
      <c r="E40" s="174"/>
      <c r="F40" s="213"/>
      <c r="G40" s="169"/>
      <c r="H40" s="175"/>
      <c r="I40" s="169"/>
      <c r="J40" s="171"/>
      <c r="K40" s="169"/>
      <c r="L40" s="169"/>
      <c r="M40" s="169"/>
      <c r="N40" s="169"/>
      <c r="O40" s="38"/>
      <c r="P40" s="38"/>
      <c r="Q40" s="38"/>
      <c r="R40" s="38"/>
      <c r="S40" s="38"/>
      <c r="T40" s="38"/>
      <c r="U40" s="169"/>
      <c r="V40" s="169"/>
      <c r="W40" s="169"/>
    </row>
    <row r="41" spans="2:23" ht="12.75">
      <c r="B41" s="174"/>
      <c r="C41" s="169"/>
      <c r="D41" s="174"/>
      <c r="E41" s="174"/>
      <c r="F41" s="174"/>
      <c r="G41" s="169"/>
      <c r="H41" s="175"/>
      <c r="I41" s="169"/>
      <c r="J41" s="171"/>
      <c r="K41" s="169"/>
      <c r="L41" s="169"/>
      <c r="M41" s="169"/>
      <c r="N41" s="169"/>
      <c r="O41" s="48"/>
      <c r="P41" s="48"/>
      <c r="Q41" s="48"/>
      <c r="R41" s="48"/>
      <c r="S41" s="48"/>
      <c r="T41" s="48"/>
      <c r="U41" s="174"/>
      <c r="V41" s="174"/>
      <c r="W41" s="169"/>
    </row>
    <row r="42" spans="2:23" ht="12.75">
      <c r="B42" s="52"/>
      <c r="C42" s="169"/>
      <c r="D42" s="174"/>
      <c r="E42" s="174"/>
      <c r="F42" s="174"/>
      <c r="G42" s="169"/>
      <c r="H42" s="175"/>
      <c r="I42" s="169"/>
      <c r="J42" s="171"/>
      <c r="K42" s="169"/>
      <c r="L42" s="169"/>
      <c r="M42" s="169"/>
      <c r="N42" s="169"/>
      <c r="O42" s="177"/>
      <c r="P42" s="177"/>
      <c r="Q42" s="177"/>
      <c r="R42" s="177"/>
      <c r="S42" s="177"/>
      <c r="T42" s="177"/>
      <c r="U42" s="174"/>
      <c r="V42" s="169"/>
      <c r="W42" s="169"/>
    </row>
    <row r="43" spans="2:23" ht="12.75">
      <c r="B43" s="169"/>
      <c r="C43" s="169"/>
      <c r="D43" s="169"/>
      <c r="E43" s="169"/>
      <c r="F43" s="174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74"/>
      <c r="V43" s="169"/>
      <c r="W43" s="169"/>
    </row>
    <row r="44" spans="2:23" ht="12.75">
      <c r="B44" s="51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8"/>
      <c r="U44" s="174"/>
      <c r="V44" s="169"/>
      <c r="W44" s="169"/>
    </row>
    <row r="45" spans="2:23" ht="12.7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</row>
    <row r="46" spans="2:23" ht="12.75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</row>
    <row r="47" spans="2:23" ht="12.7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</row>
    <row r="48" spans="2:23" ht="12.75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49" spans="2:23" ht="12.75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</row>
    <row r="50" spans="2:23" ht="12.7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1" spans="2:23" ht="12.7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</row>
    <row r="52" spans="2:23" ht="12.7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</row>
    <row r="53" spans="2:23" ht="12.7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</row>
    <row r="54" spans="2:23" ht="12.7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2:23" ht="12.7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2:23" ht="12.7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2:23" ht="12.7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2:23" ht="12.7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2:23" ht="12.7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2:23" ht="12.7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2:23" ht="12.7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</sheetData>
  <sheetProtection/>
  <mergeCells count="1">
    <mergeCell ref="X5:Y5"/>
  </mergeCells>
  <printOptions horizontalCentered="1"/>
  <pageMargins left="1" right="1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7">
      <selection activeCell="B7" sqref="B7:E7"/>
    </sheetView>
  </sheetViews>
  <sheetFormatPr defaultColWidth="9.28125" defaultRowHeight="12.75"/>
  <cols>
    <col min="1" max="1" width="4.00390625" style="354" customWidth="1"/>
    <col min="2" max="2" width="11.57421875" style="354" customWidth="1"/>
    <col min="3" max="4" width="9.28125" style="354" customWidth="1"/>
    <col min="5" max="5" width="10.421875" style="354" customWidth="1"/>
    <col min="6" max="7" width="9.28125" style="354" customWidth="1"/>
    <col min="8" max="8" width="9.57421875" style="354" customWidth="1"/>
    <col min="9" max="9" width="19.7109375" style="354" customWidth="1"/>
    <col min="10" max="13" width="9.28125" style="354" customWidth="1"/>
    <col min="14" max="14" width="10.28125" style="354" bestFit="1" customWidth="1"/>
    <col min="15" max="16" width="9.28125" style="354" customWidth="1"/>
    <col min="17" max="17" width="14.28125" style="354" customWidth="1"/>
    <col min="18" max="16384" width="9.28125" style="354" customWidth="1"/>
  </cols>
  <sheetData>
    <row r="1" spans="1:18" ht="12.75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3"/>
      <c r="L1" s="353"/>
      <c r="M1" s="353"/>
      <c r="N1" s="353"/>
      <c r="O1" s="353"/>
      <c r="P1" s="353"/>
      <c r="Q1" s="353"/>
      <c r="R1" s="353"/>
    </row>
    <row r="2" spans="1:18" ht="12.75">
      <c r="A2" s="352"/>
      <c r="B2" s="355" t="s">
        <v>405</v>
      </c>
      <c r="C2" s="742" t="str">
        <f>'Input Info'!A1</f>
        <v>Test Hospital</v>
      </c>
      <c r="D2" s="742"/>
      <c r="E2" s="742"/>
      <c r="F2" s="352"/>
      <c r="G2" s="352"/>
      <c r="H2" s="352"/>
      <c r="I2" s="352" t="s">
        <v>0</v>
      </c>
      <c r="J2" s="356">
        <f>+'Input Info'!C3</f>
        <v>41821</v>
      </c>
      <c r="K2" s="353"/>
      <c r="L2" s="353"/>
      <c r="M2" s="353"/>
      <c r="N2" s="353"/>
      <c r="O2" s="353"/>
      <c r="P2" s="353"/>
      <c r="Q2" s="353"/>
      <c r="R2" s="353"/>
    </row>
    <row r="3" spans="1:18" ht="12.75">
      <c r="A3" s="352"/>
      <c r="B3" s="357"/>
      <c r="C3" s="352"/>
      <c r="D3" s="352"/>
      <c r="E3" s="352"/>
      <c r="F3" s="352"/>
      <c r="G3" s="352"/>
      <c r="H3" s="352"/>
      <c r="I3" s="352"/>
      <c r="J3" s="352"/>
      <c r="K3" s="353"/>
      <c r="L3" s="353"/>
      <c r="M3" s="353"/>
      <c r="N3" s="353"/>
      <c r="O3" s="353"/>
      <c r="P3" s="353"/>
      <c r="Q3" s="353"/>
      <c r="R3" s="353"/>
    </row>
    <row r="4" spans="1:18" ht="15.75" customHeight="1">
      <c r="A4" s="352"/>
      <c r="B4" s="743" t="s">
        <v>406</v>
      </c>
      <c r="C4" s="743"/>
      <c r="D4" s="743"/>
      <c r="E4" s="743"/>
      <c r="F4" s="743"/>
      <c r="G4" s="743"/>
      <c r="H4" s="743"/>
      <c r="I4" s="743"/>
      <c r="J4" s="743"/>
      <c r="K4" s="353"/>
      <c r="L4" s="353"/>
      <c r="M4" s="353"/>
      <c r="N4" s="353"/>
      <c r="O4" s="353"/>
      <c r="P4" s="353"/>
      <c r="Q4" s="353"/>
      <c r="R4" s="353"/>
    </row>
    <row r="5" spans="1:18" ht="12.75">
      <c r="A5" s="352"/>
      <c r="B5" s="352"/>
      <c r="C5" s="352"/>
      <c r="D5" s="352"/>
      <c r="E5" s="352"/>
      <c r="F5" s="352"/>
      <c r="G5" s="352"/>
      <c r="H5" s="352"/>
      <c r="I5" s="352"/>
      <c r="J5" s="358"/>
      <c r="K5" s="353"/>
      <c r="L5" s="353"/>
      <c r="M5" s="353"/>
      <c r="N5" s="353"/>
      <c r="O5" s="353"/>
      <c r="P5" s="353"/>
      <c r="Q5" s="353"/>
      <c r="R5" s="353"/>
    </row>
    <row r="6" spans="1:18" ht="12.75" customHeight="1">
      <c r="A6" s="352">
        <v>1</v>
      </c>
      <c r="B6" s="744" t="s">
        <v>407</v>
      </c>
      <c r="C6" s="744"/>
      <c r="D6" s="744"/>
      <c r="E6" s="744"/>
      <c r="F6" s="355" t="s">
        <v>408</v>
      </c>
      <c r="G6" s="352"/>
      <c r="H6" s="352"/>
      <c r="I6" s="352"/>
      <c r="J6" s="424" t="e">
        <f>'Markup Calculation'!F11</f>
        <v>#DIV/0!</v>
      </c>
      <c r="K6" s="745" t="s">
        <v>409</v>
      </c>
      <c r="L6" s="745"/>
      <c r="M6" s="745"/>
      <c r="N6" s="353"/>
      <c r="O6" s="353"/>
      <c r="P6" s="353"/>
      <c r="Q6" s="353"/>
      <c r="R6" s="353"/>
    </row>
    <row r="7" spans="1:18" ht="12.75" customHeight="1">
      <c r="A7" s="352">
        <v>2.1</v>
      </c>
      <c r="B7" s="744" t="s">
        <v>410</v>
      </c>
      <c r="C7" s="744"/>
      <c r="D7" s="744"/>
      <c r="E7" s="744"/>
      <c r="F7" s="355" t="s">
        <v>411</v>
      </c>
      <c r="G7" s="352"/>
      <c r="H7" s="352"/>
      <c r="I7" s="352"/>
      <c r="J7" s="424" t="e">
        <f>'Markup Calculation'!F13</f>
        <v>#DIV/0!</v>
      </c>
      <c r="K7" s="745" t="s">
        <v>412</v>
      </c>
      <c r="L7" s="745"/>
      <c r="M7" s="745"/>
      <c r="N7" s="353"/>
      <c r="O7" s="353"/>
      <c r="P7" s="353"/>
      <c r="Q7" s="353"/>
      <c r="R7" s="353"/>
    </row>
    <row r="8" spans="1:18" ht="12.75" customHeight="1">
      <c r="A8" s="352">
        <v>2.2</v>
      </c>
      <c r="B8" s="744" t="s">
        <v>413</v>
      </c>
      <c r="C8" s="744"/>
      <c r="D8" s="744"/>
      <c r="E8" s="744"/>
      <c r="F8" s="355" t="s">
        <v>414</v>
      </c>
      <c r="G8" s="352"/>
      <c r="H8" s="352"/>
      <c r="I8" s="352"/>
      <c r="J8" s="424" t="e">
        <f>'Markup Calculation'!F15</f>
        <v>#DIV/0!</v>
      </c>
      <c r="K8" s="745" t="s">
        <v>415</v>
      </c>
      <c r="L8" s="745"/>
      <c r="M8" s="745"/>
      <c r="N8" s="353"/>
      <c r="O8" s="353"/>
      <c r="P8" s="353"/>
      <c r="Q8" s="353"/>
      <c r="R8" s="353"/>
    </row>
    <row r="9" spans="1:18" ht="12.75" customHeight="1">
      <c r="A9" s="352">
        <v>3</v>
      </c>
      <c r="B9" s="744" t="s">
        <v>416</v>
      </c>
      <c r="C9" s="744"/>
      <c r="D9" s="744"/>
      <c r="E9" s="744"/>
      <c r="F9" s="355" t="s">
        <v>417</v>
      </c>
      <c r="G9" s="352"/>
      <c r="H9" s="352"/>
      <c r="I9" s="352"/>
      <c r="J9" s="424" t="e">
        <f>'Markup Calculation'!F17</f>
        <v>#DIV/0!</v>
      </c>
      <c r="K9" s="745" t="s">
        <v>418</v>
      </c>
      <c r="L9" s="745"/>
      <c r="M9" s="745"/>
      <c r="N9" s="353"/>
      <c r="O9" s="353"/>
      <c r="P9" s="353"/>
      <c r="Q9" s="353"/>
      <c r="R9" s="353"/>
    </row>
    <row r="10" spans="1:18" ht="12.75">
      <c r="A10" s="352">
        <v>4</v>
      </c>
      <c r="B10" s="744" t="s">
        <v>82</v>
      </c>
      <c r="C10" s="744"/>
      <c r="D10" s="744"/>
      <c r="E10" s="744"/>
      <c r="F10" s="355" t="s">
        <v>419</v>
      </c>
      <c r="G10" s="352"/>
      <c r="H10" s="352"/>
      <c r="I10" s="352"/>
      <c r="J10" s="424" t="e">
        <f>'Markup Calculation'!F19</f>
        <v>#DIV/0!</v>
      </c>
      <c r="K10" s="745" t="s">
        <v>420</v>
      </c>
      <c r="L10" s="745"/>
      <c r="M10" s="745"/>
      <c r="N10" s="353"/>
      <c r="O10" s="353"/>
      <c r="P10" s="353"/>
      <c r="Q10" s="353"/>
      <c r="R10" s="353"/>
    </row>
    <row r="11" spans="1:18" ht="12.75">
      <c r="A11" s="352"/>
      <c r="B11" s="352"/>
      <c r="C11" s="352"/>
      <c r="D11" s="352"/>
      <c r="E11" s="352"/>
      <c r="F11" s="352"/>
      <c r="G11" s="352"/>
      <c r="H11" s="352"/>
      <c r="I11" s="352"/>
      <c r="J11" s="359"/>
      <c r="K11" s="353"/>
      <c r="L11" s="353"/>
      <c r="M11" s="353"/>
      <c r="N11" s="353"/>
      <c r="O11" s="353"/>
      <c r="P11" s="353"/>
      <c r="Q11" s="353"/>
      <c r="R11" s="353"/>
    </row>
    <row r="12" spans="1:18" ht="12.75" customHeight="1">
      <c r="A12" s="352">
        <v>5</v>
      </c>
      <c r="B12" s="744" t="s">
        <v>85</v>
      </c>
      <c r="C12" s="744"/>
      <c r="D12" s="744"/>
      <c r="E12" s="744"/>
      <c r="F12" s="744" t="s">
        <v>421</v>
      </c>
      <c r="G12" s="744"/>
      <c r="H12" s="352"/>
      <c r="I12" s="352"/>
      <c r="J12" s="574">
        <v>0.123</v>
      </c>
      <c r="K12" s="745" t="s">
        <v>422</v>
      </c>
      <c r="L12" s="745"/>
      <c r="M12" s="745"/>
      <c r="N12" s="361">
        <v>41801</v>
      </c>
      <c r="O12" s="353"/>
      <c r="P12" s="353"/>
      <c r="Q12" s="353"/>
      <c r="R12" s="353"/>
    </row>
    <row r="13" spans="1:18" ht="12.7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3"/>
      <c r="L13" s="353"/>
      <c r="M13" s="746" t="s">
        <v>423</v>
      </c>
      <c r="N13" s="746"/>
      <c r="O13" s="746"/>
      <c r="P13" s="746"/>
      <c r="Q13" s="746"/>
      <c r="R13" s="746"/>
    </row>
    <row r="14" spans="1:18" ht="12.75">
      <c r="A14" s="352">
        <v>6</v>
      </c>
      <c r="B14" s="744" t="s">
        <v>83</v>
      </c>
      <c r="C14" s="744"/>
      <c r="D14" s="744"/>
      <c r="E14" s="352"/>
      <c r="F14" s="744" t="s">
        <v>424</v>
      </c>
      <c r="G14" s="744"/>
      <c r="H14" s="744"/>
      <c r="I14" s="352"/>
      <c r="J14" s="352" t="e">
        <f>1-(J6+J7+J8+J9+J12)</f>
        <v>#DIV/0!</v>
      </c>
      <c r="K14" s="353"/>
      <c r="L14" s="353"/>
      <c r="M14" s="747" t="s">
        <v>70</v>
      </c>
      <c r="N14" s="747"/>
      <c r="O14" s="747"/>
      <c r="P14" s="747"/>
      <c r="Q14" s="747"/>
      <c r="R14" s="747"/>
    </row>
    <row r="15" spans="1:18" ht="13.5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3"/>
      <c r="L15" s="353"/>
      <c r="M15" s="357" t="s">
        <v>71</v>
      </c>
      <c r="N15" s="357" t="s">
        <v>72</v>
      </c>
      <c r="O15" s="357" t="s">
        <v>73</v>
      </c>
      <c r="P15" s="357" t="s">
        <v>74</v>
      </c>
      <c r="Q15" s="357" t="s">
        <v>75</v>
      </c>
      <c r="R15" s="357" t="s">
        <v>76</v>
      </c>
    </row>
    <row r="16" spans="1:18" ht="12.75">
      <c r="A16" s="352">
        <v>7</v>
      </c>
      <c r="B16" s="744" t="s">
        <v>425</v>
      </c>
      <c r="C16" s="744"/>
      <c r="D16" s="744"/>
      <c r="E16" s="352"/>
      <c r="F16" s="744" t="s">
        <v>426</v>
      </c>
      <c r="G16" s="744"/>
      <c r="H16" s="744"/>
      <c r="I16" s="744"/>
      <c r="J16" s="362" t="e">
        <f>1/(1-(M16+N16+O16+P16+Q16+R16+J12))</f>
        <v>#DIV/0!</v>
      </c>
      <c r="K16" s="353"/>
      <c r="L16" s="353"/>
      <c r="M16" s="352" t="e">
        <f>0.06*J6</f>
        <v>#DIV/0!</v>
      </c>
      <c r="N16" s="352" t="e">
        <f>0.0225*J7</f>
        <v>#DIV/0!</v>
      </c>
      <c r="O16" s="352" t="e">
        <f>0.02*J8</f>
        <v>#DIV/0!</v>
      </c>
      <c r="P16" s="352" t="e">
        <f>0.06*J9</f>
        <v>#DIV/0!</v>
      </c>
      <c r="Q16" s="352" t="e">
        <f>0.02*J10</f>
        <v>#DIV/0!</v>
      </c>
      <c r="R16" s="352" t="e">
        <f>0.02*J14</f>
        <v>#DIV/0!</v>
      </c>
    </row>
    <row r="17" spans="1:18" ht="12.75">
      <c r="A17" s="352"/>
      <c r="B17" s="352"/>
      <c r="C17" s="352"/>
      <c r="D17" s="352"/>
      <c r="E17" s="352"/>
      <c r="F17" s="353"/>
      <c r="G17" s="353"/>
      <c r="H17" s="353"/>
      <c r="I17" s="353"/>
      <c r="J17" s="353"/>
      <c r="K17" s="353"/>
      <c r="L17" s="353"/>
      <c r="M17" s="352"/>
      <c r="N17" s="352"/>
      <c r="O17" s="352"/>
      <c r="P17" s="352"/>
      <c r="Q17" s="352"/>
      <c r="R17" s="352"/>
    </row>
    <row r="18" spans="1:18" ht="12.75">
      <c r="A18" s="352"/>
      <c r="B18" s="352"/>
      <c r="C18" s="352"/>
      <c r="D18" s="352"/>
      <c r="E18" s="352"/>
      <c r="F18" s="353"/>
      <c r="G18" s="353"/>
      <c r="H18" s="353"/>
      <c r="I18" s="353"/>
      <c r="J18" s="353"/>
      <c r="K18" s="353"/>
      <c r="L18" s="353"/>
      <c r="M18" s="352"/>
      <c r="N18" s="352"/>
      <c r="O18" s="352"/>
      <c r="P18" s="352"/>
      <c r="Q18" s="352"/>
      <c r="R18" s="352"/>
    </row>
    <row r="19" spans="1:18" ht="12.75">
      <c r="A19" s="363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</row>
    <row r="20" spans="1:18" ht="12.75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3"/>
      <c r="L20" s="353"/>
      <c r="M20" s="353"/>
      <c r="N20" s="353"/>
      <c r="O20" s="353"/>
      <c r="P20" s="353"/>
      <c r="Q20" s="353"/>
      <c r="R20" s="353"/>
    </row>
    <row r="21" spans="1:18" ht="12.75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</row>
    <row r="22" spans="1:18" ht="12.75">
      <c r="A22" s="352"/>
      <c r="B22" s="355" t="s">
        <v>405</v>
      </c>
      <c r="C22" s="742" t="str">
        <f>+C2</f>
        <v>Test Hospital</v>
      </c>
      <c r="D22" s="742"/>
      <c r="E22" s="742"/>
      <c r="F22" s="352"/>
      <c r="G22" s="352"/>
      <c r="H22" s="352"/>
      <c r="I22" s="352" t="s">
        <v>0</v>
      </c>
      <c r="J22" s="356">
        <f>+J2</f>
        <v>41821</v>
      </c>
      <c r="K22" s="353"/>
      <c r="L22" s="353"/>
      <c r="M22" s="353"/>
      <c r="N22" s="353"/>
      <c r="O22" s="353"/>
      <c r="P22" s="353"/>
      <c r="Q22" s="353"/>
      <c r="R22" s="353"/>
    </row>
    <row r="23" spans="1:18" ht="12.75">
      <c r="A23" s="352"/>
      <c r="B23" s="357"/>
      <c r="C23" s="352"/>
      <c r="D23" s="352"/>
      <c r="E23" s="352"/>
      <c r="F23" s="352"/>
      <c r="G23" s="352"/>
      <c r="H23" s="352"/>
      <c r="I23" s="352"/>
      <c r="J23" s="352"/>
      <c r="K23" s="353"/>
      <c r="L23" s="353"/>
      <c r="M23" s="353"/>
      <c r="N23" s="353"/>
      <c r="O23" s="353"/>
      <c r="P23" s="353"/>
      <c r="Q23" s="353"/>
      <c r="R23" s="353"/>
    </row>
    <row r="24" spans="1:18" ht="15.75" customHeight="1">
      <c r="A24" s="352"/>
      <c r="B24" s="743" t="s">
        <v>427</v>
      </c>
      <c r="C24" s="743"/>
      <c r="D24" s="743"/>
      <c r="E24" s="743"/>
      <c r="F24" s="743"/>
      <c r="G24" s="743"/>
      <c r="H24" s="743"/>
      <c r="I24" s="743"/>
      <c r="J24" s="743"/>
      <c r="K24" s="353"/>
      <c r="L24" s="353"/>
      <c r="M24" s="353"/>
      <c r="N24" s="353"/>
      <c r="O24" s="353"/>
      <c r="P24" s="353"/>
      <c r="Q24" s="353"/>
      <c r="R24" s="353"/>
    </row>
    <row r="25" spans="1:18" ht="12.7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3"/>
      <c r="L25" s="353"/>
      <c r="M25" s="353"/>
      <c r="N25" s="353"/>
      <c r="O25" s="353"/>
      <c r="P25" s="353"/>
      <c r="Q25" s="353"/>
      <c r="R25" s="353"/>
    </row>
    <row r="26" spans="1:18" ht="12.75" customHeight="1">
      <c r="A26" s="352">
        <v>1</v>
      </c>
      <c r="B26" s="744" t="s">
        <v>407</v>
      </c>
      <c r="C26" s="744"/>
      <c r="D26" s="744"/>
      <c r="E26" s="744"/>
      <c r="F26" s="355" t="s">
        <v>408</v>
      </c>
      <c r="G26" s="352"/>
      <c r="H26" s="352"/>
      <c r="I26" s="352"/>
      <c r="J26" s="364" t="e">
        <f>+J6</f>
        <v>#DIV/0!</v>
      </c>
      <c r="K26" s="745" t="s">
        <v>409</v>
      </c>
      <c r="L26" s="745"/>
      <c r="M26" s="745"/>
      <c r="N26" s="353"/>
      <c r="O26" s="353"/>
      <c r="P26" s="353"/>
      <c r="Q26" s="353"/>
      <c r="R26" s="353"/>
    </row>
    <row r="27" spans="1:18" ht="12.75" customHeight="1">
      <c r="A27" s="352">
        <v>2.1</v>
      </c>
      <c r="B27" s="744" t="s">
        <v>410</v>
      </c>
      <c r="C27" s="744"/>
      <c r="D27" s="744"/>
      <c r="E27" s="744"/>
      <c r="F27" s="355" t="s">
        <v>411</v>
      </c>
      <c r="G27" s="352"/>
      <c r="H27" s="352"/>
      <c r="I27" s="352"/>
      <c r="J27" s="364" t="e">
        <f>+J7</f>
        <v>#DIV/0!</v>
      </c>
      <c r="K27" s="745" t="s">
        <v>412</v>
      </c>
      <c r="L27" s="745"/>
      <c r="M27" s="745"/>
      <c r="N27" s="353"/>
      <c r="O27" s="353"/>
      <c r="P27" s="353"/>
      <c r="Q27" s="353"/>
      <c r="R27" s="353"/>
    </row>
    <row r="28" spans="1:18" ht="12.75" customHeight="1">
      <c r="A28" s="352">
        <v>2.2</v>
      </c>
      <c r="B28" s="744" t="s">
        <v>413</v>
      </c>
      <c r="C28" s="744"/>
      <c r="D28" s="744"/>
      <c r="E28" s="744"/>
      <c r="F28" s="355" t="s">
        <v>414</v>
      </c>
      <c r="G28" s="352"/>
      <c r="H28" s="352"/>
      <c r="I28" s="352"/>
      <c r="J28" s="364" t="e">
        <f>+J8</f>
        <v>#DIV/0!</v>
      </c>
      <c r="K28" s="745" t="s">
        <v>415</v>
      </c>
      <c r="L28" s="745"/>
      <c r="M28" s="745"/>
      <c r="N28" s="353"/>
      <c r="O28" s="353"/>
      <c r="P28" s="353"/>
      <c r="Q28" s="353"/>
      <c r="R28" s="353"/>
    </row>
    <row r="29" spans="1:18" ht="12.75" customHeight="1">
      <c r="A29" s="352">
        <v>3</v>
      </c>
      <c r="B29" s="744" t="s">
        <v>428</v>
      </c>
      <c r="C29" s="744"/>
      <c r="D29" s="744"/>
      <c r="E29" s="744"/>
      <c r="F29" s="355" t="s">
        <v>417</v>
      </c>
      <c r="G29" s="352"/>
      <c r="H29" s="352"/>
      <c r="I29" s="352"/>
      <c r="J29" s="364" t="e">
        <f>+J9</f>
        <v>#DIV/0!</v>
      </c>
      <c r="K29" s="745" t="s">
        <v>418</v>
      </c>
      <c r="L29" s="745"/>
      <c r="M29" s="745"/>
      <c r="N29" s="353"/>
      <c r="O29" s="353"/>
      <c r="P29" s="353"/>
      <c r="Q29" s="353"/>
      <c r="R29" s="353"/>
    </row>
    <row r="30" spans="1:18" ht="12.75">
      <c r="A30" s="352">
        <v>4</v>
      </c>
      <c r="B30" s="744" t="s">
        <v>82</v>
      </c>
      <c r="C30" s="744"/>
      <c r="D30" s="744"/>
      <c r="E30" s="744"/>
      <c r="F30" s="355" t="s">
        <v>419</v>
      </c>
      <c r="G30" s="352"/>
      <c r="H30" s="352"/>
      <c r="I30" s="352"/>
      <c r="J30" s="364" t="e">
        <f>+J10</f>
        <v>#DIV/0!</v>
      </c>
      <c r="K30" s="745" t="s">
        <v>420</v>
      </c>
      <c r="L30" s="745"/>
      <c r="M30" s="745"/>
      <c r="N30" s="353"/>
      <c r="O30" s="353"/>
      <c r="P30" s="353"/>
      <c r="Q30" s="353"/>
      <c r="R30" s="353"/>
    </row>
    <row r="31" spans="1:18" ht="12.75">
      <c r="A31" s="352"/>
      <c r="B31" s="352"/>
      <c r="C31" s="352"/>
      <c r="D31" s="352"/>
      <c r="E31" s="352"/>
      <c r="F31" s="352"/>
      <c r="G31" s="352"/>
      <c r="H31" s="352"/>
      <c r="I31" s="352"/>
      <c r="J31" s="357"/>
      <c r="K31" s="353"/>
      <c r="L31" s="353"/>
      <c r="M31" s="353"/>
      <c r="N31" s="353"/>
      <c r="O31" s="353"/>
      <c r="P31" s="353"/>
      <c r="Q31" s="353"/>
      <c r="R31" s="353"/>
    </row>
    <row r="32" spans="1:18" ht="12.75" customHeight="1">
      <c r="A32" s="352">
        <v>5</v>
      </c>
      <c r="B32" s="744" t="s">
        <v>85</v>
      </c>
      <c r="C32" s="744"/>
      <c r="D32" s="744"/>
      <c r="E32" s="744"/>
      <c r="F32" s="744" t="s">
        <v>421</v>
      </c>
      <c r="G32" s="744"/>
      <c r="H32" s="352"/>
      <c r="I32" s="352"/>
      <c r="J32" s="360">
        <v>0.0615</v>
      </c>
      <c r="K32" s="745" t="s">
        <v>429</v>
      </c>
      <c r="L32" s="745"/>
      <c r="M32" s="745"/>
      <c r="N32" s="745"/>
      <c r="O32" s="353"/>
      <c r="P32" s="353"/>
      <c r="Q32" s="353"/>
      <c r="R32" s="353"/>
    </row>
    <row r="33" spans="1:18" ht="12.7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3"/>
      <c r="L33" s="353"/>
      <c r="M33" s="746" t="s">
        <v>423</v>
      </c>
      <c r="N33" s="746"/>
      <c r="O33" s="746"/>
      <c r="P33" s="746"/>
      <c r="Q33" s="746"/>
      <c r="R33" s="746"/>
    </row>
    <row r="34" spans="1:18" ht="12.75">
      <c r="A34" s="352">
        <v>6</v>
      </c>
      <c r="B34" s="744" t="s">
        <v>83</v>
      </c>
      <c r="C34" s="744"/>
      <c r="D34" s="744"/>
      <c r="E34" s="352"/>
      <c r="F34" s="744" t="s">
        <v>424</v>
      </c>
      <c r="G34" s="744"/>
      <c r="H34" s="744"/>
      <c r="I34" s="352"/>
      <c r="J34" s="352" t="e">
        <f>1-(J26+J27+J28+J29+J32)</f>
        <v>#DIV/0!</v>
      </c>
      <c r="K34" s="353"/>
      <c r="L34" s="353"/>
      <c r="M34" s="747" t="s">
        <v>70</v>
      </c>
      <c r="N34" s="747"/>
      <c r="O34" s="747"/>
      <c r="P34" s="747"/>
      <c r="Q34" s="747"/>
      <c r="R34" s="747"/>
    </row>
    <row r="35" spans="1:18" ht="15.75" customHeight="1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3"/>
      <c r="L35" s="353"/>
      <c r="M35" s="357" t="s">
        <v>71</v>
      </c>
      <c r="N35" s="357" t="s">
        <v>72</v>
      </c>
      <c r="O35" s="357" t="s">
        <v>73</v>
      </c>
      <c r="P35" s="357" t="s">
        <v>74</v>
      </c>
      <c r="Q35" s="357" t="s">
        <v>75</v>
      </c>
      <c r="R35" s="357" t="s">
        <v>76</v>
      </c>
    </row>
    <row r="36" spans="1:18" ht="12.75">
      <c r="A36" s="352">
        <v>7</v>
      </c>
      <c r="B36" s="744" t="s">
        <v>425</v>
      </c>
      <c r="C36" s="744"/>
      <c r="D36" s="744"/>
      <c r="E36" s="352"/>
      <c r="F36" s="744" t="s">
        <v>430</v>
      </c>
      <c r="G36" s="744"/>
      <c r="H36" s="744"/>
      <c r="I36" s="744"/>
      <c r="J36" s="362" t="e">
        <f>1/(1-(M36+N36+O36+P36+Q36+R36+J32))</f>
        <v>#DIV/0!</v>
      </c>
      <c r="K36" s="353"/>
      <c r="L36" s="353"/>
      <c r="M36" s="352" t="e">
        <f>0.06*J26</f>
        <v>#DIV/0!</v>
      </c>
      <c r="N36" s="352" t="e">
        <f>0.0225*J27</f>
        <v>#DIV/0!</v>
      </c>
      <c r="O36" s="352" t="e">
        <f>0.02*J28</f>
        <v>#DIV/0!</v>
      </c>
      <c r="P36" s="352" t="e">
        <f>0.06*J29</f>
        <v>#DIV/0!</v>
      </c>
      <c r="Q36" s="352" t="e">
        <f>0.02*J30</f>
        <v>#DIV/0!</v>
      </c>
      <c r="R36" s="365" t="e">
        <f>J34*0.02</f>
        <v>#DIV/0!</v>
      </c>
    </row>
  </sheetData>
  <sheetProtection/>
  <mergeCells count="42">
    <mergeCell ref="B34:D34"/>
    <mergeCell ref="F34:H34"/>
    <mergeCell ref="M34:R34"/>
    <mergeCell ref="B36:D36"/>
    <mergeCell ref="F36:I36"/>
    <mergeCell ref="B30:E30"/>
    <mergeCell ref="K30:M30"/>
    <mergeCell ref="B32:E32"/>
    <mergeCell ref="F32:G32"/>
    <mergeCell ref="K32:N32"/>
    <mergeCell ref="M33:R33"/>
    <mergeCell ref="B27:E27"/>
    <mergeCell ref="K27:M27"/>
    <mergeCell ref="B28:E28"/>
    <mergeCell ref="K28:M28"/>
    <mergeCell ref="B29:E29"/>
    <mergeCell ref="K29:M29"/>
    <mergeCell ref="B16:D16"/>
    <mergeCell ref="F16:I16"/>
    <mergeCell ref="C22:E22"/>
    <mergeCell ref="B24:J24"/>
    <mergeCell ref="B26:E26"/>
    <mergeCell ref="K26:M26"/>
    <mergeCell ref="B12:E12"/>
    <mergeCell ref="F12:G12"/>
    <mergeCell ref="K12:M12"/>
    <mergeCell ref="M13:R13"/>
    <mergeCell ref="B14:D14"/>
    <mergeCell ref="F14:H14"/>
    <mergeCell ref="M14:R14"/>
    <mergeCell ref="B8:E8"/>
    <mergeCell ref="K8:M8"/>
    <mergeCell ref="B9:E9"/>
    <mergeCell ref="K9:M9"/>
    <mergeCell ref="B10:E10"/>
    <mergeCell ref="K10:M10"/>
    <mergeCell ref="C2:E2"/>
    <mergeCell ref="B4:J4"/>
    <mergeCell ref="B6:E6"/>
    <mergeCell ref="K6:M6"/>
    <mergeCell ref="B7:E7"/>
    <mergeCell ref="K7:M7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I35" sqref="I35"/>
    </sheetView>
  </sheetViews>
  <sheetFormatPr defaultColWidth="9.28125" defaultRowHeight="12.75"/>
  <cols>
    <col min="1" max="1" width="12.421875" style="235" customWidth="1"/>
    <col min="2" max="2" width="15.28125" style="235" customWidth="1"/>
    <col min="3" max="3" width="12.421875" style="235" customWidth="1"/>
    <col min="4" max="4" width="15.7109375" style="235" customWidth="1"/>
    <col min="5" max="5" width="13.28125" style="235" customWidth="1"/>
    <col min="6" max="6" width="13.7109375" style="235" customWidth="1"/>
    <col min="7" max="7" width="13.421875" style="235" customWidth="1"/>
    <col min="8" max="8" width="12.421875" style="235" customWidth="1"/>
    <col min="9" max="9" width="14.421875" style="235" customWidth="1"/>
    <col min="10" max="10" width="14.7109375" style="235" customWidth="1"/>
    <col min="11" max="16384" width="9.28125" style="235" customWidth="1"/>
  </cols>
  <sheetData>
    <row r="1" spans="1:10" s="236" customFormat="1" ht="31.5" customHeight="1">
      <c r="A1" s="367" t="str">
        <f>'Input Info'!A1</f>
        <v>Test Hospital</v>
      </c>
      <c r="B1" s="367"/>
      <c r="C1" s="368"/>
      <c r="D1" s="368"/>
      <c r="E1" s="368"/>
      <c r="F1" s="368"/>
      <c r="G1" s="368"/>
      <c r="H1" s="368" t="s">
        <v>120</v>
      </c>
      <c r="I1" s="369">
        <v>41821</v>
      </c>
      <c r="J1" s="368"/>
    </row>
    <row r="2" spans="1:10" s="236" customFormat="1" ht="25.5" customHeight="1">
      <c r="A2" s="370" t="s">
        <v>282</v>
      </c>
      <c r="B2" s="370"/>
      <c r="C2" s="368"/>
      <c r="D2" s="371"/>
      <c r="E2" s="371"/>
      <c r="F2" s="371"/>
      <c r="G2" s="371"/>
      <c r="H2" s="368"/>
      <c r="I2" s="368"/>
      <c r="J2" s="368"/>
    </row>
    <row r="3" spans="1:10" s="236" customFormat="1" ht="25.5" customHeight="1">
      <c r="A3" s="368"/>
      <c r="B3" s="368"/>
      <c r="C3" s="368"/>
      <c r="D3" s="749" t="s">
        <v>431</v>
      </c>
      <c r="E3" s="749"/>
      <c r="F3" s="749"/>
      <c r="G3" s="372">
        <v>0</v>
      </c>
      <c r="H3" s="751" t="s">
        <v>632</v>
      </c>
      <c r="I3" s="748"/>
      <c r="J3" s="368"/>
    </row>
    <row r="4" spans="1:10" s="236" customFormat="1" ht="12.75">
      <c r="A4" s="368"/>
      <c r="B4" s="368"/>
      <c r="C4" s="368"/>
      <c r="D4" s="749" t="s">
        <v>432</v>
      </c>
      <c r="E4" s="749"/>
      <c r="F4" s="749"/>
      <c r="G4" s="373">
        <v>0</v>
      </c>
      <c r="H4" s="751" t="s">
        <v>632</v>
      </c>
      <c r="I4" s="748"/>
      <c r="J4" s="371" t="s">
        <v>433</v>
      </c>
    </row>
    <row r="5" spans="1:10" s="236" customFormat="1" ht="12.75">
      <c r="A5" s="368"/>
      <c r="B5" s="368"/>
      <c r="C5" s="368"/>
      <c r="D5" s="749" t="s">
        <v>434</v>
      </c>
      <c r="E5" s="749"/>
      <c r="F5" s="749"/>
      <c r="G5" s="374">
        <f>+G4-G3</f>
        <v>0</v>
      </c>
      <c r="H5" s="748" t="s">
        <v>435</v>
      </c>
      <c r="I5" s="748"/>
      <c r="J5" s="374">
        <f>+G5/12</f>
        <v>0</v>
      </c>
    </row>
    <row r="6" spans="1:10" s="236" customFormat="1" ht="12.75">
      <c r="A6" s="368"/>
      <c r="B6" s="368"/>
      <c r="C6" s="368"/>
      <c r="D6" s="749" t="s">
        <v>292</v>
      </c>
      <c r="E6" s="749"/>
      <c r="F6" s="749"/>
      <c r="G6" s="375">
        <f>+J37</f>
        <v>0</v>
      </c>
      <c r="H6" s="748" t="s">
        <v>436</v>
      </c>
      <c r="I6" s="748"/>
      <c r="J6" s="371"/>
    </row>
    <row r="7" spans="1:10" s="236" customFormat="1" ht="12.75">
      <c r="A7" s="368"/>
      <c r="B7" s="368"/>
      <c r="C7" s="368"/>
      <c r="D7" s="749" t="s">
        <v>437</v>
      </c>
      <c r="E7" s="749"/>
      <c r="F7" s="749"/>
      <c r="G7" s="374">
        <f>+G5+G6</f>
        <v>0</v>
      </c>
      <c r="H7" s="748" t="s">
        <v>438</v>
      </c>
      <c r="I7" s="748"/>
      <c r="J7" s="374">
        <f>+G7/12</f>
        <v>0</v>
      </c>
    </row>
    <row r="8" spans="1:10" ht="12.75">
      <c r="A8" s="376"/>
      <c r="B8" s="376"/>
      <c r="C8" s="376"/>
      <c r="D8" s="376"/>
      <c r="E8" s="376"/>
      <c r="F8" s="376"/>
      <c r="G8" s="376"/>
      <c r="H8" s="376"/>
      <c r="I8" s="376"/>
      <c r="J8" s="376"/>
    </row>
    <row r="9" spans="1:10" ht="12.75">
      <c r="A9" s="376"/>
      <c r="B9" s="376"/>
      <c r="C9" s="376"/>
      <c r="D9" s="376"/>
      <c r="E9" s="376"/>
      <c r="F9" s="376"/>
      <c r="G9" s="376"/>
      <c r="H9" s="376"/>
      <c r="I9" s="376"/>
      <c r="J9" s="376"/>
    </row>
    <row r="10" spans="1:10" ht="12.75">
      <c r="A10" s="377"/>
      <c r="B10" s="377"/>
      <c r="C10" s="377"/>
      <c r="D10" s="377"/>
      <c r="E10" s="377"/>
      <c r="F10" s="377"/>
      <c r="G10" s="377"/>
      <c r="H10" s="377"/>
      <c r="I10" s="377"/>
      <c r="J10" s="377"/>
    </row>
    <row r="11" spans="1:10" ht="12.75">
      <c r="A11" s="376"/>
      <c r="B11" s="376"/>
      <c r="C11" s="376"/>
      <c r="D11" s="376"/>
      <c r="E11" s="376"/>
      <c r="F11" s="376"/>
      <c r="G11" s="376"/>
      <c r="H11" s="376"/>
      <c r="I11" s="376"/>
      <c r="J11" s="376"/>
    </row>
    <row r="12" spans="1:10" ht="12.75">
      <c r="A12" s="376"/>
      <c r="B12" s="376"/>
      <c r="C12" s="376"/>
      <c r="D12" s="376"/>
      <c r="E12" s="376"/>
      <c r="F12" s="376"/>
      <c r="G12" s="376"/>
      <c r="H12" s="376"/>
      <c r="I12" s="376"/>
      <c r="J12" s="376"/>
    </row>
    <row r="13" spans="1:10" s="236" customFormat="1" ht="12.75">
      <c r="A13" s="371" t="s">
        <v>295</v>
      </c>
      <c r="B13" s="371"/>
      <c r="C13" s="371"/>
      <c r="D13" s="371"/>
      <c r="E13" s="371" t="s">
        <v>439</v>
      </c>
      <c r="F13" s="371"/>
      <c r="G13" s="371"/>
      <c r="H13" s="371"/>
      <c r="I13" s="371"/>
      <c r="J13" s="371"/>
    </row>
    <row r="14" spans="1:10" ht="12.75">
      <c r="A14" s="376"/>
      <c r="B14" s="376"/>
      <c r="C14" s="376"/>
      <c r="D14" s="376"/>
      <c r="E14" s="376"/>
      <c r="F14" s="376"/>
      <c r="G14" s="376"/>
      <c r="H14" s="376"/>
      <c r="I14" s="376"/>
      <c r="J14" s="376"/>
    </row>
    <row r="15" spans="1:10" s="236" customFormat="1" ht="12.75">
      <c r="A15" s="371" t="s">
        <v>277</v>
      </c>
      <c r="B15" s="371" t="s">
        <v>278</v>
      </c>
      <c r="C15" s="371" t="s">
        <v>288</v>
      </c>
      <c r="D15" s="371" t="s">
        <v>440</v>
      </c>
      <c r="E15" s="371" t="s">
        <v>297</v>
      </c>
      <c r="F15" s="371" t="s">
        <v>298</v>
      </c>
      <c r="G15" s="371" t="s">
        <v>299</v>
      </c>
      <c r="H15" s="371" t="s">
        <v>441</v>
      </c>
      <c r="I15" s="371" t="s">
        <v>442</v>
      </c>
      <c r="J15" s="371" t="s">
        <v>443</v>
      </c>
    </row>
    <row r="16" spans="1:10" s="236" customFormat="1" ht="12.75">
      <c r="A16" s="368"/>
      <c r="B16" s="368"/>
      <c r="C16" s="371" t="s">
        <v>444</v>
      </c>
      <c r="D16" s="378">
        <v>41456</v>
      </c>
      <c r="E16" s="378">
        <v>41456</v>
      </c>
      <c r="F16" s="371" t="s">
        <v>445</v>
      </c>
      <c r="G16" s="371" t="s">
        <v>446</v>
      </c>
      <c r="H16" s="371" t="s">
        <v>447</v>
      </c>
      <c r="I16" s="371" t="s">
        <v>302</v>
      </c>
      <c r="J16" s="368"/>
    </row>
    <row r="17" spans="1:10" s="236" customFormat="1" ht="12.75">
      <c r="A17" s="379">
        <v>41456</v>
      </c>
      <c r="B17" s="371" t="s">
        <v>448</v>
      </c>
      <c r="C17" s="371" t="s">
        <v>126</v>
      </c>
      <c r="D17" s="371" t="s">
        <v>126</v>
      </c>
      <c r="E17" s="371" t="s">
        <v>307</v>
      </c>
      <c r="F17" s="371" t="s">
        <v>126</v>
      </c>
      <c r="G17" s="371" t="s">
        <v>449</v>
      </c>
      <c r="H17" s="371"/>
      <c r="I17" s="371" t="s">
        <v>450</v>
      </c>
      <c r="J17" s="371" t="s">
        <v>305</v>
      </c>
    </row>
    <row r="18" spans="1:10" s="236" customFormat="1" ht="12.75">
      <c r="A18" s="371" t="s">
        <v>451</v>
      </c>
      <c r="B18" s="371" t="s">
        <v>452</v>
      </c>
      <c r="C18" s="371" t="s">
        <v>453</v>
      </c>
      <c r="D18" s="371" t="s">
        <v>307</v>
      </c>
      <c r="E18" s="371" t="s">
        <v>454</v>
      </c>
      <c r="F18" s="371" t="s">
        <v>308</v>
      </c>
      <c r="G18" s="371" t="s">
        <v>308</v>
      </c>
      <c r="H18" s="371"/>
      <c r="I18" s="371" t="s">
        <v>310</v>
      </c>
      <c r="J18" s="371" t="s">
        <v>455</v>
      </c>
    </row>
    <row r="19" spans="1:10" s="236" customFormat="1" ht="12.75">
      <c r="A19" s="379">
        <v>41820</v>
      </c>
      <c r="B19" s="371" t="s">
        <v>456</v>
      </c>
      <c r="C19" s="371" t="s">
        <v>107</v>
      </c>
      <c r="D19" s="371" t="s">
        <v>312</v>
      </c>
      <c r="E19" s="371" t="s">
        <v>312</v>
      </c>
      <c r="F19" s="371" t="s">
        <v>122</v>
      </c>
      <c r="G19" s="371" t="s">
        <v>122</v>
      </c>
      <c r="H19" s="380" t="s">
        <v>110</v>
      </c>
      <c r="I19" s="371" t="s">
        <v>457</v>
      </c>
      <c r="J19" s="371" t="s">
        <v>314</v>
      </c>
    </row>
    <row r="20" spans="1:10" ht="12.75">
      <c r="A20" s="376"/>
      <c r="B20" s="376"/>
      <c r="C20" s="376"/>
      <c r="D20" s="376"/>
      <c r="E20" s="376"/>
      <c r="F20" s="376"/>
      <c r="G20" s="376"/>
      <c r="H20" s="381"/>
      <c r="I20" s="381" t="s">
        <v>458</v>
      </c>
      <c r="J20" s="382"/>
    </row>
    <row r="21" spans="1:10" ht="12.75">
      <c r="A21" s="383">
        <v>40725</v>
      </c>
      <c r="B21" s="384">
        <f>'Total Revenue'!B50</f>
        <v>0</v>
      </c>
      <c r="C21" s="384">
        <f>+B21/E21*D21</f>
        <v>0</v>
      </c>
      <c r="D21" s="575">
        <v>1</v>
      </c>
      <c r="E21" s="575">
        <v>1</v>
      </c>
      <c r="F21" s="382">
        <f aca="true" t="shared" si="0" ref="F21:F32">+C21/D21</f>
        <v>0</v>
      </c>
      <c r="G21" s="382">
        <f aca="true" t="shared" si="1" ref="G21:G32">+B21/D21</f>
        <v>0</v>
      </c>
      <c r="H21" s="382">
        <f aca="true" t="shared" si="2" ref="H21:H28">+G21-F21</f>
        <v>0</v>
      </c>
      <c r="I21" s="545">
        <v>0</v>
      </c>
      <c r="J21" s="382">
        <f aca="true" t="shared" si="3" ref="J21:J32">+H21-I21</f>
        <v>0</v>
      </c>
    </row>
    <row r="22" spans="1:10" ht="12.75">
      <c r="A22" s="383">
        <f>A21+31</f>
        <v>40756</v>
      </c>
      <c r="B22" s="384">
        <f>'Total Revenue'!C50</f>
        <v>0</v>
      </c>
      <c r="C22" s="384">
        <f aca="true" t="shared" si="4" ref="C22:C32">+B22/E22*D22</f>
        <v>0</v>
      </c>
      <c r="D22" s="576">
        <f aca="true" t="shared" si="5" ref="D22:E32">+D21</f>
        <v>1</v>
      </c>
      <c r="E22" s="576">
        <f t="shared" si="5"/>
        <v>1</v>
      </c>
      <c r="F22" s="382">
        <f t="shared" si="0"/>
        <v>0</v>
      </c>
      <c r="G22" s="382">
        <f t="shared" si="1"/>
        <v>0</v>
      </c>
      <c r="H22" s="382">
        <f t="shared" si="2"/>
        <v>0</v>
      </c>
      <c r="I22" s="382">
        <f>+I21</f>
        <v>0</v>
      </c>
      <c r="J22" s="382">
        <f t="shared" si="3"/>
        <v>0</v>
      </c>
    </row>
    <row r="23" spans="1:10" ht="12.75">
      <c r="A23" s="383">
        <f>A22+31</f>
        <v>40787</v>
      </c>
      <c r="B23" s="384">
        <f>'Total Revenue'!D50</f>
        <v>0</v>
      </c>
      <c r="C23" s="384">
        <f t="shared" si="4"/>
        <v>0</v>
      </c>
      <c r="D23" s="576">
        <f t="shared" si="5"/>
        <v>1</v>
      </c>
      <c r="E23" s="576">
        <f t="shared" si="5"/>
        <v>1</v>
      </c>
      <c r="F23" s="382">
        <f t="shared" si="0"/>
        <v>0</v>
      </c>
      <c r="G23" s="382">
        <f t="shared" si="1"/>
        <v>0</v>
      </c>
      <c r="H23" s="382">
        <f t="shared" si="2"/>
        <v>0</v>
      </c>
      <c r="I23" s="382">
        <f aca="true" t="shared" si="6" ref="I23:I32">+I22</f>
        <v>0</v>
      </c>
      <c r="J23" s="382">
        <f t="shared" si="3"/>
        <v>0</v>
      </c>
    </row>
    <row r="24" spans="1:10" ht="12.75">
      <c r="A24" s="383">
        <f>A23+30</f>
        <v>40817</v>
      </c>
      <c r="B24" s="384">
        <f>'Total Revenue'!E50</f>
        <v>0</v>
      </c>
      <c r="C24" s="384">
        <f t="shared" si="4"/>
        <v>0</v>
      </c>
      <c r="D24" s="576">
        <f t="shared" si="5"/>
        <v>1</v>
      </c>
      <c r="E24" s="576">
        <f t="shared" si="5"/>
        <v>1</v>
      </c>
      <c r="F24" s="382">
        <f t="shared" si="0"/>
        <v>0</v>
      </c>
      <c r="G24" s="382">
        <f t="shared" si="1"/>
        <v>0</v>
      </c>
      <c r="H24" s="382">
        <f t="shared" si="2"/>
        <v>0</v>
      </c>
      <c r="I24" s="382">
        <f t="shared" si="6"/>
        <v>0</v>
      </c>
      <c r="J24" s="382">
        <f>+H24-I24</f>
        <v>0</v>
      </c>
    </row>
    <row r="25" spans="1:10" ht="12.75">
      <c r="A25" s="383">
        <f>A24+31</f>
        <v>40848</v>
      </c>
      <c r="B25" s="382">
        <f>'Total Revenue'!F50</f>
        <v>0</v>
      </c>
      <c r="C25" s="386">
        <f t="shared" si="4"/>
        <v>0</v>
      </c>
      <c r="D25" s="576">
        <f t="shared" si="5"/>
        <v>1</v>
      </c>
      <c r="E25" s="576">
        <f t="shared" si="5"/>
        <v>1</v>
      </c>
      <c r="F25" s="382">
        <f>+C25/D25</f>
        <v>0</v>
      </c>
      <c r="G25" s="382">
        <f t="shared" si="1"/>
        <v>0</v>
      </c>
      <c r="H25" s="382">
        <f t="shared" si="2"/>
        <v>0</v>
      </c>
      <c r="I25" s="382">
        <f t="shared" si="6"/>
        <v>0</v>
      </c>
      <c r="J25" s="382">
        <f t="shared" si="3"/>
        <v>0</v>
      </c>
    </row>
    <row r="26" spans="1:10" ht="12.75">
      <c r="A26" s="383">
        <f>A25+30</f>
        <v>40878</v>
      </c>
      <c r="B26" s="384">
        <f>'Total Revenue'!G50</f>
        <v>0</v>
      </c>
      <c r="C26" s="384">
        <f t="shared" si="4"/>
        <v>0</v>
      </c>
      <c r="D26" s="576">
        <f t="shared" si="5"/>
        <v>1</v>
      </c>
      <c r="E26" s="576">
        <f t="shared" si="5"/>
        <v>1</v>
      </c>
      <c r="F26" s="382">
        <f t="shared" si="0"/>
        <v>0</v>
      </c>
      <c r="G26" s="382">
        <f t="shared" si="1"/>
        <v>0</v>
      </c>
      <c r="H26" s="382">
        <f t="shared" si="2"/>
        <v>0</v>
      </c>
      <c r="I26" s="382">
        <f t="shared" si="6"/>
        <v>0</v>
      </c>
      <c r="J26" s="382">
        <f t="shared" si="3"/>
        <v>0</v>
      </c>
    </row>
    <row r="27" spans="1:10" ht="12.75">
      <c r="A27" s="383">
        <f>A26+31</f>
        <v>40909</v>
      </c>
      <c r="B27" s="384">
        <f>'Total Revenue'!H50</f>
        <v>0</v>
      </c>
      <c r="C27" s="384">
        <f t="shared" si="4"/>
        <v>0</v>
      </c>
      <c r="D27" s="576">
        <f t="shared" si="5"/>
        <v>1</v>
      </c>
      <c r="E27" s="576">
        <f t="shared" si="5"/>
        <v>1</v>
      </c>
      <c r="F27" s="382">
        <f t="shared" si="0"/>
        <v>0</v>
      </c>
      <c r="G27" s="382">
        <f t="shared" si="1"/>
        <v>0</v>
      </c>
      <c r="H27" s="382">
        <f t="shared" si="2"/>
        <v>0</v>
      </c>
      <c r="I27" s="382">
        <f t="shared" si="6"/>
        <v>0</v>
      </c>
      <c r="J27" s="382">
        <f>+H27-I27</f>
        <v>0</v>
      </c>
    </row>
    <row r="28" spans="1:10" ht="12.75">
      <c r="A28" s="383">
        <f>A27+31</f>
        <v>40940</v>
      </c>
      <c r="B28" s="384">
        <f>'Total Revenue'!I50</f>
        <v>0</v>
      </c>
      <c r="C28" s="384">
        <f t="shared" si="4"/>
        <v>0</v>
      </c>
      <c r="D28" s="576">
        <f t="shared" si="5"/>
        <v>1</v>
      </c>
      <c r="E28" s="576">
        <f t="shared" si="5"/>
        <v>1</v>
      </c>
      <c r="F28" s="382">
        <f>+C28/D28</f>
        <v>0</v>
      </c>
      <c r="G28" s="382">
        <f>+B28/D28</f>
        <v>0</v>
      </c>
      <c r="H28" s="382">
        <f t="shared" si="2"/>
        <v>0</v>
      </c>
      <c r="I28" s="382">
        <f t="shared" si="6"/>
        <v>0</v>
      </c>
      <c r="J28" s="382">
        <f t="shared" si="3"/>
        <v>0</v>
      </c>
    </row>
    <row r="29" spans="1:10" ht="12.75">
      <c r="A29" s="383">
        <f>A28+29</f>
        <v>40969</v>
      </c>
      <c r="B29" s="384">
        <f>'Total Revenue'!J50</f>
        <v>0</v>
      </c>
      <c r="C29" s="384">
        <f t="shared" si="4"/>
        <v>0</v>
      </c>
      <c r="D29" s="576">
        <f t="shared" si="5"/>
        <v>1</v>
      </c>
      <c r="E29" s="576">
        <f t="shared" si="5"/>
        <v>1</v>
      </c>
      <c r="F29" s="382">
        <f t="shared" si="0"/>
        <v>0</v>
      </c>
      <c r="G29" s="382">
        <f t="shared" si="1"/>
        <v>0</v>
      </c>
      <c r="H29" s="382">
        <f>+G29-F29</f>
        <v>0</v>
      </c>
      <c r="I29" s="382">
        <f t="shared" si="6"/>
        <v>0</v>
      </c>
      <c r="J29" s="382">
        <f t="shared" si="3"/>
        <v>0</v>
      </c>
    </row>
    <row r="30" spans="1:10" ht="12.75">
      <c r="A30" s="383">
        <f>A29+31</f>
        <v>41000</v>
      </c>
      <c r="B30" s="384">
        <f>'Total Revenue'!K50</f>
        <v>0</v>
      </c>
      <c r="C30" s="384">
        <f t="shared" si="4"/>
        <v>0</v>
      </c>
      <c r="D30" s="576">
        <f t="shared" si="5"/>
        <v>1</v>
      </c>
      <c r="E30" s="576">
        <f t="shared" si="5"/>
        <v>1</v>
      </c>
      <c r="F30" s="382">
        <f t="shared" si="0"/>
        <v>0</v>
      </c>
      <c r="G30" s="382">
        <f t="shared" si="1"/>
        <v>0</v>
      </c>
      <c r="H30" s="382">
        <f>+G30-F30</f>
        <v>0</v>
      </c>
      <c r="I30" s="382">
        <f t="shared" si="6"/>
        <v>0</v>
      </c>
      <c r="J30" s="382">
        <f t="shared" si="3"/>
        <v>0</v>
      </c>
    </row>
    <row r="31" spans="1:10" ht="12.75">
      <c r="A31" s="383">
        <f>A30+30</f>
        <v>41030</v>
      </c>
      <c r="B31" s="384">
        <f>'Total Revenue'!L50</f>
        <v>0</v>
      </c>
      <c r="C31" s="384">
        <f t="shared" si="4"/>
        <v>0</v>
      </c>
      <c r="D31" s="576">
        <f t="shared" si="5"/>
        <v>1</v>
      </c>
      <c r="E31" s="576">
        <f t="shared" si="5"/>
        <v>1</v>
      </c>
      <c r="F31" s="382">
        <f t="shared" si="0"/>
        <v>0</v>
      </c>
      <c r="G31" s="382">
        <f t="shared" si="1"/>
        <v>0</v>
      </c>
      <c r="H31" s="382">
        <f>+G31-F31</f>
        <v>0</v>
      </c>
      <c r="I31" s="382">
        <f t="shared" si="6"/>
        <v>0</v>
      </c>
      <c r="J31" s="382">
        <f t="shared" si="3"/>
        <v>0</v>
      </c>
    </row>
    <row r="32" spans="1:10" ht="12.75">
      <c r="A32" s="383">
        <f>A31+31</f>
        <v>41061</v>
      </c>
      <c r="B32" s="384">
        <f>'Total Revenue'!M50</f>
        <v>0</v>
      </c>
      <c r="C32" s="384">
        <f t="shared" si="4"/>
        <v>0</v>
      </c>
      <c r="D32" s="576">
        <f t="shared" si="5"/>
        <v>1</v>
      </c>
      <c r="E32" s="576">
        <f t="shared" si="5"/>
        <v>1</v>
      </c>
      <c r="F32" s="382">
        <f t="shared" si="0"/>
        <v>0</v>
      </c>
      <c r="G32" s="382">
        <f t="shared" si="1"/>
        <v>0</v>
      </c>
      <c r="H32" s="382">
        <f>+G32-F32</f>
        <v>0</v>
      </c>
      <c r="I32" s="382">
        <f t="shared" si="6"/>
        <v>0</v>
      </c>
      <c r="J32" s="382">
        <f t="shared" si="3"/>
        <v>0</v>
      </c>
    </row>
    <row r="33" spans="1:10" ht="12.75">
      <c r="A33" s="376"/>
      <c r="B33" s="376"/>
      <c r="C33" s="376"/>
      <c r="D33" s="376"/>
      <c r="E33" s="376"/>
      <c r="F33" s="376"/>
      <c r="G33" s="376"/>
      <c r="H33" s="376"/>
      <c r="I33" s="385"/>
      <c r="J33" s="376"/>
    </row>
    <row r="34" spans="1:10" ht="12.75">
      <c r="A34" s="387" t="s">
        <v>65</v>
      </c>
      <c r="B34" s="388">
        <f>SUM(B21:B32)</f>
        <v>0</v>
      </c>
      <c r="C34" s="389"/>
      <c r="D34" s="389"/>
      <c r="E34" s="389"/>
      <c r="F34" s="388">
        <f>SUM(F21:F32)</f>
        <v>0</v>
      </c>
      <c r="G34" s="388">
        <f>SUM(G21:G32)</f>
        <v>0</v>
      </c>
      <c r="H34" s="388">
        <f>SUM(H21:H32)</f>
        <v>0</v>
      </c>
      <c r="I34" s="388">
        <f>SUM(I21:I32)</f>
        <v>0</v>
      </c>
      <c r="J34" s="388">
        <f>SUM(J21:J32)</f>
        <v>0</v>
      </c>
    </row>
    <row r="35" spans="1:10" s="236" customFormat="1" ht="12.75" customHeight="1">
      <c r="A35" s="684" t="s">
        <v>76</v>
      </c>
      <c r="B35" s="390"/>
      <c r="C35" s="390"/>
      <c r="D35" s="390"/>
      <c r="E35" s="368"/>
      <c r="F35" s="368"/>
      <c r="G35" s="368"/>
      <c r="H35" s="368"/>
      <c r="I35" s="368"/>
      <c r="J35" s="391">
        <v>0</v>
      </c>
    </row>
    <row r="36" spans="1:10" s="236" customFormat="1" ht="12.75" customHeight="1">
      <c r="A36" s="368"/>
      <c r="B36" s="368"/>
      <c r="C36" s="368"/>
      <c r="D36" s="368"/>
      <c r="E36" s="368"/>
      <c r="F36" s="368"/>
      <c r="G36" s="368"/>
      <c r="H36" s="368"/>
      <c r="I36" s="368"/>
      <c r="J36" s="368"/>
    </row>
    <row r="37" spans="1:10" s="236" customFormat="1" ht="12.75" customHeight="1" thickBot="1">
      <c r="A37" s="390" t="s">
        <v>316</v>
      </c>
      <c r="B37" s="390"/>
      <c r="C37" s="390"/>
      <c r="D37" s="390"/>
      <c r="E37" s="390"/>
      <c r="F37" s="368"/>
      <c r="G37" s="368"/>
      <c r="H37" s="368"/>
      <c r="I37" s="368"/>
      <c r="J37" s="392">
        <f>+J34+J35</f>
        <v>0</v>
      </c>
    </row>
    <row r="38" spans="1:10" ht="12.75" customHeight="1" thickTop="1">
      <c r="A38" s="750" t="s">
        <v>459</v>
      </c>
      <c r="B38" s="750"/>
      <c r="C38" s="750"/>
      <c r="D38" s="750"/>
      <c r="E38" s="750"/>
      <c r="F38" s="376"/>
      <c r="G38" s="376"/>
      <c r="H38" s="376"/>
      <c r="I38" s="376"/>
      <c r="J38" s="376"/>
    </row>
  </sheetData>
  <sheetProtection/>
  <mergeCells count="11">
    <mergeCell ref="D3:F3"/>
    <mergeCell ref="H3:I3"/>
    <mergeCell ref="D4:F4"/>
    <mergeCell ref="H4:I4"/>
    <mergeCell ref="D5:F5"/>
    <mergeCell ref="H5:I5"/>
    <mergeCell ref="D6:F6"/>
    <mergeCell ref="H6:I6"/>
    <mergeCell ref="D7:F7"/>
    <mergeCell ref="H7:I7"/>
    <mergeCell ref="A38:E38"/>
  </mergeCells>
  <printOptions/>
  <pageMargins left="0" right="0" top="0" bottom="0" header="0.3" footer="0.3"/>
  <pageSetup fitToHeight="1" fitToWidth="1"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X57"/>
  <sheetViews>
    <sheetView zoomScalePageLayoutView="0" workbookViewId="0" topLeftCell="E31">
      <selection activeCell="V9" sqref="V9"/>
    </sheetView>
  </sheetViews>
  <sheetFormatPr defaultColWidth="8.7109375" defaultRowHeight="12.75"/>
  <cols>
    <col min="1" max="1" width="9.28125" style="458" customWidth="1"/>
    <col min="2" max="3" width="17.57421875" style="458" customWidth="1"/>
    <col min="4" max="4" width="13.00390625" style="458" customWidth="1"/>
    <col min="5" max="5" width="12.00390625" style="458" bestFit="1" customWidth="1"/>
    <col min="6" max="6" width="2.28125" style="458" customWidth="1"/>
    <col min="7" max="7" width="8.7109375" style="458" customWidth="1"/>
    <col min="8" max="8" width="1.7109375" style="458" customWidth="1"/>
    <col min="9" max="9" width="2.28125" style="458" customWidth="1"/>
    <col min="10" max="10" width="12.28125" style="458" customWidth="1"/>
    <col min="11" max="11" width="12.57421875" style="458" customWidth="1"/>
    <col min="12" max="12" width="8.7109375" style="458" customWidth="1"/>
    <col min="13" max="13" width="1.7109375" style="458" customWidth="1"/>
    <col min="14" max="14" width="9.7109375" style="458" customWidth="1"/>
    <col min="15" max="15" width="10.28125" style="458" customWidth="1"/>
    <col min="16" max="16" width="9.28125" style="458" customWidth="1"/>
    <col min="17" max="17" width="1.7109375" style="458" customWidth="1"/>
    <col min="18" max="18" width="8.421875" style="458" customWidth="1"/>
    <col min="19" max="20" width="8.7109375" style="458" customWidth="1"/>
    <col min="21" max="21" width="9.28125" style="458" bestFit="1" customWidth="1"/>
    <col min="22" max="22" width="9.421875" style="458" bestFit="1" customWidth="1"/>
    <col min="23" max="16384" width="8.7109375" style="458" customWidth="1"/>
  </cols>
  <sheetData>
    <row r="1" ht="15">
      <c r="A1" s="103"/>
    </row>
    <row r="2" spans="2:22" ht="17.25">
      <c r="B2" s="752" t="str">
        <f>+'Input Info'!A1</f>
        <v>Test Hospital</v>
      </c>
      <c r="C2" s="752"/>
      <c r="D2" s="102"/>
      <c r="E2" s="102"/>
      <c r="O2" s="459"/>
      <c r="V2" s="460"/>
    </row>
    <row r="3" spans="2:22" ht="17.25">
      <c r="B3" s="752" t="s">
        <v>127</v>
      </c>
      <c r="C3" s="752"/>
      <c r="D3" s="102"/>
      <c r="E3" s="102"/>
      <c r="O3" s="459"/>
      <c r="V3" s="460"/>
    </row>
    <row r="4" spans="2:22" ht="17.25">
      <c r="B4" s="200" t="s">
        <v>337</v>
      </c>
      <c r="C4" s="200">
        <f>'Input Info'!D7</f>
        <v>41820</v>
      </c>
      <c r="D4" s="200"/>
      <c r="E4" s="102"/>
      <c r="O4" s="459"/>
      <c r="V4" s="460"/>
    </row>
    <row r="5" ht="12.75">
      <c r="V5" s="460"/>
    </row>
    <row r="6" spans="1:22" ht="12.75">
      <c r="A6" s="461"/>
      <c r="B6" s="100" t="s">
        <v>379</v>
      </c>
      <c r="C6" s="462"/>
      <c r="D6" s="463">
        <f>C4</f>
        <v>41820</v>
      </c>
      <c r="E6" s="443" t="s">
        <v>126</v>
      </c>
      <c r="G6" s="464"/>
      <c r="H6" s="465"/>
      <c r="I6" s="465"/>
      <c r="J6" s="349" t="s">
        <v>126</v>
      </c>
      <c r="K6" s="466"/>
      <c r="L6" s="467"/>
      <c r="N6" s="468" t="s">
        <v>135</v>
      </c>
      <c r="O6" s="469"/>
      <c r="P6" s="470"/>
      <c r="R6" s="471"/>
      <c r="S6" s="472"/>
      <c r="T6" s="473"/>
      <c r="V6" s="488" t="s">
        <v>621</v>
      </c>
    </row>
    <row r="7" spans="1:22" ht="12.75">
      <c r="A7" s="461"/>
      <c r="B7" s="474" t="s">
        <v>109</v>
      </c>
      <c r="C7" s="216" t="s">
        <v>109</v>
      </c>
      <c r="D7" s="216" t="s">
        <v>109</v>
      </c>
      <c r="E7" s="444"/>
      <c r="G7" s="464"/>
      <c r="H7" s="465"/>
      <c r="I7" s="465"/>
      <c r="J7" s="350" t="s">
        <v>575</v>
      </c>
      <c r="K7" s="464" t="s">
        <v>133</v>
      </c>
      <c r="L7" s="475"/>
      <c r="N7" s="476"/>
      <c r="O7" s="477"/>
      <c r="P7" s="478"/>
      <c r="R7" s="101" t="s">
        <v>279</v>
      </c>
      <c r="S7" s="464"/>
      <c r="T7" s="479" t="s">
        <v>129</v>
      </c>
      <c r="V7" s="460"/>
    </row>
    <row r="8" spans="1:22" ht="12.75">
      <c r="A8" s="479"/>
      <c r="B8" s="474" t="s">
        <v>121</v>
      </c>
      <c r="C8" s="216" t="s">
        <v>107</v>
      </c>
      <c r="D8" s="217" t="s">
        <v>115</v>
      </c>
      <c r="E8" s="445" t="s">
        <v>115</v>
      </c>
      <c r="G8" s="480"/>
      <c r="H8" s="480"/>
      <c r="I8" s="480"/>
      <c r="J8" s="351" t="s">
        <v>403</v>
      </c>
      <c r="K8" s="464" t="s">
        <v>134</v>
      </c>
      <c r="L8" s="481"/>
      <c r="N8" s="482" t="s">
        <v>130</v>
      </c>
      <c r="O8" s="483" t="s">
        <v>131</v>
      </c>
      <c r="P8" s="484" t="s">
        <v>65</v>
      </c>
      <c r="R8" s="485" t="s">
        <v>280</v>
      </c>
      <c r="S8" s="486" t="s">
        <v>281</v>
      </c>
      <c r="T8" s="487" t="s">
        <v>132</v>
      </c>
      <c r="V8" s="488"/>
    </row>
    <row r="9" spans="1:24" ht="12.75">
      <c r="A9" s="207">
        <f>IF(OR('Input Info'!B16="MSS",'Input Info'!B16="CDS"),"",'Input Info'!B16)</f>
        <v>0</v>
      </c>
      <c r="B9" s="513">
        <f>IF(A9="","",VLOOKUP(A9,'Total Volume'!A$8:O$49,15,FALSE))</f>
        <v>0</v>
      </c>
      <c r="C9" s="513">
        <f>IF(A9="","",VLOOKUP(A9,'Total Revenue'!A$8:O$49,15,FALSE))</f>
        <v>0</v>
      </c>
      <c r="D9" s="291" t="e">
        <f aca="true" t="shared" si="0" ref="D9:D42">IF(A9="","",C9/B9)</f>
        <v>#DIV/0!</v>
      </c>
      <c r="E9" s="446">
        <f>'Input Info'!E16</f>
      </c>
      <c r="G9" s="480"/>
      <c r="H9" s="480"/>
      <c r="I9" s="480"/>
      <c r="J9" s="489" t="e">
        <f aca="true" t="shared" si="1" ref="J9:J42">IF(A9="","",+B9*E9)</f>
        <v>#VALUE!</v>
      </c>
      <c r="K9" s="522" t="e">
        <f aca="true" t="shared" si="2" ref="K9:K42">IF(A9="","",(+D9-E9)*B9)</f>
        <v>#DIV/0!</v>
      </c>
      <c r="L9" s="493" t="e">
        <f aca="true" t="shared" si="3" ref="L9:L42">IF(J9="","",K9/J9)</f>
        <v>#VALUE!</v>
      </c>
      <c r="M9" s="494"/>
      <c r="N9" s="490" t="e">
        <f aca="true" t="shared" si="4" ref="N9:N42">IF(A9="","",IF(L9&gt;R9,(L9-R9)*J9*T9,0))</f>
        <v>#VALUE!</v>
      </c>
      <c r="O9" s="491" t="e">
        <f aca="true" t="shared" si="5" ref="O9:O42">IF(A9="","",IF(-L9&gt;S9,(-L9-S9)*J9*T9,0))</f>
        <v>#VALUE!</v>
      </c>
      <c r="P9" s="495" t="e">
        <f aca="true" t="shared" si="6" ref="P9:P42">IF(A9="","",+O9+N9)</f>
        <v>#VALUE!</v>
      </c>
      <c r="R9" s="649">
        <v>0.05</v>
      </c>
      <c r="S9" s="649">
        <v>0.05</v>
      </c>
      <c r="T9" s="492">
        <v>0.4</v>
      </c>
      <c r="V9" s="458" t="e">
        <f>+J9*12/6</f>
        <v>#VALUE!</v>
      </c>
      <c r="W9" s="580">
        <f>+'Input Info'!D16</f>
        <v>0</v>
      </c>
      <c r="X9" s="580" t="e">
        <f>+V9-W9</f>
        <v>#VALUE!</v>
      </c>
    </row>
    <row r="10" spans="1:20" ht="12.75">
      <c r="A10" s="207">
        <f>IF(OR('Input Info'!B17="MSS",'Input Info'!B17="CDS"),"",'Input Info'!B17)</f>
        <v>0</v>
      </c>
      <c r="B10" s="508">
        <f>IF(A10="","",VLOOKUP(A10,'Total Volume'!A$8:O$49,15,FALSE))</f>
        <v>0</v>
      </c>
      <c r="C10" s="508">
        <f>IF(A10="","",VLOOKUP(A10,'Total Revenue'!$A$8:$O$49,15,FALSE))</f>
        <v>0</v>
      </c>
      <c r="D10" s="291" t="e">
        <f t="shared" si="0"/>
        <v>#DIV/0!</v>
      </c>
      <c r="E10" s="446">
        <f>'Input Info'!E17</f>
      </c>
      <c r="G10" s="480"/>
      <c r="H10" s="480"/>
      <c r="I10" s="480"/>
      <c r="J10" s="489" t="e">
        <f t="shared" si="1"/>
        <v>#VALUE!</v>
      </c>
      <c r="K10" s="489" t="e">
        <f t="shared" si="2"/>
        <v>#DIV/0!</v>
      </c>
      <c r="L10" s="493" t="e">
        <f t="shared" si="3"/>
        <v>#VALUE!</v>
      </c>
      <c r="M10" s="494"/>
      <c r="N10" s="490" t="e">
        <f t="shared" si="4"/>
        <v>#VALUE!</v>
      </c>
      <c r="O10" s="491" t="e">
        <f t="shared" si="5"/>
        <v>#VALUE!</v>
      </c>
      <c r="P10" s="495" t="e">
        <f t="shared" si="6"/>
        <v>#VALUE!</v>
      </c>
      <c r="R10" s="649">
        <v>0.05</v>
      </c>
      <c r="S10" s="649">
        <v>0.05</v>
      </c>
      <c r="T10" s="492">
        <v>0.4</v>
      </c>
    </row>
    <row r="11" spans="1:20" ht="12.75">
      <c r="A11" s="207">
        <f>IF(OR('Input Info'!B18="MSS",'Input Info'!B18="CDS"),"",'Input Info'!B18)</f>
        <v>0</v>
      </c>
      <c r="B11" s="508">
        <f>IF(A11="","",VLOOKUP(A11,'Total Volume'!A$8:O$49,15,FALSE))</f>
        <v>0</v>
      </c>
      <c r="C11" s="508">
        <f>IF(A11="","",VLOOKUP(A11,'Total Revenue'!$A$8:$O$49,15,FALSE))</f>
        <v>0</v>
      </c>
      <c r="D11" s="291" t="e">
        <f t="shared" si="0"/>
        <v>#DIV/0!</v>
      </c>
      <c r="E11" s="446">
        <f>'Input Info'!E18</f>
      </c>
      <c r="G11" s="480"/>
      <c r="H11" s="480"/>
      <c r="I11" s="480"/>
      <c r="J11" s="489" t="e">
        <f t="shared" si="1"/>
        <v>#VALUE!</v>
      </c>
      <c r="K11" s="489" t="e">
        <f t="shared" si="2"/>
        <v>#DIV/0!</v>
      </c>
      <c r="L11" s="493" t="e">
        <f t="shared" si="3"/>
        <v>#VALUE!</v>
      </c>
      <c r="M11" s="494"/>
      <c r="N11" s="490" t="e">
        <f t="shared" si="4"/>
        <v>#VALUE!</v>
      </c>
      <c r="O11" s="491" t="e">
        <f t="shared" si="5"/>
        <v>#VALUE!</v>
      </c>
      <c r="P11" s="495" t="e">
        <f t="shared" si="6"/>
        <v>#VALUE!</v>
      </c>
      <c r="R11" s="649">
        <v>0.05</v>
      </c>
      <c r="S11" s="649">
        <v>0.05</v>
      </c>
      <c r="T11" s="492">
        <v>0.4</v>
      </c>
    </row>
    <row r="12" spans="1:20" ht="12.75">
      <c r="A12" s="207">
        <f>IF(OR('Input Info'!B19="MSS",'Input Info'!B19="CDS"),"",'Input Info'!B19)</f>
        <v>0</v>
      </c>
      <c r="B12" s="508">
        <f>IF(A12="","",VLOOKUP(A12,'Total Volume'!A$8:O$49,15,FALSE))</f>
        <v>0</v>
      </c>
      <c r="C12" s="508">
        <f>IF(A12="","",VLOOKUP(A12,'Total Revenue'!$A$8:$O$49,15,FALSE))</f>
        <v>0</v>
      </c>
      <c r="D12" s="291" t="e">
        <f t="shared" si="0"/>
        <v>#DIV/0!</v>
      </c>
      <c r="E12" s="446">
        <f>'Input Info'!E19</f>
      </c>
      <c r="G12" s="480"/>
      <c r="H12" s="480"/>
      <c r="I12" s="480"/>
      <c r="J12" s="489" t="e">
        <f t="shared" si="1"/>
        <v>#VALUE!</v>
      </c>
      <c r="K12" s="489" t="e">
        <f t="shared" si="2"/>
        <v>#DIV/0!</v>
      </c>
      <c r="L12" s="493" t="e">
        <f t="shared" si="3"/>
        <v>#VALUE!</v>
      </c>
      <c r="M12" s="494"/>
      <c r="N12" s="490" t="e">
        <f t="shared" si="4"/>
        <v>#VALUE!</v>
      </c>
      <c r="O12" s="491" t="e">
        <f t="shared" si="5"/>
        <v>#VALUE!</v>
      </c>
      <c r="P12" s="495" t="e">
        <f t="shared" si="6"/>
        <v>#VALUE!</v>
      </c>
      <c r="R12" s="649">
        <v>0.05</v>
      </c>
      <c r="S12" s="649">
        <v>0.05</v>
      </c>
      <c r="T12" s="492">
        <v>0.4</v>
      </c>
    </row>
    <row r="13" spans="1:20" ht="12.75">
      <c r="A13" s="207">
        <f>IF(OR('Input Info'!B20="MSS",'Input Info'!B20="CDS"),"",'Input Info'!B20)</f>
        <v>0</v>
      </c>
      <c r="B13" s="508">
        <f>IF(A13="","",VLOOKUP(A13,'Total Volume'!A$8:O$49,15,FALSE))</f>
        <v>0</v>
      </c>
      <c r="C13" s="508">
        <f>IF(A13="","",VLOOKUP(A13,'Total Revenue'!$A$8:$O$49,15,FALSE))</f>
        <v>0</v>
      </c>
      <c r="D13" s="291" t="e">
        <f t="shared" si="0"/>
        <v>#DIV/0!</v>
      </c>
      <c r="E13" s="446">
        <f>'Input Info'!E20</f>
      </c>
      <c r="G13" s="480"/>
      <c r="H13" s="480"/>
      <c r="I13" s="480"/>
      <c r="J13" s="489" t="e">
        <f t="shared" si="1"/>
        <v>#VALUE!</v>
      </c>
      <c r="K13" s="489" t="e">
        <f t="shared" si="2"/>
        <v>#DIV/0!</v>
      </c>
      <c r="L13" s="493" t="e">
        <f t="shared" si="3"/>
        <v>#VALUE!</v>
      </c>
      <c r="M13" s="494"/>
      <c r="N13" s="490" t="e">
        <f t="shared" si="4"/>
        <v>#VALUE!</v>
      </c>
      <c r="O13" s="491" t="e">
        <f t="shared" si="5"/>
        <v>#VALUE!</v>
      </c>
      <c r="P13" s="495" t="e">
        <f t="shared" si="6"/>
        <v>#VALUE!</v>
      </c>
      <c r="R13" s="649">
        <v>0.05</v>
      </c>
      <c r="S13" s="649">
        <v>0.05</v>
      </c>
      <c r="T13" s="492">
        <v>0.4</v>
      </c>
    </row>
    <row r="14" spans="1:20" ht="12.75">
      <c r="A14" s="207">
        <f>IF(OR('Input Info'!B21="MSS",'Input Info'!B21="CDS"),"",'Input Info'!B21)</f>
        <v>0</v>
      </c>
      <c r="B14" s="508">
        <f>IF(A14="","",VLOOKUP(A14,'Total Volume'!A$8:O$49,15,FALSE))</f>
        <v>0</v>
      </c>
      <c r="C14" s="508">
        <f>IF(A14="","",VLOOKUP(A14,'Total Revenue'!$A$8:$O$49,15,FALSE))</f>
        <v>0</v>
      </c>
      <c r="D14" s="291" t="e">
        <f t="shared" si="0"/>
        <v>#DIV/0!</v>
      </c>
      <c r="E14" s="446">
        <f>'Input Info'!E21</f>
      </c>
      <c r="G14" s="480"/>
      <c r="H14" s="480"/>
      <c r="I14" s="480"/>
      <c r="J14" s="489" t="e">
        <f t="shared" si="1"/>
        <v>#VALUE!</v>
      </c>
      <c r="K14" s="489" t="e">
        <f t="shared" si="2"/>
        <v>#DIV/0!</v>
      </c>
      <c r="L14" s="493" t="e">
        <f t="shared" si="3"/>
        <v>#VALUE!</v>
      </c>
      <c r="M14" s="494"/>
      <c r="N14" s="490" t="e">
        <f t="shared" si="4"/>
        <v>#VALUE!</v>
      </c>
      <c r="O14" s="491" t="e">
        <f t="shared" si="5"/>
        <v>#VALUE!</v>
      </c>
      <c r="P14" s="495" t="e">
        <f t="shared" si="6"/>
        <v>#VALUE!</v>
      </c>
      <c r="R14" s="649">
        <v>0.05</v>
      </c>
      <c r="S14" s="649">
        <v>0.05</v>
      </c>
      <c r="T14" s="492">
        <v>0.4</v>
      </c>
    </row>
    <row r="15" spans="1:20" ht="12.75">
      <c r="A15" s="207">
        <f>IF(OR('Input Info'!B22="MSS",'Input Info'!B22="CDS"),"",'Input Info'!B22)</f>
        <v>0</v>
      </c>
      <c r="B15" s="508">
        <f>IF(A15="","",VLOOKUP(A15,'Total Volume'!A$8:O$49,15,FALSE))</f>
        <v>0</v>
      </c>
      <c r="C15" s="508">
        <f>IF(A15="","",VLOOKUP(A15,'Total Revenue'!$A$8:$O$49,15,FALSE))</f>
        <v>0</v>
      </c>
      <c r="D15" s="291" t="e">
        <f t="shared" si="0"/>
        <v>#DIV/0!</v>
      </c>
      <c r="E15" s="446">
        <f>'Input Info'!E22</f>
      </c>
      <c r="G15" s="480"/>
      <c r="H15" s="480"/>
      <c r="I15" s="480"/>
      <c r="J15" s="489" t="e">
        <f t="shared" si="1"/>
        <v>#VALUE!</v>
      </c>
      <c r="K15" s="489" t="e">
        <f t="shared" si="2"/>
        <v>#DIV/0!</v>
      </c>
      <c r="L15" s="493" t="e">
        <f t="shared" si="3"/>
        <v>#VALUE!</v>
      </c>
      <c r="M15" s="494"/>
      <c r="N15" s="490" t="e">
        <f t="shared" si="4"/>
        <v>#VALUE!</v>
      </c>
      <c r="O15" s="491" t="e">
        <f t="shared" si="5"/>
        <v>#VALUE!</v>
      </c>
      <c r="P15" s="495" t="e">
        <f t="shared" si="6"/>
        <v>#VALUE!</v>
      </c>
      <c r="R15" s="649">
        <v>0.05</v>
      </c>
      <c r="S15" s="649">
        <v>0.05</v>
      </c>
      <c r="T15" s="492">
        <v>0.4</v>
      </c>
    </row>
    <row r="16" spans="1:20" ht="12.75">
      <c r="A16" s="207">
        <f>IF(OR('Input Info'!B23="MSS",'Input Info'!B23="CDS"),"",'Input Info'!B23)</f>
        <v>0</v>
      </c>
      <c r="B16" s="508">
        <f>IF(A16="","",VLOOKUP(A16,'Total Volume'!A$8:O$49,15,FALSE))</f>
        <v>0</v>
      </c>
      <c r="C16" s="508">
        <f>IF(A16="","",VLOOKUP(A16,'Total Revenue'!$A$8:$O$49,15,FALSE))</f>
        <v>0</v>
      </c>
      <c r="D16" s="291" t="e">
        <f t="shared" si="0"/>
        <v>#DIV/0!</v>
      </c>
      <c r="E16" s="446">
        <f>'Input Info'!E23</f>
      </c>
      <c r="G16" s="480"/>
      <c r="H16" s="480"/>
      <c r="I16" s="480"/>
      <c r="J16" s="489" t="e">
        <f t="shared" si="1"/>
        <v>#VALUE!</v>
      </c>
      <c r="K16" s="489" t="e">
        <f t="shared" si="2"/>
        <v>#DIV/0!</v>
      </c>
      <c r="L16" s="493" t="e">
        <f t="shared" si="3"/>
        <v>#VALUE!</v>
      </c>
      <c r="M16" s="494"/>
      <c r="N16" s="490" t="e">
        <f t="shared" si="4"/>
        <v>#VALUE!</v>
      </c>
      <c r="O16" s="491" t="e">
        <f t="shared" si="5"/>
        <v>#VALUE!</v>
      </c>
      <c r="P16" s="495" t="e">
        <f t="shared" si="6"/>
        <v>#VALUE!</v>
      </c>
      <c r="R16" s="649">
        <v>0.05</v>
      </c>
      <c r="S16" s="649">
        <v>0.05</v>
      </c>
      <c r="T16" s="492">
        <v>0.4</v>
      </c>
    </row>
    <row r="17" spans="1:20" ht="12.75">
      <c r="A17" s="207">
        <f>IF(OR('Input Info'!B24="MSS",'Input Info'!B24="CDS"),"",'Input Info'!B24)</f>
        <v>0</v>
      </c>
      <c r="B17" s="508">
        <f>IF(A17="","",VLOOKUP(A17,'Total Volume'!A$8:O$49,15,FALSE))</f>
        <v>0</v>
      </c>
      <c r="C17" s="508">
        <f>IF(A17="","",VLOOKUP(A17,'Total Revenue'!$A$8:$O$49,15,FALSE))</f>
        <v>0</v>
      </c>
      <c r="D17" s="291" t="e">
        <f t="shared" si="0"/>
        <v>#DIV/0!</v>
      </c>
      <c r="E17" s="446">
        <f>'Input Info'!E24</f>
      </c>
      <c r="G17" s="480"/>
      <c r="H17" s="480"/>
      <c r="I17" s="480"/>
      <c r="J17" s="489" t="e">
        <f t="shared" si="1"/>
        <v>#VALUE!</v>
      </c>
      <c r="K17" s="489" t="e">
        <f t="shared" si="2"/>
        <v>#DIV/0!</v>
      </c>
      <c r="L17" s="493" t="e">
        <f t="shared" si="3"/>
        <v>#VALUE!</v>
      </c>
      <c r="M17" s="494"/>
      <c r="N17" s="490" t="e">
        <f t="shared" si="4"/>
        <v>#VALUE!</v>
      </c>
      <c r="O17" s="491" t="e">
        <f t="shared" si="5"/>
        <v>#VALUE!</v>
      </c>
      <c r="P17" s="495" t="e">
        <f t="shared" si="6"/>
        <v>#VALUE!</v>
      </c>
      <c r="R17" s="649">
        <v>0.05</v>
      </c>
      <c r="S17" s="649">
        <v>0.05</v>
      </c>
      <c r="T17" s="492">
        <v>0.4</v>
      </c>
    </row>
    <row r="18" spans="1:20" ht="12.75">
      <c r="A18" s="207">
        <f>IF(OR('Input Info'!B25="MSS",'Input Info'!B25="CDS"),"",'Input Info'!B25)</f>
        <v>0</v>
      </c>
      <c r="B18" s="508">
        <f>IF(A18="","",VLOOKUP(A18,'Total Volume'!A$8:O$49,15,FALSE))</f>
        <v>0</v>
      </c>
      <c r="C18" s="508">
        <f>IF(A18="","",VLOOKUP(A18,'Total Revenue'!$A$8:$O$49,15,FALSE))</f>
        <v>0</v>
      </c>
      <c r="D18" s="291" t="e">
        <f t="shared" si="0"/>
        <v>#DIV/0!</v>
      </c>
      <c r="E18" s="446">
        <f>'Input Info'!E25</f>
      </c>
      <c r="G18" s="480"/>
      <c r="H18" s="480"/>
      <c r="I18" s="480"/>
      <c r="J18" s="489" t="e">
        <f t="shared" si="1"/>
        <v>#VALUE!</v>
      </c>
      <c r="K18" s="489" t="e">
        <f t="shared" si="2"/>
        <v>#DIV/0!</v>
      </c>
      <c r="L18" s="493" t="e">
        <f t="shared" si="3"/>
        <v>#VALUE!</v>
      </c>
      <c r="M18" s="494"/>
      <c r="N18" s="490" t="e">
        <f t="shared" si="4"/>
        <v>#VALUE!</v>
      </c>
      <c r="O18" s="491" t="e">
        <f t="shared" si="5"/>
        <v>#VALUE!</v>
      </c>
      <c r="P18" s="495" t="e">
        <f t="shared" si="6"/>
        <v>#VALUE!</v>
      </c>
      <c r="R18" s="649">
        <v>0.05</v>
      </c>
      <c r="S18" s="649">
        <v>0.05</v>
      </c>
      <c r="T18" s="492">
        <v>0.4</v>
      </c>
    </row>
    <row r="19" spans="1:20" ht="12.75">
      <c r="A19" s="207">
        <f>IF(OR('Input Info'!B26="MSS",'Input Info'!B26="CDS"),"",'Input Info'!B26)</f>
        <v>0</v>
      </c>
      <c r="B19" s="508">
        <f>IF(A19="","",VLOOKUP(A19,'Total Volume'!A$8:O$49,15,FALSE))</f>
        <v>0</v>
      </c>
      <c r="C19" s="508">
        <f>IF(A19="","",VLOOKUP(A19,'Total Revenue'!$A$8:$O$49,15,FALSE))</f>
        <v>0</v>
      </c>
      <c r="D19" s="291" t="e">
        <f t="shared" si="0"/>
        <v>#DIV/0!</v>
      </c>
      <c r="E19" s="446">
        <f>'Input Info'!E26</f>
      </c>
      <c r="G19" s="480"/>
      <c r="H19" s="480"/>
      <c r="I19" s="480"/>
      <c r="J19" s="489" t="e">
        <f t="shared" si="1"/>
        <v>#VALUE!</v>
      </c>
      <c r="K19" s="489" t="e">
        <f t="shared" si="2"/>
        <v>#DIV/0!</v>
      </c>
      <c r="L19" s="493" t="e">
        <f t="shared" si="3"/>
        <v>#VALUE!</v>
      </c>
      <c r="M19" s="494"/>
      <c r="N19" s="490" t="e">
        <f t="shared" si="4"/>
        <v>#VALUE!</v>
      </c>
      <c r="O19" s="491" t="e">
        <f t="shared" si="5"/>
        <v>#VALUE!</v>
      </c>
      <c r="P19" s="495" t="e">
        <f t="shared" si="6"/>
        <v>#VALUE!</v>
      </c>
      <c r="R19" s="649">
        <v>0.05</v>
      </c>
      <c r="S19" s="649">
        <v>0.05</v>
      </c>
      <c r="T19" s="492">
        <v>0.4</v>
      </c>
    </row>
    <row r="20" spans="1:20" ht="12.75">
      <c r="A20" s="207">
        <f>IF(OR('Input Info'!B27="MSS",'Input Info'!B27="CDS"),"",'Input Info'!B27)</f>
        <v>0</v>
      </c>
      <c r="B20" s="508">
        <f>IF(A20="","",VLOOKUP(A20,'Total Volume'!A$8:O$49,15,FALSE))</f>
        <v>0</v>
      </c>
      <c r="C20" s="508">
        <f>IF(A20="","",VLOOKUP(A20,'Total Revenue'!$A$8:$O$49,15,FALSE))</f>
        <v>0</v>
      </c>
      <c r="D20" s="291" t="e">
        <f t="shared" si="0"/>
        <v>#DIV/0!</v>
      </c>
      <c r="E20" s="446">
        <f>'Input Info'!E27</f>
      </c>
      <c r="G20" s="480"/>
      <c r="H20" s="480"/>
      <c r="I20" s="480"/>
      <c r="J20" s="489" t="e">
        <f t="shared" si="1"/>
        <v>#VALUE!</v>
      </c>
      <c r="K20" s="489" t="e">
        <f t="shared" si="2"/>
        <v>#DIV/0!</v>
      </c>
      <c r="L20" s="493" t="e">
        <f t="shared" si="3"/>
        <v>#VALUE!</v>
      </c>
      <c r="M20" s="494"/>
      <c r="N20" s="490" t="e">
        <f t="shared" si="4"/>
        <v>#VALUE!</v>
      </c>
      <c r="O20" s="491" t="e">
        <f t="shared" si="5"/>
        <v>#VALUE!</v>
      </c>
      <c r="P20" s="495" t="e">
        <f t="shared" si="6"/>
        <v>#VALUE!</v>
      </c>
      <c r="R20" s="649">
        <v>0.05</v>
      </c>
      <c r="S20" s="649">
        <v>0.05</v>
      </c>
      <c r="T20" s="492">
        <v>0.4</v>
      </c>
    </row>
    <row r="21" spans="1:20" ht="12.75">
      <c r="A21" s="207">
        <f>IF(OR('Input Info'!B28="MSS",'Input Info'!B28="CDS"),"",'Input Info'!B28)</f>
        <v>0</v>
      </c>
      <c r="B21" s="508">
        <f>IF(A21="","",VLOOKUP(A21,'Total Volume'!A$8:O$49,15,FALSE))</f>
        <v>0</v>
      </c>
      <c r="C21" s="508">
        <f>IF(A21="","",VLOOKUP(A21,'Total Revenue'!$A$8:$O$49,15,FALSE))</f>
        <v>0</v>
      </c>
      <c r="D21" s="291" t="e">
        <f t="shared" si="0"/>
        <v>#DIV/0!</v>
      </c>
      <c r="E21" s="446">
        <f>'Input Info'!E28</f>
      </c>
      <c r="G21" s="480"/>
      <c r="H21" s="480"/>
      <c r="I21" s="480"/>
      <c r="J21" s="489" t="e">
        <f t="shared" si="1"/>
        <v>#VALUE!</v>
      </c>
      <c r="K21" s="489" t="e">
        <f t="shared" si="2"/>
        <v>#DIV/0!</v>
      </c>
      <c r="L21" s="493" t="e">
        <f t="shared" si="3"/>
        <v>#VALUE!</v>
      </c>
      <c r="M21" s="494"/>
      <c r="N21" s="490" t="e">
        <f t="shared" si="4"/>
        <v>#VALUE!</v>
      </c>
      <c r="O21" s="491" t="e">
        <f t="shared" si="5"/>
        <v>#VALUE!</v>
      </c>
      <c r="P21" s="495" t="e">
        <f t="shared" si="6"/>
        <v>#VALUE!</v>
      </c>
      <c r="R21" s="649">
        <v>0.05</v>
      </c>
      <c r="S21" s="649">
        <v>0.05</v>
      </c>
      <c r="T21" s="492">
        <v>0.4</v>
      </c>
    </row>
    <row r="22" spans="1:20" ht="12.75">
      <c r="A22" s="207">
        <f>IF(OR('Input Info'!B29="MSS",'Input Info'!B29="CDS"),"",'Input Info'!B29)</f>
        <v>0</v>
      </c>
      <c r="B22" s="508">
        <f>IF(A22="","",VLOOKUP(A22,'Total Volume'!A$8:O$49,15,FALSE))</f>
        <v>0</v>
      </c>
      <c r="C22" s="508">
        <f>IF(A22="","",VLOOKUP(A22,'Total Revenue'!$A$8:$O$49,15,FALSE))</f>
        <v>0</v>
      </c>
      <c r="D22" s="291" t="e">
        <f t="shared" si="0"/>
        <v>#DIV/0!</v>
      </c>
      <c r="E22" s="446">
        <f>'Input Info'!E29</f>
      </c>
      <c r="G22" s="480"/>
      <c r="H22" s="480"/>
      <c r="I22" s="480"/>
      <c r="J22" s="489" t="e">
        <f t="shared" si="1"/>
        <v>#VALUE!</v>
      </c>
      <c r="K22" s="489" t="e">
        <f t="shared" si="2"/>
        <v>#DIV/0!</v>
      </c>
      <c r="L22" s="493" t="e">
        <f t="shared" si="3"/>
        <v>#VALUE!</v>
      </c>
      <c r="M22" s="494"/>
      <c r="N22" s="490" t="e">
        <f t="shared" si="4"/>
        <v>#VALUE!</v>
      </c>
      <c r="O22" s="491" t="e">
        <f t="shared" si="5"/>
        <v>#VALUE!</v>
      </c>
      <c r="P22" s="495" t="e">
        <f t="shared" si="6"/>
        <v>#VALUE!</v>
      </c>
      <c r="R22" s="649">
        <v>0.05</v>
      </c>
      <c r="S22" s="649">
        <v>0.05</v>
      </c>
      <c r="T22" s="492">
        <v>0.4</v>
      </c>
    </row>
    <row r="23" spans="1:20" ht="12.75">
      <c r="A23" s="207">
        <f>IF(OR('Input Info'!B30="MSS",'Input Info'!B30="CDS"),"",'Input Info'!B30)</f>
        <v>0</v>
      </c>
      <c r="B23" s="508">
        <f>IF(A23="","",VLOOKUP(A23,'Total Volume'!A$8:O$49,15,FALSE))</f>
        <v>0</v>
      </c>
      <c r="C23" s="508">
        <f>IF(A23="","",VLOOKUP(A23,'Total Revenue'!$A$8:$O$49,15,FALSE))</f>
        <v>0</v>
      </c>
      <c r="D23" s="291" t="e">
        <f t="shared" si="0"/>
        <v>#DIV/0!</v>
      </c>
      <c r="E23" s="446">
        <f>'Input Info'!E30</f>
      </c>
      <c r="G23" s="480"/>
      <c r="H23" s="480"/>
      <c r="I23" s="480"/>
      <c r="J23" s="489" t="e">
        <f t="shared" si="1"/>
        <v>#VALUE!</v>
      </c>
      <c r="K23" s="489" t="e">
        <f t="shared" si="2"/>
        <v>#DIV/0!</v>
      </c>
      <c r="L23" s="493" t="e">
        <f t="shared" si="3"/>
        <v>#VALUE!</v>
      </c>
      <c r="M23" s="494"/>
      <c r="N23" s="490" t="e">
        <f t="shared" si="4"/>
        <v>#VALUE!</v>
      </c>
      <c r="O23" s="491" t="e">
        <f t="shared" si="5"/>
        <v>#VALUE!</v>
      </c>
      <c r="P23" s="495" t="e">
        <f t="shared" si="6"/>
        <v>#VALUE!</v>
      </c>
      <c r="R23" s="649">
        <v>0.05</v>
      </c>
      <c r="S23" s="649">
        <v>0.05</v>
      </c>
      <c r="T23" s="492">
        <v>0.4</v>
      </c>
    </row>
    <row r="24" spans="1:20" ht="12.75">
      <c r="A24" s="207">
        <f>IF(OR('Input Info'!B31="MSS",'Input Info'!B31="CDS"),"",'Input Info'!B31)</f>
        <v>0</v>
      </c>
      <c r="B24" s="508">
        <f>IF(A24="","",VLOOKUP(A24,'Total Volume'!A$8:O$49,15,FALSE))</f>
        <v>0</v>
      </c>
      <c r="C24" s="508">
        <f>IF(A24="","",VLOOKUP(A24,'Total Revenue'!$A$8:$O$49,15,FALSE))</f>
        <v>0</v>
      </c>
      <c r="D24" s="291" t="e">
        <f t="shared" si="0"/>
        <v>#DIV/0!</v>
      </c>
      <c r="E24" s="446">
        <f>'Input Info'!E31</f>
      </c>
      <c r="G24" s="480"/>
      <c r="H24" s="480"/>
      <c r="I24" s="480"/>
      <c r="J24" s="489" t="e">
        <f t="shared" si="1"/>
        <v>#VALUE!</v>
      </c>
      <c r="K24" s="489" t="e">
        <f t="shared" si="2"/>
        <v>#DIV/0!</v>
      </c>
      <c r="L24" s="493" t="e">
        <f t="shared" si="3"/>
        <v>#VALUE!</v>
      </c>
      <c r="M24" s="494"/>
      <c r="N24" s="490" t="e">
        <f t="shared" si="4"/>
        <v>#VALUE!</v>
      </c>
      <c r="O24" s="491" t="e">
        <f t="shared" si="5"/>
        <v>#VALUE!</v>
      </c>
      <c r="P24" s="495" t="e">
        <f t="shared" si="6"/>
        <v>#VALUE!</v>
      </c>
      <c r="R24" s="649">
        <v>0.05</v>
      </c>
      <c r="S24" s="649">
        <v>0.05</v>
      </c>
      <c r="T24" s="492">
        <v>0.4</v>
      </c>
    </row>
    <row r="25" spans="1:20" ht="12.75">
      <c r="A25" s="207">
        <f>IF(OR('Input Info'!B32="MSS",'Input Info'!B32="CDS"),"",'Input Info'!B32)</f>
        <v>0</v>
      </c>
      <c r="B25" s="508">
        <f>IF(A25="","",VLOOKUP(A25,'Total Volume'!A$8:O$49,15,FALSE))</f>
        <v>0</v>
      </c>
      <c r="C25" s="508">
        <f>IF(A25="","",VLOOKUP(A25,'Total Revenue'!$A$8:$O$49,15,FALSE))</f>
        <v>0</v>
      </c>
      <c r="D25" s="291" t="e">
        <f t="shared" si="0"/>
        <v>#DIV/0!</v>
      </c>
      <c r="E25" s="446">
        <f>'Input Info'!E32</f>
      </c>
      <c r="G25" s="480"/>
      <c r="H25" s="480"/>
      <c r="I25" s="480"/>
      <c r="J25" s="489" t="e">
        <f t="shared" si="1"/>
        <v>#VALUE!</v>
      </c>
      <c r="K25" s="489" t="e">
        <f t="shared" si="2"/>
        <v>#DIV/0!</v>
      </c>
      <c r="L25" s="493" t="e">
        <f t="shared" si="3"/>
        <v>#VALUE!</v>
      </c>
      <c r="M25" s="494"/>
      <c r="N25" s="490" t="e">
        <f t="shared" si="4"/>
        <v>#VALUE!</v>
      </c>
      <c r="O25" s="491" t="e">
        <f t="shared" si="5"/>
        <v>#VALUE!</v>
      </c>
      <c r="P25" s="495" t="e">
        <f t="shared" si="6"/>
        <v>#VALUE!</v>
      </c>
      <c r="R25" s="649">
        <v>0.05</v>
      </c>
      <c r="S25" s="649">
        <v>0.05</v>
      </c>
      <c r="T25" s="492">
        <v>0.4</v>
      </c>
    </row>
    <row r="26" spans="1:20" ht="12.75">
      <c r="A26" s="207">
        <f>IF(OR('Input Info'!B33="MSS",'Input Info'!B33="CDS"),"",'Input Info'!B33)</f>
        <v>0</v>
      </c>
      <c r="B26" s="508">
        <f>IF(A26="","",VLOOKUP(A26,'Total Volume'!A$8:O$49,15,FALSE))</f>
        <v>0</v>
      </c>
      <c r="C26" s="508">
        <f>IF(A26="","",VLOOKUP(A26,'Total Revenue'!$A$8:$O$49,15,FALSE))</f>
        <v>0</v>
      </c>
      <c r="D26" s="291" t="e">
        <f t="shared" si="0"/>
        <v>#DIV/0!</v>
      </c>
      <c r="E26" s="446">
        <f>'Input Info'!E33</f>
      </c>
      <c r="G26" s="480"/>
      <c r="H26" s="480"/>
      <c r="I26" s="480"/>
      <c r="J26" s="489" t="e">
        <f t="shared" si="1"/>
        <v>#VALUE!</v>
      </c>
      <c r="K26" s="489" t="e">
        <f t="shared" si="2"/>
        <v>#DIV/0!</v>
      </c>
      <c r="L26" s="493" t="e">
        <f t="shared" si="3"/>
        <v>#VALUE!</v>
      </c>
      <c r="M26" s="494"/>
      <c r="N26" s="490" t="e">
        <f t="shared" si="4"/>
        <v>#VALUE!</v>
      </c>
      <c r="O26" s="491" t="e">
        <f t="shared" si="5"/>
        <v>#VALUE!</v>
      </c>
      <c r="P26" s="495" t="e">
        <f t="shared" si="6"/>
        <v>#VALUE!</v>
      </c>
      <c r="R26" s="649">
        <v>0.05</v>
      </c>
      <c r="S26" s="649">
        <v>0.05</v>
      </c>
      <c r="T26" s="492">
        <v>0.4</v>
      </c>
    </row>
    <row r="27" spans="1:20" ht="12.75">
      <c r="A27" s="207">
        <f>IF(OR('Input Info'!B34="MSS",'Input Info'!B34="CDS"),"",'Input Info'!B34)</f>
        <v>0</v>
      </c>
      <c r="B27" s="508">
        <f>IF(A27="","",VLOOKUP(A27,'Total Volume'!A$8:O$49,15,FALSE))</f>
        <v>0</v>
      </c>
      <c r="C27" s="508">
        <f>IF(A27="","",VLOOKUP(A27,'Total Revenue'!$A$8:$O$49,15,FALSE))</f>
        <v>0</v>
      </c>
      <c r="D27" s="291" t="e">
        <f t="shared" si="0"/>
        <v>#DIV/0!</v>
      </c>
      <c r="E27" s="446">
        <f>'Input Info'!E34</f>
      </c>
      <c r="G27" s="480"/>
      <c r="H27" s="480"/>
      <c r="I27" s="480"/>
      <c r="J27" s="489" t="e">
        <f t="shared" si="1"/>
        <v>#VALUE!</v>
      </c>
      <c r="K27" s="489" t="e">
        <f t="shared" si="2"/>
        <v>#DIV/0!</v>
      </c>
      <c r="L27" s="493" t="e">
        <f t="shared" si="3"/>
        <v>#VALUE!</v>
      </c>
      <c r="M27" s="494"/>
      <c r="N27" s="490" t="e">
        <f t="shared" si="4"/>
        <v>#VALUE!</v>
      </c>
      <c r="O27" s="491" t="e">
        <f t="shared" si="5"/>
        <v>#VALUE!</v>
      </c>
      <c r="P27" s="495" t="e">
        <f t="shared" si="6"/>
        <v>#VALUE!</v>
      </c>
      <c r="R27" s="649">
        <v>0.05</v>
      </c>
      <c r="S27" s="649">
        <v>0.05</v>
      </c>
      <c r="T27" s="492">
        <v>0.4</v>
      </c>
    </row>
    <row r="28" spans="1:20" ht="12.75">
      <c r="A28" s="207">
        <f>IF(OR('Input Info'!B35="MSS",'Input Info'!B35="CDS"),"",'Input Info'!B35)</f>
        <v>0</v>
      </c>
      <c r="B28" s="508">
        <f>IF(A28="","",VLOOKUP(A28,'Total Volume'!A$8:O$49,15,FALSE))</f>
        <v>0</v>
      </c>
      <c r="C28" s="508">
        <f>IF(A28="","",VLOOKUP(A28,'Total Revenue'!$A$8:$O$49,15,FALSE))</f>
        <v>0</v>
      </c>
      <c r="D28" s="291" t="e">
        <f t="shared" si="0"/>
        <v>#DIV/0!</v>
      </c>
      <c r="E28" s="446">
        <f>'Input Info'!E35</f>
      </c>
      <c r="G28" s="480"/>
      <c r="H28" s="480"/>
      <c r="I28" s="480"/>
      <c r="J28" s="489" t="e">
        <f t="shared" si="1"/>
        <v>#VALUE!</v>
      </c>
      <c r="K28" s="489" t="e">
        <f t="shared" si="2"/>
        <v>#DIV/0!</v>
      </c>
      <c r="L28" s="493" t="e">
        <f t="shared" si="3"/>
        <v>#VALUE!</v>
      </c>
      <c r="M28" s="494"/>
      <c r="N28" s="490" t="e">
        <f t="shared" si="4"/>
        <v>#VALUE!</v>
      </c>
      <c r="O28" s="491" t="e">
        <f t="shared" si="5"/>
        <v>#VALUE!</v>
      </c>
      <c r="P28" s="495" t="e">
        <f t="shared" si="6"/>
        <v>#VALUE!</v>
      </c>
      <c r="R28" s="649">
        <v>0.05</v>
      </c>
      <c r="S28" s="649">
        <v>0.05</v>
      </c>
      <c r="T28" s="492">
        <v>0.4</v>
      </c>
    </row>
    <row r="29" spans="1:20" ht="12.75">
      <c r="A29" s="207">
        <f>IF(OR('Input Info'!B36="MSS",'Input Info'!B36="CDS"),"",'Input Info'!B36)</f>
        <v>0</v>
      </c>
      <c r="B29" s="508">
        <f>IF(A29="","",VLOOKUP(A29,'Total Volume'!A$8:O$49,15,FALSE))</f>
        <v>0</v>
      </c>
      <c r="C29" s="508">
        <f>IF(A29="","",VLOOKUP(A29,'Total Revenue'!$A$8:$O$49,15,FALSE))</f>
        <v>0</v>
      </c>
      <c r="D29" s="291" t="e">
        <f t="shared" si="0"/>
        <v>#DIV/0!</v>
      </c>
      <c r="E29" s="446">
        <f>'Input Info'!E36</f>
      </c>
      <c r="G29" s="480"/>
      <c r="H29" s="480"/>
      <c r="I29" s="480"/>
      <c r="J29" s="489" t="e">
        <f t="shared" si="1"/>
        <v>#VALUE!</v>
      </c>
      <c r="K29" s="489" t="e">
        <f t="shared" si="2"/>
        <v>#DIV/0!</v>
      </c>
      <c r="L29" s="493" t="e">
        <f t="shared" si="3"/>
        <v>#VALUE!</v>
      </c>
      <c r="M29" s="494"/>
      <c r="N29" s="490" t="e">
        <f t="shared" si="4"/>
        <v>#VALUE!</v>
      </c>
      <c r="O29" s="491" t="e">
        <f t="shared" si="5"/>
        <v>#VALUE!</v>
      </c>
      <c r="P29" s="495" t="e">
        <f t="shared" si="6"/>
        <v>#VALUE!</v>
      </c>
      <c r="R29" s="649">
        <v>0.05</v>
      </c>
      <c r="S29" s="649">
        <v>0.05</v>
      </c>
      <c r="T29" s="492">
        <v>0.4</v>
      </c>
    </row>
    <row r="30" spans="1:20" ht="12.75">
      <c r="A30" s="207">
        <f>IF(OR('Input Info'!B37="MSS",'Input Info'!B37="CDS"),"",'Input Info'!B37)</f>
        <v>0</v>
      </c>
      <c r="B30" s="508">
        <f>IF(A30="","",VLOOKUP(A30,'Total Volume'!A$8:O$49,15,FALSE))</f>
        <v>0</v>
      </c>
      <c r="C30" s="508">
        <f>IF(A30="","",VLOOKUP(A30,'Total Revenue'!$A$8:$O$49,15,FALSE))</f>
        <v>0</v>
      </c>
      <c r="D30" s="291" t="e">
        <f t="shared" si="0"/>
        <v>#DIV/0!</v>
      </c>
      <c r="E30" s="446">
        <f>'Input Info'!E37</f>
      </c>
      <c r="G30" s="480"/>
      <c r="H30" s="480"/>
      <c r="I30" s="480"/>
      <c r="J30" s="489" t="e">
        <f t="shared" si="1"/>
        <v>#VALUE!</v>
      </c>
      <c r="K30" s="489" t="e">
        <f t="shared" si="2"/>
        <v>#DIV/0!</v>
      </c>
      <c r="L30" s="493" t="e">
        <f t="shared" si="3"/>
        <v>#VALUE!</v>
      </c>
      <c r="M30" s="494"/>
      <c r="N30" s="490" t="e">
        <f t="shared" si="4"/>
        <v>#VALUE!</v>
      </c>
      <c r="O30" s="491" t="e">
        <f t="shared" si="5"/>
        <v>#VALUE!</v>
      </c>
      <c r="P30" s="495" t="e">
        <f t="shared" si="6"/>
        <v>#VALUE!</v>
      </c>
      <c r="R30" s="649">
        <v>0.05</v>
      </c>
      <c r="S30" s="649">
        <v>0.05</v>
      </c>
      <c r="T30" s="492">
        <v>0.4</v>
      </c>
    </row>
    <row r="31" spans="1:20" ht="12.75">
      <c r="A31" s="207">
        <f>IF(OR('Input Info'!B38="MSS",'Input Info'!B38="CDS"),"",'Input Info'!B38)</f>
        <v>0</v>
      </c>
      <c r="B31" s="508">
        <f>IF(A31="","",VLOOKUP(A31,'Total Volume'!A$8:O$49,15,FALSE))</f>
        <v>0</v>
      </c>
      <c r="C31" s="508">
        <f>IF(A31="","",VLOOKUP(A31,'Total Revenue'!$A$8:$O$49,15,FALSE))</f>
        <v>0</v>
      </c>
      <c r="D31" s="291" t="e">
        <f t="shared" si="0"/>
        <v>#DIV/0!</v>
      </c>
      <c r="E31" s="446">
        <f>'Input Info'!E38</f>
      </c>
      <c r="G31" s="480"/>
      <c r="H31" s="480"/>
      <c r="I31" s="480"/>
      <c r="J31" s="489" t="e">
        <f t="shared" si="1"/>
        <v>#VALUE!</v>
      </c>
      <c r="K31" s="489" t="e">
        <f t="shared" si="2"/>
        <v>#DIV/0!</v>
      </c>
      <c r="L31" s="493" t="e">
        <f t="shared" si="3"/>
        <v>#VALUE!</v>
      </c>
      <c r="M31" s="494"/>
      <c r="N31" s="490" t="e">
        <f t="shared" si="4"/>
        <v>#VALUE!</v>
      </c>
      <c r="O31" s="491" t="e">
        <f t="shared" si="5"/>
        <v>#VALUE!</v>
      </c>
      <c r="P31" s="495" t="e">
        <f t="shared" si="6"/>
        <v>#VALUE!</v>
      </c>
      <c r="R31" s="649">
        <v>0.05</v>
      </c>
      <c r="S31" s="649">
        <v>0.05</v>
      </c>
      <c r="T31" s="492">
        <v>0.4</v>
      </c>
    </row>
    <row r="32" spans="1:20" ht="12.75">
      <c r="A32" s="207">
        <f>IF(OR('Input Info'!B39="MSS",'Input Info'!B39="CDS"),"",'Input Info'!B39)</f>
        <v>0</v>
      </c>
      <c r="B32" s="508">
        <f>IF(A32="","",VLOOKUP(A32,'Total Volume'!A$8:O$49,15,FALSE))</f>
        <v>0</v>
      </c>
      <c r="C32" s="508">
        <f>IF(A32="","",VLOOKUP(A32,'Total Revenue'!$A$8:$O$49,15,FALSE))</f>
        <v>0</v>
      </c>
      <c r="D32" s="291" t="e">
        <f t="shared" si="0"/>
        <v>#DIV/0!</v>
      </c>
      <c r="E32" s="446">
        <f>'Input Info'!E39</f>
      </c>
      <c r="G32" s="480"/>
      <c r="H32" s="480"/>
      <c r="I32" s="480"/>
      <c r="J32" s="489" t="e">
        <f t="shared" si="1"/>
        <v>#VALUE!</v>
      </c>
      <c r="K32" s="489" t="e">
        <f t="shared" si="2"/>
        <v>#DIV/0!</v>
      </c>
      <c r="L32" s="493" t="e">
        <f t="shared" si="3"/>
        <v>#VALUE!</v>
      </c>
      <c r="M32" s="494"/>
      <c r="N32" s="490" t="e">
        <f t="shared" si="4"/>
        <v>#VALUE!</v>
      </c>
      <c r="O32" s="491" t="e">
        <f t="shared" si="5"/>
        <v>#VALUE!</v>
      </c>
      <c r="P32" s="495" t="e">
        <f t="shared" si="6"/>
        <v>#VALUE!</v>
      </c>
      <c r="R32" s="649">
        <v>0.05</v>
      </c>
      <c r="S32" s="649">
        <v>0.05</v>
      </c>
      <c r="T32" s="492">
        <v>0.4</v>
      </c>
    </row>
    <row r="33" spans="1:20" ht="12.75">
      <c r="A33" s="207">
        <f>IF(OR('Input Info'!B40="MSS",'Input Info'!B40="CDS"),"",'Input Info'!B40)</f>
        <v>0</v>
      </c>
      <c r="B33" s="508">
        <f>IF(A33="","",VLOOKUP(A33,'Total Volume'!A$8:O$49,15,FALSE))</f>
        <v>0</v>
      </c>
      <c r="C33" s="508">
        <f>IF(A33="","",VLOOKUP(A33,'Total Revenue'!$A$8:$O$49,15,FALSE))</f>
        <v>0</v>
      </c>
      <c r="D33" s="291" t="e">
        <f t="shared" si="0"/>
        <v>#DIV/0!</v>
      </c>
      <c r="E33" s="446">
        <f>'Input Info'!E40</f>
      </c>
      <c r="G33" s="480"/>
      <c r="H33" s="480"/>
      <c r="I33" s="480"/>
      <c r="J33" s="489" t="e">
        <f t="shared" si="1"/>
        <v>#VALUE!</v>
      </c>
      <c r="K33" s="489" t="e">
        <f t="shared" si="2"/>
        <v>#DIV/0!</v>
      </c>
      <c r="L33" s="493" t="e">
        <f t="shared" si="3"/>
        <v>#VALUE!</v>
      </c>
      <c r="M33" s="494"/>
      <c r="N33" s="490" t="e">
        <f t="shared" si="4"/>
        <v>#VALUE!</v>
      </c>
      <c r="O33" s="491" t="e">
        <f t="shared" si="5"/>
        <v>#VALUE!</v>
      </c>
      <c r="P33" s="495" t="e">
        <f t="shared" si="6"/>
        <v>#VALUE!</v>
      </c>
      <c r="R33" s="649">
        <v>0.05</v>
      </c>
      <c r="S33" s="649">
        <v>0.05</v>
      </c>
      <c r="T33" s="492">
        <v>0.4</v>
      </c>
    </row>
    <row r="34" spans="1:20" ht="12.75">
      <c r="A34" s="207">
        <f>IF(OR('Input Info'!B41="MSS",'Input Info'!B41="CDS"),"",'Input Info'!B41)</f>
        <v>0</v>
      </c>
      <c r="B34" s="508">
        <f>IF(A34="","",VLOOKUP(A34,'Total Volume'!A$8:O$49,15,FALSE))</f>
        <v>0</v>
      </c>
      <c r="C34" s="508">
        <f>IF(A34="","",VLOOKUP(A34,'Total Revenue'!$A$8:$O$49,15,FALSE))</f>
        <v>0</v>
      </c>
      <c r="D34" s="291" t="e">
        <f t="shared" si="0"/>
        <v>#DIV/0!</v>
      </c>
      <c r="E34" s="446">
        <f>'Input Info'!E41</f>
      </c>
      <c r="G34" s="480"/>
      <c r="H34" s="480"/>
      <c r="I34" s="480"/>
      <c r="J34" s="489" t="e">
        <f t="shared" si="1"/>
        <v>#VALUE!</v>
      </c>
      <c r="K34" s="489" t="e">
        <f t="shared" si="2"/>
        <v>#DIV/0!</v>
      </c>
      <c r="L34" s="493" t="e">
        <f t="shared" si="3"/>
        <v>#VALUE!</v>
      </c>
      <c r="M34" s="494"/>
      <c r="N34" s="490" t="e">
        <f t="shared" si="4"/>
        <v>#VALUE!</v>
      </c>
      <c r="O34" s="491" t="e">
        <f t="shared" si="5"/>
        <v>#VALUE!</v>
      </c>
      <c r="P34" s="495" t="e">
        <f t="shared" si="6"/>
        <v>#VALUE!</v>
      </c>
      <c r="R34" s="649">
        <v>0.05</v>
      </c>
      <c r="S34" s="649">
        <v>0.05</v>
      </c>
      <c r="T34" s="492">
        <v>0.4</v>
      </c>
    </row>
    <row r="35" spans="1:20" ht="12.75">
      <c r="A35" s="207">
        <f>IF(OR('Input Info'!B42="MSS",'Input Info'!B42="CDS"),"",'Input Info'!B42)</f>
        <v>0</v>
      </c>
      <c r="B35" s="508">
        <f>IF(A35="","",VLOOKUP(A35,'Total Volume'!A$8:O$49,15,FALSE))</f>
        <v>0</v>
      </c>
      <c r="C35" s="508">
        <f>IF(A35="","",VLOOKUP(A35,'Total Revenue'!$A$8:$O$49,15,FALSE))</f>
        <v>0</v>
      </c>
      <c r="D35" s="291" t="e">
        <f t="shared" si="0"/>
        <v>#DIV/0!</v>
      </c>
      <c r="E35" s="446">
        <f>'Input Info'!E42</f>
      </c>
      <c r="G35" s="480"/>
      <c r="H35" s="480"/>
      <c r="I35" s="480"/>
      <c r="J35" s="489" t="e">
        <f t="shared" si="1"/>
        <v>#VALUE!</v>
      </c>
      <c r="K35" s="489" t="e">
        <f t="shared" si="2"/>
        <v>#DIV/0!</v>
      </c>
      <c r="L35" s="493" t="e">
        <f t="shared" si="3"/>
        <v>#VALUE!</v>
      </c>
      <c r="M35" s="494"/>
      <c r="N35" s="490" t="e">
        <f t="shared" si="4"/>
        <v>#VALUE!</v>
      </c>
      <c r="O35" s="491" t="e">
        <f t="shared" si="5"/>
        <v>#VALUE!</v>
      </c>
      <c r="P35" s="495" t="e">
        <f t="shared" si="6"/>
        <v>#VALUE!</v>
      </c>
      <c r="R35" s="649">
        <v>0.05</v>
      </c>
      <c r="S35" s="649">
        <v>0.05</v>
      </c>
      <c r="T35" s="492">
        <v>0.4</v>
      </c>
    </row>
    <row r="36" spans="1:20" ht="12.75">
      <c r="A36" s="207">
        <f>IF(OR('Input Info'!B43="MSS",'Input Info'!B43="CDS"),"",'Input Info'!B43)</f>
        <v>0</v>
      </c>
      <c r="B36" s="508">
        <f>IF(A36="","",VLOOKUP(A36,'Total Volume'!A$8:O$49,15,FALSE))</f>
        <v>0</v>
      </c>
      <c r="C36" s="508">
        <f>IF(A36="","",VLOOKUP(A36,'Total Revenue'!$A$8:$O$49,15,FALSE))</f>
        <v>0</v>
      </c>
      <c r="D36" s="291" t="e">
        <f t="shared" si="0"/>
        <v>#DIV/0!</v>
      </c>
      <c r="E36" s="446">
        <f>'Input Info'!E43</f>
      </c>
      <c r="G36" s="480"/>
      <c r="H36" s="480"/>
      <c r="I36" s="480"/>
      <c r="J36" s="489" t="e">
        <f t="shared" si="1"/>
        <v>#VALUE!</v>
      </c>
      <c r="K36" s="489" t="e">
        <f t="shared" si="2"/>
        <v>#DIV/0!</v>
      </c>
      <c r="L36" s="493" t="e">
        <f t="shared" si="3"/>
        <v>#VALUE!</v>
      </c>
      <c r="M36" s="494"/>
      <c r="N36" s="490" t="e">
        <f t="shared" si="4"/>
        <v>#VALUE!</v>
      </c>
      <c r="O36" s="491" t="e">
        <f t="shared" si="5"/>
        <v>#VALUE!</v>
      </c>
      <c r="P36" s="495" t="e">
        <f t="shared" si="6"/>
        <v>#VALUE!</v>
      </c>
      <c r="R36" s="649">
        <v>0.05</v>
      </c>
      <c r="S36" s="649">
        <v>0.05</v>
      </c>
      <c r="T36" s="492">
        <v>0.4</v>
      </c>
    </row>
    <row r="37" spans="1:20" ht="12.75">
      <c r="A37" s="207">
        <f>IF(OR('Input Info'!B44="MSS",'Input Info'!B44="CDS"),"",'Input Info'!B44)</f>
        <v>0</v>
      </c>
      <c r="B37" s="508">
        <f>IF(A37="","",VLOOKUP(A37,'Total Volume'!A$8:O$49,15,FALSE))</f>
        <v>0</v>
      </c>
      <c r="C37" s="508">
        <f>IF(A37="","",VLOOKUP(A37,'Total Revenue'!$A$8:$O$49,15,FALSE))</f>
        <v>0</v>
      </c>
      <c r="D37" s="291" t="e">
        <f t="shared" si="0"/>
        <v>#DIV/0!</v>
      </c>
      <c r="E37" s="446">
        <f>'Input Info'!E44</f>
      </c>
      <c r="G37" s="480"/>
      <c r="H37" s="480"/>
      <c r="I37" s="480"/>
      <c r="J37" s="489" t="e">
        <f t="shared" si="1"/>
        <v>#VALUE!</v>
      </c>
      <c r="K37" s="489" t="e">
        <f t="shared" si="2"/>
        <v>#DIV/0!</v>
      </c>
      <c r="L37" s="493" t="e">
        <f t="shared" si="3"/>
        <v>#VALUE!</v>
      </c>
      <c r="M37" s="494"/>
      <c r="N37" s="490" t="e">
        <f t="shared" si="4"/>
        <v>#VALUE!</v>
      </c>
      <c r="O37" s="491" t="e">
        <f t="shared" si="5"/>
        <v>#VALUE!</v>
      </c>
      <c r="P37" s="495" t="e">
        <f t="shared" si="6"/>
        <v>#VALUE!</v>
      </c>
      <c r="R37" s="649">
        <v>0.05</v>
      </c>
      <c r="S37" s="649">
        <v>0.05</v>
      </c>
      <c r="T37" s="492">
        <v>0.4</v>
      </c>
    </row>
    <row r="38" spans="1:20" ht="12.75">
      <c r="A38" s="207">
        <f>IF(OR('Input Info'!B45="MSS",'Input Info'!B45="CDS"),"",'Input Info'!B45)</f>
        <v>0</v>
      </c>
      <c r="B38" s="508">
        <f>IF(A38="","",VLOOKUP(A38,'Total Volume'!A$8:O$49,15,FALSE))</f>
        <v>0</v>
      </c>
      <c r="C38" s="508">
        <f>IF(A38="","",VLOOKUP(A38,'Total Revenue'!$A$8:$O$49,15,FALSE))</f>
        <v>0</v>
      </c>
      <c r="D38" s="291" t="e">
        <f t="shared" si="0"/>
        <v>#DIV/0!</v>
      </c>
      <c r="E38" s="446">
        <f>'Input Info'!E45</f>
      </c>
      <c r="G38" s="480"/>
      <c r="H38" s="480"/>
      <c r="I38" s="480"/>
      <c r="J38" s="489" t="e">
        <f t="shared" si="1"/>
        <v>#VALUE!</v>
      </c>
      <c r="K38" s="489" t="e">
        <f t="shared" si="2"/>
        <v>#DIV/0!</v>
      </c>
      <c r="L38" s="493" t="e">
        <f t="shared" si="3"/>
        <v>#VALUE!</v>
      </c>
      <c r="M38" s="494"/>
      <c r="N38" s="490" t="e">
        <f t="shared" si="4"/>
        <v>#VALUE!</v>
      </c>
      <c r="O38" s="491" t="e">
        <f t="shared" si="5"/>
        <v>#VALUE!</v>
      </c>
      <c r="P38" s="495" t="e">
        <f t="shared" si="6"/>
        <v>#VALUE!</v>
      </c>
      <c r="R38" s="649">
        <v>0.05</v>
      </c>
      <c r="S38" s="649">
        <v>0.05</v>
      </c>
      <c r="T38" s="492">
        <v>0.4</v>
      </c>
    </row>
    <row r="39" spans="1:20" ht="12.75">
      <c r="A39" s="207">
        <f>IF(OR('Input Info'!B46="MSS",'Input Info'!B46="CDS"),"",'Input Info'!B46)</f>
        <v>0</v>
      </c>
      <c r="B39" s="508">
        <f>IF(A39="","",VLOOKUP(A39,'Total Volume'!A$8:O$49,15,FALSE))</f>
        <v>0</v>
      </c>
      <c r="C39" s="508">
        <f>IF(A39="","",VLOOKUP(A39,'Total Revenue'!$A$8:$O$49,15,FALSE))</f>
        <v>0</v>
      </c>
      <c r="D39" s="291" t="e">
        <f t="shared" si="0"/>
        <v>#DIV/0!</v>
      </c>
      <c r="E39" s="446">
        <f>'Input Info'!E46</f>
      </c>
      <c r="G39" s="480"/>
      <c r="H39" s="480"/>
      <c r="I39" s="480"/>
      <c r="J39" s="489" t="e">
        <f t="shared" si="1"/>
        <v>#VALUE!</v>
      </c>
      <c r="K39" s="489" t="e">
        <f t="shared" si="2"/>
        <v>#DIV/0!</v>
      </c>
      <c r="L39" s="493" t="e">
        <f t="shared" si="3"/>
        <v>#VALUE!</v>
      </c>
      <c r="M39" s="494"/>
      <c r="N39" s="490" t="e">
        <f t="shared" si="4"/>
        <v>#VALUE!</v>
      </c>
      <c r="O39" s="491" t="e">
        <f t="shared" si="5"/>
        <v>#VALUE!</v>
      </c>
      <c r="P39" s="495" t="e">
        <f t="shared" si="6"/>
        <v>#VALUE!</v>
      </c>
      <c r="R39" s="649">
        <v>0.05</v>
      </c>
      <c r="S39" s="649">
        <v>0.05</v>
      </c>
      <c r="T39" s="492">
        <v>0.4</v>
      </c>
    </row>
    <row r="40" spans="1:20" ht="12.75">
      <c r="A40" s="207">
        <f>IF(OR('Input Info'!B47="MSS",'Input Info'!B47="CDS"),"",'Input Info'!B47)</f>
        <v>0</v>
      </c>
      <c r="B40" s="508">
        <f>IF(A40="","",VLOOKUP(A40,'Total Volume'!A$8:O$49,15,FALSE))</f>
        <v>0</v>
      </c>
      <c r="C40" s="508">
        <f>IF(A40="","",VLOOKUP(A40,'Total Revenue'!$A$8:$O$49,15,FALSE))</f>
        <v>0</v>
      </c>
      <c r="D40" s="291" t="e">
        <f t="shared" si="0"/>
        <v>#DIV/0!</v>
      </c>
      <c r="E40" s="446">
        <f>'Input Info'!E47</f>
      </c>
      <c r="G40" s="480"/>
      <c r="H40" s="480"/>
      <c r="I40" s="480"/>
      <c r="J40" s="489" t="e">
        <f t="shared" si="1"/>
        <v>#VALUE!</v>
      </c>
      <c r="K40" s="489" t="e">
        <f t="shared" si="2"/>
        <v>#DIV/0!</v>
      </c>
      <c r="L40" s="493" t="e">
        <f t="shared" si="3"/>
        <v>#VALUE!</v>
      </c>
      <c r="M40" s="494"/>
      <c r="N40" s="490" t="e">
        <f t="shared" si="4"/>
        <v>#VALUE!</v>
      </c>
      <c r="O40" s="603" t="e">
        <f t="shared" si="5"/>
        <v>#VALUE!</v>
      </c>
      <c r="P40" s="495" t="e">
        <f t="shared" si="6"/>
        <v>#VALUE!</v>
      </c>
      <c r="R40" s="649">
        <v>0.05</v>
      </c>
      <c r="S40" s="649">
        <v>0.05</v>
      </c>
      <c r="T40" s="492">
        <v>0.4</v>
      </c>
    </row>
    <row r="41" spans="1:20" ht="12.75">
      <c r="A41" s="207">
        <f>IF(OR('Input Info'!B48="MSS",'Input Info'!B48="CDS"),"",'Input Info'!B48)</f>
        <v>0</v>
      </c>
      <c r="B41" s="508">
        <f>IF(A41="","",VLOOKUP(A41,'Total Volume'!A$8:O$49,15,FALSE))</f>
        <v>0</v>
      </c>
      <c r="C41" s="508">
        <f>IF(A41="","",VLOOKUP(A41,'Total Revenue'!$A$8:$O$49,15,FALSE))</f>
        <v>0</v>
      </c>
      <c r="D41" s="291" t="e">
        <f t="shared" si="0"/>
        <v>#DIV/0!</v>
      </c>
      <c r="E41" s="446">
        <f>'Input Info'!E48</f>
      </c>
      <c r="G41" s="480"/>
      <c r="H41" s="480"/>
      <c r="I41" s="480"/>
      <c r="J41" s="489" t="e">
        <f t="shared" si="1"/>
        <v>#VALUE!</v>
      </c>
      <c r="K41" s="489" t="e">
        <f t="shared" si="2"/>
        <v>#DIV/0!</v>
      </c>
      <c r="L41" s="493" t="e">
        <f t="shared" si="3"/>
        <v>#VALUE!</v>
      </c>
      <c r="M41" s="494"/>
      <c r="N41" s="490" t="e">
        <f t="shared" si="4"/>
        <v>#VALUE!</v>
      </c>
      <c r="O41" s="491" t="e">
        <f t="shared" si="5"/>
        <v>#VALUE!</v>
      </c>
      <c r="P41" s="495" t="e">
        <f t="shared" si="6"/>
        <v>#VALUE!</v>
      </c>
      <c r="R41" s="649">
        <v>0.05</v>
      </c>
      <c r="S41" s="649">
        <v>0.05</v>
      </c>
      <c r="T41" s="492">
        <v>0.4</v>
      </c>
    </row>
    <row r="42" spans="1:20" ht="12.75">
      <c r="A42" s="207">
        <f>IF(OR('Input Info'!B49="MSS",'Input Info'!B49="CDS"),"",'Input Info'!B49)</f>
        <v>0</v>
      </c>
      <c r="B42" s="508">
        <f>IF(A42="","",VLOOKUP(A42,'Total Volume'!A$8:O$49,15,FALSE))</f>
        <v>0</v>
      </c>
      <c r="C42" s="508">
        <f>IF(A42="","",VLOOKUP(A42,'Total Revenue'!$A$8:$O$49,15,FALSE))</f>
        <v>0</v>
      </c>
      <c r="D42" s="291" t="e">
        <f t="shared" si="0"/>
        <v>#DIV/0!</v>
      </c>
      <c r="E42" s="446">
        <f>'Input Info'!E49</f>
      </c>
      <c r="G42" s="480"/>
      <c r="H42" s="480"/>
      <c r="I42" s="480"/>
      <c r="J42" s="489" t="e">
        <f t="shared" si="1"/>
        <v>#VALUE!</v>
      </c>
      <c r="K42" s="489" t="e">
        <f t="shared" si="2"/>
        <v>#DIV/0!</v>
      </c>
      <c r="L42" s="493" t="e">
        <f t="shared" si="3"/>
        <v>#VALUE!</v>
      </c>
      <c r="M42" s="494"/>
      <c r="N42" s="490" t="e">
        <f t="shared" si="4"/>
        <v>#VALUE!</v>
      </c>
      <c r="O42" s="491" t="e">
        <f t="shared" si="5"/>
        <v>#VALUE!</v>
      </c>
      <c r="P42" s="495" t="e">
        <f t="shared" si="6"/>
        <v>#VALUE!</v>
      </c>
      <c r="R42" s="649">
        <v>0.05</v>
      </c>
      <c r="S42" s="649">
        <v>0.05</v>
      </c>
      <c r="T42" s="492">
        <v>0.4</v>
      </c>
    </row>
    <row r="43" spans="1:20" ht="12.75">
      <c r="A43" s="207">
        <f>IF(OR('Input Info'!B50="MSS",'Input Info'!B50="CDS"),"",'Input Info'!B50)</f>
        <v>0</v>
      </c>
      <c r="B43" s="508">
        <f>IF(A43="","",VLOOKUP(A43,'Total Volume'!A$8:O$49,15,FALSE))</f>
        <v>0</v>
      </c>
      <c r="C43" s="508">
        <f>IF(A43="","",VLOOKUP(A43,'Total Revenue'!$A$8:$O$49,15,FALSE))</f>
        <v>0</v>
      </c>
      <c r="D43" s="291" t="e">
        <f>IF(A43="","",C43/B43)</f>
        <v>#DIV/0!</v>
      </c>
      <c r="E43" s="446">
        <f>'Input Info'!E50</f>
      </c>
      <c r="G43" s="480"/>
      <c r="H43" s="480"/>
      <c r="I43" s="480"/>
      <c r="J43" s="489" t="e">
        <f>IF(A43="","",+B43*E43)</f>
        <v>#VALUE!</v>
      </c>
      <c r="K43" s="489" t="e">
        <f>IF(A43="","",(+D43-E43)*B43)</f>
        <v>#DIV/0!</v>
      </c>
      <c r="L43" s="493" t="e">
        <f>IF(J43="","",K43/J43)</f>
        <v>#VALUE!</v>
      </c>
      <c r="M43" s="494"/>
      <c r="N43" s="490" t="e">
        <f>IF(A43="","",IF(L43&gt;R43,(L43-R43)*J43*T43,0))</f>
        <v>#VALUE!</v>
      </c>
      <c r="O43" s="491" t="e">
        <f>IF(A43="","",IF(-L43&gt;S43,(-L43-S43)*J43*T43,0))</f>
        <v>#VALUE!</v>
      </c>
      <c r="P43" s="495" t="e">
        <f>IF(A43="","",+O43+N43)</f>
        <v>#VALUE!</v>
      </c>
      <c r="R43" s="649">
        <v>0.05</v>
      </c>
      <c r="S43" s="649">
        <v>0.05</v>
      </c>
      <c r="T43" s="492">
        <v>0.4</v>
      </c>
    </row>
    <row r="44" spans="1:20" ht="12.75">
      <c r="A44" s="207">
        <f>IF(OR('Input Info'!B51="MSS",'Input Info'!B51="CDS"),"",'Input Info'!B51)</f>
        <v>0</v>
      </c>
      <c r="B44" s="508">
        <f>IF(A44="","",VLOOKUP(A44,'Total Volume'!A$8:O$49,15,FALSE))</f>
        <v>0</v>
      </c>
      <c r="C44" s="508">
        <f>IF(A44="","",VLOOKUP(A44,'Total Revenue'!$A$8:$O$49,15,FALSE))</f>
        <v>0</v>
      </c>
      <c r="D44" s="291" t="e">
        <f>IF(A44="","",C44/B44)</f>
        <v>#DIV/0!</v>
      </c>
      <c r="E44" s="446">
        <f>'Input Info'!E51</f>
      </c>
      <c r="G44" s="480"/>
      <c r="H44" s="480"/>
      <c r="I44" s="480"/>
      <c r="J44" s="489" t="e">
        <f>IF(A44="","",+B44*E44)</f>
        <v>#VALUE!</v>
      </c>
      <c r="K44" s="489" t="e">
        <f>IF(A44="","",(+D44-E44)*B44)</f>
        <v>#DIV/0!</v>
      </c>
      <c r="L44" s="493" t="e">
        <f>IF(J44="","",K44/J44)</f>
        <v>#VALUE!</v>
      </c>
      <c r="M44" s="494"/>
      <c r="N44" s="490" t="e">
        <f>IF(A44="","",IF(L44&gt;R44,(L44-R44)*J44*T44,0))</f>
        <v>#VALUE!</v>
      </c>
      <c r="O44" s="491" t="e">
        <f>IF(A44="","",IF(-L44&gt;S44,(-L44-S44)*J44*T44,0))</f>
        <v>#VALUE!</v>
      </c>
      <c r="P44" s="495" t="e">
        <f>IF(A44="","",+O44+N44)</f>
        <v>#VALUE!</v>
      </c>
      <c r="R44" s="649">
        <v>0.05</v>
      </c>
      <c r="S44" s="649">
        <v>0.05</v>
      </c>
      <c r="T44" s="492">
        <v>0.4</v>
      </c>
    </row>
    <row r="45" spans="1:20" ht="12.75">
      <c r="A45" s="207">
        <f>IF(OR('Input Info'!B52="MSS",'Input Info'!B52="CDS"),"",'Input Info'!B52)</f>
        <v>0</v>
      </c>
      <c r="B45" s="508">
        <f>IF(A45="","",VLOOKUP(A45,'Total Volume'!A$8:O$49,15,FALSE))</f>
        <v>0</v>
      </c>
      <c r="C45" s="508">
        <f>IF(A45="","",VLOOKUP(A45,'Total Revenue'!$A$8:$O$49,15,FALSE))</f>
        <v>0</v>
      </c>
      <c r="D45" s="291" t="e">
        <f>IF(A45="","",C45/B45)</f>
        <v>#DIV/0!</v>
      </c>
      <c r="E45" s="446">
        <f>'Input Info'!E52</f>
      </c>
      <c r="G45" s="480"/>
      <c r="H45" s="480"/>
      <c r="I45" s="480"/>
      <c r="J45" s="489" t="e">
        <f>IF(A45="","",+B45*E45)</f>
        <v>#VALUE!</v>
      </c>
      <c r="K45" s="489" t="e">
        <f>IF(A45="","",(+D45-E45)*B45)</f>
        <v>#DIV/0!</v>
      </c>
      <c r="L45" s="493" t="e">
        <f>IF(J45="","",K45/J45)</f>
        <v>#VALUE!</v>
      </c>
      <c r="M45" s="494"/>
      <c r="N45" s="490" t="e">
        <f>IF(A45="","",IF(L45&gt;R45,(L45-R45)*J45*T45,0))</f>
        <v>#VALUE!</v>
      </c>
      <c r="O45" s="491" t="e">
        <f>IF(A45="","",IF(-L45&gt;S45,(-L45-S45)*J45*T45,0))</f>
        <v>#VALUE!</v>
      </c>
      <c r="P45" s="495" t="e">
        <f>IF(A45="","",+O45+N45)</f>
        <v>#VALUE!</v>
      </c>
      <c r="R45" s="649">
        <v>0.05</v>
      </c>
      <c r="S45" s="649">
        <v>0.05</v>
      </c>
      <c r="T45" s="492">
        <v>0.4</v>
      </c>
    </row>
    <row r="46" spans="1:20" ht="12.75">
      <c r="A46" s="207">
        <f>IF(OR('Input Info'!B53="MSS",'Input Info'!B53="CDS"),"",'Input Info'!B53)</f>
        <v>0</v>
      </c>
      <c r="B46" s="508">
        <f>IF(A46="","",VLOOKUP(A46,'Total Volume'!A$8:O$49,15,FALSE))</f>
        <v>0</v>
      </c>
      <c r="C46" s="508">
        <f>IF(A46="","",VLOOKUP(A46,'Total Revenue'!$A$8:$O$49,15,FALSE))</f>
        <v>0</v>
      </c>
      <c r="D46" s="291" t="e">
        <f>IF(A46="","",C46/B46)</f>
        <v>#DIV/0!</v>
      </c>
      <c r="E46" s="446">
        <f>'Input Info'!E53</f>
      </c>
      <c r="G46" s="480"/>
      <c r="H46" s="480"/>
      <c r="I46" s="480"/>
      <c r="J46" s="489" t="e">
        <f>IF(A46="","",+B46*E46)</f>
        <v>#VALUE!</v>
      </c>
      <c r="K46" s="489" t="e">
        <f>IF(A46="","",(+D46-E46)*B46)</f>
        <v>#DIV/0!</v>
      </c>
      <c r="L46" s="493" t="e">
        <f>IF(J46="","",K46/J46)</f>
        <v>#VALUE!</v>
      </c>
      <c r="M46" s="494"/>
      <c r="N46" s="490" t="e">
        <f>IF(A46="","",IF(L46&gt;R46,(L46-R46)*J46*T46,0))</f>
        <v>#VALUE!</v>
      </c>
      <c r="O46" s="491" t="e">
        <f>IF(A46="","",IF(-L46&gt;S46,(-L46-S46)*J46*T46,0))</f>
        <v>#VALUE!</v>
      </c>
      <c r="P46" s="495" t="e">
        <f>IF(A46="","",+O46+N46)</f>
        <v>#VALUE!</v>
      </c>
      <c r="R46" s="649">
        <v>0.05</v>
      </c>
      <c r="S46" s="649">
        <v>0.05</v>
      </c>
      <c r="T46" s="492">
        <v>0.4</v>
      </c>
    </row>
    <row r="47" spans="1:20" ht="12.75">
      <c r="A47" s="207">
        <f>IF(OR('Input Info'!B54="MSS",'Input Info'!B54="CDS"),"",'Input Info'!B54)</f>
        <v>0</v>
      </c>
      <c r="B47" s="508">
        <f>IF(A47="","",VLOOKUP(A47,'Total Volume'!A$8:O$49,15,FALSE))</f>
        <v>0</v>
      </c>
      <c r="C47" s="508">
        <f>IF(A47="","",VLOOKUP(A47,'Total Revenue'!$A$8:$O$49,15,FALSE))</f>
        <v>0</v>
      </c>
      <c r="D47" s="291" t="e">
        <f>IF(A47="","",C47/B47)</f>
        <v>#DIV/0!</v>
      </c>
      <c r="E47" s="446">
        <f>'Input Info'!E54</f>
      </c>
      <c r="G47" s="480"/>
      <c r="H47" s="480"/>
      <c r="I47" s="480"/>
      <c r="J47" s="489" t="e">
        <f>IF(A47="","",+B47*E47)</f>
        <v>#VALUE!</v>
      </c>
      <c r="K47" s="489" t="e">
        <f>IF(A47="","",(+D47-E47)*B47)</f>
        <v>#DIV/0!</v>
      </c>
      <c r="L47" s="493" t="e">
        <f>IF(J47="","",K47/J47)</f>
        <v>#VALUE!</v>
      </c>
      <c r="M47" s="494"/>
      <c r="N47" s="490" t="e">
        <f>IF(A47="","",IF(L47&gt;R47,(L47-R47)*J47*T47,0))</f>
        <v>#VALUE!</v>
      </c>
      <c r="O47" s="491" t="e">
        <f>IF(A47="","",IF(-L47&gt;S47,(-L47-S47)*J47*T47,0))</f>
        <v>#VALUE!</v>
      </c>
      <c r="P47" s="495" t="e">
        <f>IF(A47="","",+O47+N47)</f>
        <v>#VALUE!</v>
      </c>
      <c r="R47" s="649">
        <v>0.05</v>
      </c>
      <c r="S47" s="649">
        <v>0.05</v>
      </c>
      <c r="T47" s="492">
        <v>0.4</v>
      </c>
    </row>
    <row r="48" spans="1:20" ht="12.75">
      <c r="A48" s="496"/>
      <c r="B48" s="497"/>
      <c r="C48" s="510"/>
      <c r="D48" s="498"/>
      <c r="E48" s="499"/>
      <c r="G48" s="480"/>
      <c r="H48" s="480"/>
      <c r="I48" s="480"/>
      <c r="J48" s="501"/>
      <c r="K48" s="501"/>
      <c r="L48" s="502"/>
      <c r="N48" s="503"/>
      <c r="O48" s="504"/>
      <c r="P48" s="505"/>
      <c r="R48" s="492"/>
      <c r="S48" s="492"/>
      <c r="T48" s="492"/>
    </row>
    <row r="49" spans="1:16" ht="15">
      <c r="A49" s="506"/>
      <c r="G49" s="480"/>
      <c r="H49" s="480"/>
      <c r="I49" s="480"/>
      <c r="J49" s="480"/>
      <c r="K49" s="480"/>
      <c r="L49" s="480"/>
      <c r="N49" s="507"/>
      <c r="O49" s="507"/>
      <c r="P49" s="532"/>
    </row>
    <row r="50" spans="1:20" ht="12.75">
      <c r="A50" s="458" t="s">
        <v>63</v>
      </c>
      <c r="B50" s="511" t="e">
        <f>VLOOKUP(A50,'Total Volume'!$A$8:$O$49,15,FALSE)</f>
        <v>#N/A</v>
      </c>
      <c r="C50" s="513" t="e">
        <f>VLOOKUP(A50,'Total Revenue'!$A$8:$O$49,15,FALSE)</f>
        <v>#N/A</v>
      </c>
      <c r="D50" s="472"/>
      <c r="E50" s="514" t="e">
        <f>VLOOKUP(A50,'Input Info'!B16:D56,3,FALSE)</f>
        <v>#N/A</v>
      </c>
      <c r="G50" s="480"/>
      <c r="H50" s="480"/>
      <c r="I50" s="480"/>
      <c r="J50" s="525" t="e">
        <f>C50</f>
        <v>#N/A</v>
      </c>
      <c r="K50" s="523" t="e">
        <f>J50-E50</f>
        <v>#N/A</v>
      </c>
      <c r="L50" s="527" t="e">
        <f>IF(J50=0,0,K50/E50)</f>
        <v>#N/A</v>
      </c>
      <c r="N50" s="490" t="e">
        <f>IF(A50="","",IF(L50&gt;R50,(L50-R50)*J50*T50,0))</f>
        <v>#N/A</v>
      </c>
      <c r="O50" s="491" t="e">
        <f>IF(A50="","",IF(-L50&gt;S50,(-L50-S50)*J50*T50,0))</f>
        <v>#N/A</v>
      </c>
      <c r="P50" s="495" t="e">
        <f>IF(A50="","",+O50+N50)</f>
        <v>#N/A</v>
      </c>
      <c r="R50" s="649">
        <v>0.05</v>
      </c>
      <c r="S50" s="649">
        <v>0.05</v>
      </c>
      <c r="T50" s="492">
        <v>0.4</v>
      </c>
    </row>
    <row r="51" spans="1:20" ht="12.75">
      <c r="A51" s="458" t="s">
        <v>64</v>
      </c>
      <c r="B51" s="512" t="e">
        <f>VLOOKUP(A51,'Total Volume'!$A$8:$O$49,15,FALSE)</f>
        <v>#N/A</v>
      </c>
      <c r="C51" s="509" t="e">
        <f>VLOOKUP(A51,'Total Revenue'!$A$8:$O$49,15,FALSE)</f>
        <v>#N/A</v>
      </c>
      <c r="D51" s="500"/>
      <c r="E51" s="515" t="e">
        <f>VLOOKUP(A51,'Input Info'!B17:D57,3,FALSE)</f>
        <v>#N/A</v>
      </c>
      <c r="J51" s="526" t="e">
        <f>C51</f>
        <v>#N/A</v>
      </c>
      <c r="K51" s="524" t="e">
        <f>J51-E51</f>
        <v>#N/A</v>
      </c>
      <c r="L51" s="528" t="e">
        <f>IF(J51=0,0,K51/E51)</f>
        <v>#N/A</v>
      </c>
      <c r="N51" s="529" t="e">
        <f>IF(A51="","",IF(L51&gt;R51,(L51-R51)*J51*T51,0))</f>
        <v>#N/A</v>
      </c>
      <c r="O51" s="530" t="e">
        <f>IF(A51="","",IF(-L51&gt;S51,(-L51-S51)*J51*T51,0))</f>
        <v>#N/A</v>
      </c>
      <c r="P51" s="531" t="e">
        <f>IF(A51="","",+O51+N51)</f>
        <v>#N/A</v>
      </c>
      <c r="R51" s="649">
        <v>0.05</v>
      </c>
      <c r="S51" s="649">
        <v>0.05</v>
      </c>
      <c r="T51" s="492">
        <v>0.4</v>
      </c>
    </row>
    <row r="52" spans="16:20" ht="12.75">
      <c r="P52" s="639" t="e">
        <f>SUM(P9:P51)</f>
        <v>#VALUE!</v>
      </c>
      <c r="T52" s="458" t="s">
        <v>645</v>
      </c>
    </row>
    <row r="53" spans="1:11" ht="12.75">
      <c r="A53" s="458" t="s">
        <v>65</v>
      </c>
      <c r="C53" s="652" t="e">
        <f>SUM(C9:C44)+C50+C51</f>
        <v>#N/A</v>
      </c>
      <c r="J53" s="652" t="e">
        <f>SUM(J9:J44)+J50+J51</f>
        <v>#VALUE!</v>
      </c>
      <c r="K53" s="516" t="e">
        <f>+C53-J53</f>
        <v>#N/A</v>
      </c>
    </row>
    <row r="54" spans="2:5" ht="12.75">
      <c r="B54" s="753" t="s">
        <v>594</v>
      </c>
      <c r="C54" s="753"/>
      <c r="D54" s="753"/>
      <c r="E54" s="753"/>
    </row>
    <row r="55" spans="2:5" ht="12.75">
      <c r="B55" s="492" t="s">
        <v>591</v>
      </c>
      <c r="C55" s="492" t="s">
        <v>592</v>
      </c>
      <c r="D55" s="492" t="s">
        <v>107</v>
      </c>
      <c r="E55" s="492" t="s">
        <v>593</v>
      </c>
    </row>
    <row r="56" spans="2:5" ht="12.75">
      <c r="B56" s="521">
        <f>+'Input Info'!E7</f>
        <v>0</v>
      </c>
      <c r="C56" s="516">
        <f>+'Input Info'!I64</f>
        <v>0</v>
      </c>
      <c r="D56" s="516" t="e">
        <f>+E50</f>
        <v>#N/A</v>
      </c>
      <c r="E56" s="516" t="e">
        <f>+D56-(+B56*C56)</f>
        <v>#N/A</v>
      </c>
    </row>
    <row r="57" spans="2:5" ht="12.75">
      <c r="B57" s="521">
        <f>+'Input Info'!E7</f>
        <v>0</v>
      </c>
      <c r="C57" s="516">
        <f>+'Input Info'!I65</f>
        <v>0</v>
      </c>
      <c r="D57" s="516" t="e">
        <f>+E51</f>
        <v>#N/A</v>
      </c>
      <c r="E57" s="516" t="e">
        <f>+D57-(+B57*C57)</f>
        <v>#N/A</v>
      </c>
    </row>
  </sheetData>
  <sheetProtection/>
  <mergeCells count="3">
    <mergeCell ref="B3:C3"/>
    <mergeCell ref="B2:C2"/>
    <mergeCell ref="B54:E5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P180"/>
  <sheetViews>
    <sheetView zoomScalePageLayoutView="0" workbookViewId="0" topLeftCell="A1">
      <selection activeCell="A1" sqref="A1:O1"/>
    </sheetView>
  </sheetViews>
  <sheetFormatPr defaultColWidth="9.140625" defaultRowHeight="12.75"/>
  <sheetData>
    <row r="1" spans="1:15" ht="15">
      <c r="A1" s="754" t="str">
        <f>'Input Info'!A1</f>
        <v>Test Hospital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</row>
    <row r="2" spans="1:15" ht="15" customHeight="1">
      <c r="A2" s="756" t="s">
        <v>96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</row>
    <row r="3" spans="1:15" ht="15" customHeight="1">
      <c r="A3" s="756" t="s">
        <v>97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</row>
    <row r="4" spans="1:15" ht="12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.75" customHeight="1">
      <c r="A5" s="63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3"/>
    </row>
    <row r="6" spans="1:16" ht="12.75">
      <c r="A6" s="61"/>
      <c r="B6" s="67">
        <v>41091</v>
      </c>
      <c r="C6" s="67">
        <f>B6+31</f>
        <v>41122</v>
      </c>
      <c r="D6" s="67">
        <f>C6+31</f>
        <v>41153</v>
      </c>
      <c r="E6" s="67">
        <f aca="true" t="shared" si="0" ref="E6:J6">D6+30</f>
        <v>41183</v>
      </c>
      <c r="F6" s="67">
        <f>E6+31</f>
        <v>41214</v>
      </c>
      <c r="G6" s="67">
        <f t="shared" si="0"/>
        <v>41244</v>
      </c>
      <c r="H6" s="67">
        <f>G6+31</f>
        <v>41275</v>
      </c>
      <c r="I6" s="67">
        <f>H6+31</f>
        <v>41306</v>
      </c>
      <c r="J6" s="67">
        <f t="shared" si="0"/>
        <v>41336</v>
      </c>
      <c r="K6" s="67">
        <f>J6+31</f>
        <v>41367</v>
      </c>
      <c r="L6" s="67">
        <f>K6+31</f>
        <v>41398</v>
      </c>
      <c r="M6" s="67">
        <f>L6+31</f>
        <v>41429</v>
      </c>
      <c r="N6" s="61"/>
      <c r="O6" s="62" t="s">
        <v>65</v>
      </c>
      <c r="P6" s="518"/>
    </row>
    <row r="7" spans="1:16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18"/>
    </row>
    <row r="8" spans="1:15" ht="12.75">
      <c r="A8" s="207">
        <f>'Input Info'!B16</f>
        <v>0</v>
      </c>
      <c r="B8" s="66">
        <f aca="true" t="shared" si="1" ref="B8:M8">+B69+B132</f>
        <v>0</v>
      </c>
      <c r="C8" s="66">
        <f t="shared" si="1"/>
        <v>0</v>
      </c>
      <c r="D8" s="66">
        <f t="shared" si="1"/>
        <v>0</v>
      </c>
      <c r="E8" s="66">
        <f t="shared" si="1"/>
        <v>0</v>
      </c>
      <c r="F8" s="66">
        <f t="shared" si="1"/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6">
        <f t="shared" si="1"/>
        <v>0</v>
      </c>
      <c r="K8" s="66">
        <f t="shared" si="1"/>
        <v>0</v>
      </c>
      <c r="L8" s="66">
        <f t="shared" si="1"/>
        <v>0</v>
      </c>
      <c r="M8" s="66">
        <f t="shared" si="1"/>
        <v>0</v>
      </c>
      <c r="N8" s="63"/>
      <c r="O8" s="65">
        <f aca="true" t="shared" si="2" ref="O8:O48">SUM(B8:M8)</f>
        <v>0</v>
      </c>
    </row>
    <row r="9" spans="1:15" ht="12.75">
      <c r="A9" s="207">
        <f>'Input Info'!B17</f>
        <v>0</v>
      </c>
      <c r="B9" s="66">
        <f aca="true" t="shared" si="3" ref="B9:M9">+B70+B133</f>
        <v>0</v>
      </c>
      <c r="C9" s="66">
        <f t="shared" si="3"/>
        <v>0</v>
      </c>
      <c r="D9" s="66">
        <f t="shared" si="3"/>
        <v>0</v>
      </c>
      <c r="E9" s="66">
        <f t="shared" si="3"/>
        <v>0</v>
      </c>
      <c r="F9" s="66">
        <f t="shared" si="3"/>
        <v>0</v>
      </c>
      <c r="G9" s="66">
        <f t="shared" si="3"/>
        <v>0</v>
      </c>
      <c r="H9" s="66">
        <f t="shared" si="3"/>
        <v>0</v>
      </c>
      <c r="I9" s="66">
        <f t="shared" si="3"/>
        <v>0</v>
      </c>
      <c r="J9" s="66">
        <f t="shared" si="3"/>
        <v>0</v>
      </c>
      <c r="K9" s="66">
        <f t="shared" si="3"/>
        <v>0</v>
      </c>
      <c r="L9" s="66">
        <f t="shared" si="3"/>
        <v>0</v>
      </c>
      <c r="M9" s="66">
        <f t="shared" si="3"/>
        <v>0</v>
      </c>
      <c r="N9" s="63"/>
      <c r="O9" s="65">
        <f t="shared" si="2"/>
        <v>0</v>
      </c>
    </row>
    <row r="10" spans="1:15" ht="12.75">
      <c r="A10" s="207">
        <f>'Input Info'!B18</f>
        <v>0</v>
      </c>
      <c r="B10" s="66">
        <f aca="true" t="shared" si="4" ref="B10:M10">+B71+B134</f>
        <v>0</v>
      </c>
      <c r="C10" s="66">
        <f t="shared" si="4"/>
        <v>0</v>
      </c>
      <c r="D10" s="66">
        <f t="shared" si="4"/>
        <v>0</v>
      </c>
      <c r="E10" s="66">
        <f t="shared" si="4"/>
        <v>0</v>
      </c>
      <c r="F10" s="66">
        <f t="shared" si="4"/>
        <v>0</v>
      </c>
      <c r="G10" s="66">
        <f t="shared" si="4"/>
        <v>0</v>
      </c>
      <c r="H10" s="66">
        <f t="shared" si="4"/>
        <v>0</v>
      </c>
      <c r="I10" s="66">
        <f t="shared" si="4"/>
        <v>0</v>
      </c>
      <c r="J10" s="66">
        <f t="shared" si="4"/>
        <v>0</v>
      </c>
      <c r="K10" s="66">
        <f t="shared" si="4"/>
        <v>0</v>
      </c>
      <c r="L10" s="66">
        <f t="shared" si="4"/>
        <v>0</v>
      </c>
      <c r="M10" s="66">
        <f t="shared" si="4"/>
        <v>0</v>
      </c>
      <c r="N10" s="63"/>
      <c r="O10" s="65">
        <f t="shared" si="2"/>
        <v>0</v>
      </c>
    </row>
    <row r="11" spans="1:15" ht="12.75">
      <c r="A11" s="207">
        <f>'Input Info'!B19</f>
        <v>0</v>
      </c>
      <c r="B11" s="66">
        <f aca="true" t="shared" si="5" ref="B11:M11">+B72+B135</f>
        <v>0</v>
      </c>
      <c r="C11" s="66">
        <f t="shared" si="5"/>
        <v>0</v>
      </c>
      <c r="D11" s="66">
        <f t="shared" si="5"/>
        <v>0</v>
      </c>
      <c r="E11" s="66">
        <f t="shared" si="5"/>
        <v>0</v>
      </c>
      <c r="F11" s="66">
        <f t="shared" si="5"/>
        <v>0</v>
      </c>
      <c r="G11" s="66">
        <f t="shared" si="5"/>
        <v>0</v>
      </c>
      <c r="H11" s="66">
        <f t="shared" si="5"/>
        <v>0</v>
      </c>
      <c r="I11" s="66">
        <f t="shared" si="5"/>
        <v>0</v>
      </c>
      <c r="J11" s="66">
        <f t="shared" si="5"/>
        <v>0</v>
      </c>
      <c r="K11" s="66">
        <f t="shared" si="5"/>
        <v>0</v>
      </c>
      <c r="L11" s="66">
        <f t="shared" si="5"/>
        <v>0</v>
      </c>
      <c r="M11" s="66">
        <f t="shared" si="5"/>
        <v>0</v>
      </c>
      <c r="N11" s="63"/>
      <c r="O11" s="65">
        <f t="shared" si="2"/>
        <v>0</v>
      </c>
    </row>
    <row r="12" spans="1:15" ht="12.75">
      <c r="A12" s="207">
        <f>'Input Info'!B20</f>
        <v>0</v>
      </c>
      <c r="B12" s="66">
        <f aca="true" t="shared" si="6" ref="B12:M12">+B73+B136</f>
        <v>0</v>
      </c>
      <c r="C12" s="66">
        <f t="shared" si="6"/>
        <v>0</v>
      </c>
      <c r="D12" s="66">
        <f t="shared" si="6"/>
        <v>0</v>
      </c>
      <c r="E12" s="66">
        <f t="shared" si="6"/>
        <v>0</v>
      </c>
      <c r="F12" s="66">
        <f t="shared" si="6"/>
        <v>0</v>
      </c>
      <c r="G12" s="66">
        <f t="shared" si="6"/>
        <v>0</v>
      </c>
      <c r="H12" s="66">
        <f t="shared" si="6"/>
        <v>0</v>
      </c>
      <c r="I12" s="66">
        <f t="shared" si="6"/>
        <v>0</v>
      </c>
      <c r="J12" s="66">
        <f t="shared" si="6"/>
        <v>0</v>
      </c>
      <c r="K12" s="66">
        <f t="shared" si="6"/>
        <v>0</v>
      </c>
      <c r="L12" s="66">
        <f t="shared" si="6"/>
        <v>0</v>
      </c>
      <c r="M12" s="66">
        <f t="shared" si="6"/>
        <v>0</v>
      </c>
      <c r="N12" s="63"/>
      <c r="O12" s="65">
        <f t="shared" si="2"/>
        <v>0</v>
      </c>
    </row>
    <row r="13" spans="1:15" ht="12.75">
      <c r="A13" s="207">
        <f>'Input Info'!B21</f>
        <v>0</v>
      </c>
      <c r="B13" s="66">
        <f aca="true" t="shared" si="7" ref="B13:M13">+B74+B137</f>
        <v>0</v>
      </c>
      <c r="C13" s="66">
        <f t="shared" si="7"/>
        <v>0</v>
      </c>
      <c r="D13" s="66">
        <f t="shared" si="7"/>
        <v>0</v>
      </c>
      <c r="E13" s="66">
        <f t="shared" si="7"/>
        <v>0</v>
      </c>
      <c r="F13" s="66">
        <f t="shared" si="7"/>
        <v>0</v>
      </c>
      <c r="G13" s="66">
        <f t="shared" si="7"/>
        <v>0</v>
      </c>
      <c r="H13" s="66">
        <f t="shared" si="7"/>
        <v>0</v>
      </c>
      <c r="I13" s="66">
        <f t="shared" si="7"/>
        <v>0</v>
      </c>
      <c r="J13" s="66">
        <f t="shared" si="7"/>
        <v>0</v>
      </c>
      <c r="K13" s="66">
        <f t="shared" si="7"/>
        <v>0</v>
      </c>
      <c r="L13" s="66">
        <f t="shared" si="7"/>
        <v>0</v>
      </c>
      <c r="M13" s="66">
        <f t="shared" si="7"/>
        <v>0</v>
      </c>
      <c r="N13" s="63"/>
      <c r="O13" s="65">
        <f t="shared" si="2"/>
        <v>0</v>
      </c>
    </row>
    <row r="14" spans="1:15" ht="12.75">
      <c r="A14" s="207">
        <f>'Input Info'!B22</f>
        <v>0</v>
      </c>
      <c r="B14" s="66">
        <f aca="true" t="shared" si="8" ref="B14:M14">+B75+B138</f>
        <v>0</v>
      </c>
      <c r="C14" s="66">
        <f t="shared" si="8"/>
        <v>0</v>
      </c>
      <c r="D14" s="66">
        <f t="shared" si="8"/>
        <v>0</v>
      </c>
      <c r="E14" s="66">
        <f t="shared" si="8"/>
        <v>0</v>
      </c>
      <c r="F14" s="66">
        <f t="shared" si="8"/>
        <v>0</v>
      </c>
      <c r="G14" s="66">
        <f t="shared" si="8"/>
        <v>0</v>
      </c>
      <c r="H14" s="66">
        <f t="shared" si="8"/>
        <v>0</v>
      </c>
      <c r="I14" s="66">
        <f t="shared" si="8"/>
        <v>0</v>
      </c>
      <c r="J14" s="66">
        <f t="shared" si="8"/>
        <v>0</v>
      </c>
      <c r="K14" s="66">
        <f t="shared" si="8"/>
        <v>0</v>
      </c>
      <c r="L14" s="66">
        <f t="shared" si="8"/>
        <v>0</v>
      </c>
      <c r="M14" s="66">
        <f t="shared" si="8"/>
        <v>0</v>
      </c>
      <c r="N14" s="63"/>
      <c r="O14" s="65">
        <f t="shared" si="2"/>
        <v>0</v>
      </c>
    </row>
    <row r="15" spans="1:15" ht="12.75">
      <c r="A15" s="207">
        <f>'Input Info'!B23</f>
        <v>0</v>
      </c>
      <c r="B15" s="66">
        <f>+B76+B139</f>
        <v>0</v>
      </c>
      <c r="C15" s="66">
        <f>+C76+C139</f>
        <v>0</v>
      </c>
      <c r="D15" s="66">
        <f>+D76+D139</f>
        <v>0</v>
      </c>
      <c r="E15" s="66">
        <f aca="true" t="shared" si="9" ref="E15:M15">+E76+E139</f>
        <v>0</v>
      </c>
      <c r="F15" s="66">
        <f t="shared" si="9"/>
        <v>0</v>
      </c>
      <c r="G15" s="66">
        <f t="shared" si="9"/>
        <v>0</v>
      </c>
      <c r="H15" s="66">
        <f t="shared" si="9"/>
        <v>0</v>
      </c>
      <c r="I15" s="66">
        <f t="shared" si="9"/>
        <v>0</v>
      </c>
      <c r="J15" s="66">
        <f t="shared" si="9"/>
        <v>0</v>
      </c>
      <c r="K15" s="66">
        <f t="shared" si="9"/>
        <v>0</v>
      </c>
      <c r="L15" s="66">
        <f t="shared" si="9"/>
        <v>0</v>
      </c>
      <c r="M15" s="66">
        <f t="shared" si="9"/>
        <v>0</v>
      </c>
      <c r="N15" s="63"/>
      <c r="O15" s="65">
        <f t="shared" si="2"/>
        <v>0</v>
      </c>
    </row>
    <row r="16" spans="1:15" ht="12.75">
      <c r="A16" s="207">
        <f>'Input Info'!B24</f>
        <v>0</v>
      </c>
      <c r="B16" s="66">
        <f>+B77+B140</f>
        <v>0</v>
      </c>
      <c r="C16" s="66">
        <f aca="true" t="shared" si="10" ref="C16:D18">+C77+C140</f>
        <v>0</v>
      </c>
      <c r="D16" s="66">
        <f t="shared" si="10"/>
        <v>0</v>
      </c>
      <c r="E16" s="66">
        <f aca="true" t="shared" si="11" ref="E16:M16">+E77+E140</f>
        <v>0</v>
      </c>
      <c r="F16" s="66">
        <f t="shared" si="11"/>
        <v>0</v>
      </c>
      <c r="G16" s="66">
        <f t="shared" si="11"/>
        <v>0</v>
      </c>
      <c r="H16" s="66">
        <f t="shared" si="11"/>
        <v>0</v>
      </c>
      <c r="I16" s="66">
        <f t="shared" si="11"/>
        <v>0</v>
      </c>
      <c r="J16" s="66">
        <f t="shared" si="11"/>
        <v>0</v>
      </c>
      <c r="K16" s="66">
        <f t="shared" si="11"/>
        <v>0</v>
      </c>
      <c r="L16" s="66">
        <f t="shared" si="11"/>
        <v>0</v>
      </c>
      <c r="M16" s="66">
        <f t="shared" si="11"/>
        <v>0</v>
      </c>
      <c r="N16" s="63"/>
      <c r="O16" s="65">
        <f t="shared" si="2"/>
        <v>0</v>
      </c>
    </row>
    <row r="17" spans="1:15" ht="12.75">
      <c r="A17" s="207">
        <f>'Input Info'!B25</f>
        <v>0</v>
      </c>
      <c r="B17" s="66">
        <f>+B78+B141</f>
        <v>0</v>
      </c>
      <c r="C17" s="66">
        <f t="shared" si="10"/>
        <v>0</v>
      </c>
      <c r="D17" s="66">
        <f t="shared" si="10"/>
        <v>0</v>
      </c>
      <c r="E17" s="66">
        <f aca="true" t="shared" si="12" ref="E17:M17">+E78+E141</f>
        <v>0</v>
      </c>
      <c r="F17" s="66">
        <f t="shared" si="12"/>
        <v>0</v>
      </c>
      <c r="G17" s="66">
        <f t="shared" si="12"/>
        <v>0</v>
      </c>
      <c r="H17" s="66">
        <f t="shared" si="12"/>
        <v>0</v>
      </c>
      <c r="I17" s="66">
        <f t="shared" si="12"/>
        <v>0</v>
      </c>
      <c r="J17" s="66">
        <f t="shared" si="12"/>
        <v>0</v>
      </c>
      <c r="K17" s="66">
        <f t="shared" si="12"/>
        <v>0</v>
      </c>
      <c r="L17" s="66">
        <f t="shared" si="12"/>
        <v>0</v>
      </c>
      <c r="M17" s="66">
        <f t="shared" si="12"/>
        <v>0</v>
      </c>
      <c r="N17" s="63"/>
      <c r="O17" s="65">
        <f t="shared" si="2"/>
        <v>0</v>
      </c>
    </row>
    <row r="18" spans="1:15" ht="12.75">
      <c r="A18" s="207">
        <f>'Input Info'!B26</f>
        <v>0</v>
      </c>
      <c r="B18" s="66">
        <f>+B79+B142</f>
        <v>0</v>
      </c>
      <c r="C18" s="66">
        <f t="shared" si="10"/>
        <v>0</v>
      </c>
      <c r="D18" s="66">
        <f t="shared" si="10"/>
        <v>0</v>
      </c>
      <c r="E18" s="66">
        <f aca="true" t="shared" si="13" ref="E18:M18">+E79+E142</f>
        <v>0</v>
      </c>
      <c r="F18" s="66">
        <f t="shared" si="13"/>
        <v>0</v>
      </c>
      <c r="G18" s="66">
        <f t="shared" si="13"/>
        <v>0</v>
      </c>
      <c r="H18" s="66">
        <f t="shared" si="13"/>
        <v>0</v>
      </c>
      <c r="I18" s="66">
        <f t="shared" si="13"/>
        <v>0</v>
      </c>
      <c r="J18" s="66">
        <f t="shared" si="13"/>
        <v>0</v>
      </c>
      <c r="K18" s="66">
        <f t="shared" si="13"/>
        <v>0</v>
      </c>
      <c r="L18" s="66">
        <f t="shared" si="13"/>
        <v>0</v>
      </c>
      <c r="M18" s="66">
        <f t="shared" si="13"/>
        <v>0</v>
      </c>
      <c r="N18" s="63"/>
      <c r="O18" s="65">
        <f t="shared" si="2"/>
        <v>0</v>
      </c>
    </row>
    <row r="19" spans="1:15" ht="12.75">
      <c r="A19" s="207">
        <f>'Input Info'!B27</f>
        <v>0</v>
      </c>
      <c r="B19" s="66">
        <f aca="true" t="shared" si="14" ref="B19:M19">+B80+B143</f>
        <v>0</v>
      </c>
      <c r="C19" s="66">
        <f t="shared" si="14"/>
        <v>0</v>
      </c>
      <c r="D19" s="66">
        <f t="shared" si="14"/>
        <v>0</v>
      </c>
      <c r="E19" s="66">
        <f t="shared" si="14"/>
        <v>0</v>
      </c>
      <c r="F19" s="66">
        <f t="shared" si="14"/>
        <v>0</v>
      </c>
      <c r="G19" s="66">
        <f t="shared" si="14"/>
        <v>0</v>
      </c>
      <c r="H19" s="66">
        <f t="shared" si="14"/>
        <v>0</v>
      </c>
      <c r="I19" s="66">
        <f t="shared" si="14"/>
        <v>0</v>
      </c>
      <c r="J19" s="66">
        <f t="shared" si="14"/>
        <v>0</v>
      </c>
      <c r="K19" s="66">
        <f t="shared" si="14"/>
        <v>0</v>
      </c>
      <c r="L19" s="66">
        <f t="shared" si="14"/>
        <v>0</v>
      </c>
      <c r="M19" s="66">
        <f t="shared" si="14"/>
        <v>0</v>
      </c>
      <c r="N19" s="63"/>
      <c r="O19" s="65">
        <f t="shared" si="2"/>
        <v>0</v>
      </c>
    </row>
    <row r="20" spans="1:15" ht="12.75">
      <c r="A20" s="207">
        <f>'Input Info'!B28</f>
        <v>0</v>
      </c>
      <c r="B20" s="66">
        <f aca="true" t="shared" si="15" ref="B20:M20">+B81+B144</f>
        <v>0</v>
      </c>
      <c r="C20" s="66">
        <f t="shared" si="15"/>
        <v>0</v>
      </c>
      <c r="D20" s="66">
        <f t="shared" si="15"/>
        <v>0</v>
      </c>
      <c r="E20" s="66">
        <f t="shared" si="15"/>
        <v>0</v>
      </c>
      <c r="F20" s="66">
        <f t="shared" si="15"/>
        <v>0</v>
      </c>
      <c r="G20" s="66">
        <f t="shared" si="15"/>
        <v>0</v>
      </c>
      <c r="H20" s="66">
        <f t="shared" si="15"/>
        <v>0</v>
      </c>
      <c r="I20" s="66">
        <f t="shared" si="15"/>
        <v>0</v>
      </c>
      <c r="J20" s="66">
        <f t="shared" si="15"/>
        <v>0</v>
      </c>
      <c r="K20" s="66">
        <f t="shared" si="15"/>
        <v>0</v>
      </c>
      <c r="L20" s="66">
        <f t="shared" si="15"/>
        <v>0</v>
      </c>
      <c r="M20" s="66">
        <f t="shared" si="15"/>
        <v>0</v>
      </c>
      <c r="N20" s="63"/>
      <c r="O20" s="65">
        <f t="shared" si="2"/>
        <v>0</v>
      </c>
    </row>
    <row r="21" spans="1:15" ht="12.75">
      <c r="A21" s="207">
        <f>'Input Info'!B29</f>
        <v>0</v>
      </c>
      <c r="B21" s="66">
        <f aca="true" t="shared" si="16" ref="B21:M21">+B82+B145</f>
        <v>0</v>
      </c>
      <c r="C21" s="66">
        <f t="shared" si="16"/>
        <v>0</v>
      </c>
      <c r="D21" s="66">
        <f t="shared" si="16"/>
        <v>0</v>
      </c>
      <c r="E21" s="66">
        <f t="shared" si="16"/>
        <v>0</v>
      </c>
      <c r="F21" s="66">
        <f t="shared" si="16"/>
        <v>0</v>
      </c>
      <c r="G21" s="66">
        <f t="shared" si="16"/>
        <v>0</v>
      </c>
      <c r="H21" s="66">
        <f t="shared" si="16"/>
        <v>0</v>
      </c>
      <c r="I21" s="66">
        <f t="shared" si="16"/>
        <v>0</v>
      </c>
      <c r="J21" s="66">
        <f t="shared" si="16"/>
        <v>0</v>
      </c>
      <c r="K21" s="66">
        <f t="shared" si="16"/>
        <v>0</v>
      </c>
      <c r="L21" s="66">
        <f t="shared" si="16"/>
        <v>0</v>
      </c>
      <c r="M21" s="66">
        <f t="shared" si="16"/>
        <v>0</v>
      </c>
      <c r="N21" s="63"/>
      <c r="O21" s="65">
        <f t="shared" si="2"/>
        <v>0</v>
      </c>
    </row>
    <row r="22" spans="1:15" ht="12.75">
      <c r="A22" s="207">
        <f>'Input Info'!B30</f>
        <v>0</v>
      </c>
      <c r="B22" s="66">
        <f aca="true" t="shared" si="17" ref="B22:M22">+B83+B146</f>
        <v>0</v>
      </c>
      <c r="C22" s="66">
        <f t="shared" si="17"/>
        <v>0</v>
      </c>
      <c r="D22" s="66">
        <f t="shared" si="17"/>
        <v>0</v>
      </c>
      <c r="E22" s="66">
        <f t="shared" si="17"/>
        <v>0</v>
      </c>
      <c r="F22" s="66">
        <f t="shared" si="17"/>
        <v>0</v>
      </c>
      <c r="G22" s="66">
        <f t="shared" si="17"/>
        <v>0</v>
      </c>
      <c r="H22" s="66">
        <f t="shared" si="17"/>
        <v>0</v>
      </c>
      <c r="I22" s="66">
        <f t="shared" si="17"/>
        <v>0</v>
      </c>
      <c r="J22" s="66">
        <f t="shared" si="17"/>
        <v>0</v>
      </c>
      <c r="K22" s="66">
        <f t="shared" si="17"/>
        <v>0</v>
      </c>
      <c r="L22" s="66">
        <f t="shared" si="17"/>
        <v>0</v>
      </c>
      <c r="M22" s="66">
        <f t="shared" si="17"/>
        <v>0</v>
      </c>
      <c r="N22" s="63"/>
      <c r="O22" s="65">
        <f t="shared" si="2"/>
        <v>0</v>
      </c>
    </row>
    <row r="23" spans="1:15" ht="12.75">
      <c r="A23" s="207">
        <f>'Input Info'!B31</f>
        <v>0</v>
      </c>
      <c r="B23" s="66">
        <f aca="true" t="shared" si="18" ref="B23:M23">+B84+B147</f>
        <v>0</v>
      </c>
      <c r="C23" s="66">
        <f t="shared" si="18"/>
        <v>0</v>
      </c>
      <c r="D23" s="66">
        <f t="shared" si="18"/>
        <v>0</v>
      </c>
      <c r="E23" s="66">
        <f t="shared" si="18"/>
        <v>0</v>
      </c>
      <c r="F23" s="66">
        <f t="shared" si="18"/>
        <v>0</v>
      </c>
      <c r="G23" s="66">
        <f t="shared" si="18"/>
        <v>0</v>
      </c>
      <c r="H23" s="66">
        <f t="shared" si="18"/>
        <v>0</v>
      </c>
      <c r="I23" s="66">
        <f t="shared" si="18"/>
        <v>0</v>
      </c>
      <c r="J23" s="66">
        <f t="shared" si="18"/>
        <v>0</v>
      </c>
      <c r="K23" s="66">
        <f t="shared" si="18"/>
        <v>0</v>
      </c>
      <c r="L23" s="66">
        <f t="shared" si="18"/>
        <v>0</v>
      </c>
      <c r="M23" s="66">
        <f t="shared" si="18"/>
        <v>0</v>
      </c>
      <c r="N23" s="63"/>
      <c r="O23" s="65">
        <f t="shared" si="2"/>
        <v>0</v>
      </c>
    </row>
    <row r="24" spans="1:15" ht="12.75">
      <c r="A24" s="207">
        <f>'Input Info'!B32</f>
        <v>0</v>
      </c>
      <c r="B24" s="66">
        <f aca="true" t="shared" si="19" ref="B24:M24">+B85+B148</f>
        <v>0</v>
      </c>
      <c r="C24" s="66">
        <f t="shared" si="19"/>
        <v>0</v>
      </c>
      <c r="D24" s="66">
        <f t="shared" si="19"/>
        <v>0</v>
      </c>
      <c r="E24" s="66">
        <f t="shared" si="19"/>
        <v>0</v>
      </c>
      <c r="F24" s="66">
        <f t="shared" si="19"/>
        <v>0</v>
      </c>
      <c r="G24" s="66">
        <f t="shared" si="19"/>
        <v>0</v>
      </c>
      <c r="H24" s="66">
        <f t="shared" si="19"/>
        <v>0</v>
      </c>
      <c r="I24" s="66">
        <f t="shared" si="19"/>
        <v>0</v>
      </c>
      <c r="J24" s="66">
        <f t="shared" si="19"/>
        <v>0</v>
      </c>
      <c r="K24" s="66">
        <f t="shared" si="19"/>
        <v>0</v>
      </c>
      <c r="L24" s="66">
        <f t="shared" si="19"/>
        <v>0</v>
      </c>
      <c r="M24" s="66">
        <f t="shared" si="19"/>
        <v>0</v>
      </c>
      <c r="N24" s="63"/>
      <c r="O24" s="65">
        <f t="shared" si="2"/>
        <v>0</v>
      </c>
    </row>
    <row r="25" spans="1:15" ht="12.75">
      <c r="A25" s="207">
        <f>'Input Info'!B33</f>
        <v>0</v>
      </c>
      <c r="B25" s="66">
        <f aca="true" t="shared" si="20" ref="B25:M25">+B86+B149</f>
        <v>0</v>
      </c>
      <c r="C25" s="66">
        <f t="shared" si="20"/>
        <v>0</v>
      </c>
      <c r="D25" s="66">
        <f t="shared" si="20"/>
        <v>0</v>
      </c>
      <c r="E25" s="66">
        <f t="shared" si="20"/>
        <v>0</v>
      </c>
      <c r="F25" s="66">
        <f t="shared" si="20"/>
        <v>0</v>
      </c>
      <c r="G25" s="66">
        <f t="shared" si="20"/>
        <v>0</v>
      </c>
      <c r="H25" s="66">
        <f t="shared" si="20"/>
        <v>0</v>
      </c>
      <c r="I25" s="66">
        <f t="shared" si="20"/>
        <v>0</v>
      </c>
      <c r="J25" s="66">
        <f t="shared" si="20"/>
        <v>0</v>
      </c>
      <c r="K25" s="66">
        <f t="shared" si="20"/>
        <v>0</v>
      </c>
      <c r="L25" s="66">
        <f t="shared" si="20"/>
        <v>0</v>
      </c>
      <c r="M25" s="66">
        <f t="shared" si="20"/>
        <v>0</v>
      </c>
      <c r="N25" s="63"/>
      <c r="O25" s="65">
        <f t="shared" si="2"/>
        <v>0</v>
      </c>
    </row>
    <row r="26" spans="1:15" ht="12.75">
      <c r="A26" s="207">
        <f>'Input Info'!B34</f>
        <v>0</v>
      </c>
      <c r="B26" s="66">
        <f aca="true" t="shared" si="21" ref="B26:M26">+B87+B150</f>
        <v>0</v>
      </c>
      <c r="C26" s="66">
        <f t="shared" si="21"/>
        <v>0</v>
      </c>
      <c r="D26" s="66">
        <f t="shared" si="21"/>
        <v>0</v>
      </c>
      <c r="E26" s="66">
        <f t="shared" si="21"/>
        <v>0</v>
      </c>
      <c r="F26" s="66">
        <f t="shared" si="21"/>
        <v>0</v>
      </c>
      <c r="G26" s="66">
        <f t="shared" si="21"/>
        <v>0</v>
      </c>
      <c r="H26" s="66">
        <f t="shared" si="21"/>
        <v>0</v>
      </c>
      <c r="I26" s="66">
        <f t="shared" si="21"/>
        <v>0</v>
      </c>
      <c r="J26" s="66">
        <f t="shared" si="21"/>
        <v>0</v>
      </c>
      <c r="K26" s="66">
        <f t="shared" si="21"/>
        <v>0</v>
      </c>
      <c r="L26" s="66">
        <f t="shared" si="21"/>
        <v>0</v>
      </c>
      <c r="M26" s="66">
        <f t="shared" si="21"/>
        <v>0</v>
      </c>
      <c r="N26" s="63"/>
      <c r="O26" s="65">
        <f t="shared" si="2"/>
        <v>0</v>
      </c>
    </row>
    <row r="27" spans="1:15" ht="12.75">
      <c r="A27" s="207">
        <f>'Input Info'!B35</f>
        <v>0</v>
      </c>
      <c r="B27" s="66">
        <f aca="true" t="shared" si="22" ref="B27:M27">+B88+B151</f>
        <v>0</v>
      </c>
      <c r="C27" s="66">
        <f t="shared" si="22"/>
        <v>0</v>
      </c>
      <c r="D27" s="66">
        <f t="shared" si="22"/>
        <v>0</v>
      </c>
      <c r="E27" s="66">
        <f t="shared" si="22"/>
        <v>0</v>
      </c>
      <c r="F27" s="66">
        <f t="shared" si="22"/>
        <v>0</v>
      </c>
      <c r="G27" s="66">
        <f t="shared" si="22"/>
        <v>0</v>
      </c>
      <c r="H27" s="66">
        <f t="shared" si="22"/>
        <v>0</v>
      </c>
      <c r="I27" s="66">
        <f t="shared" si="22"/>
        <v>0</v>
      </c>
      <c r="J27" s="66">
        <f t="shared" si="22"/>
        <v>0</v>
      </c>
      <c r="K27" s="66">
        <f t="shared" si="22"/>
        <v>0</v>
      </c>
      <c r="L27" s="66">
        <f t="shared" si="22"/>
        <v>0</v>
      </c>
      <c r="M27" s="66">
        <f t="shared" si="22"/>
        <v>0</v>
      </c>
      <c r="N27" s="63"/>
      <c r="O27" s="65">
        <f t="shared" si="2"/>
        <v>0</v>
      </c>
    </row>
    <row r="28" spans="1:15" ht="12.75">
      <c r="A28" s="207">
        <f>'Input Info'!B36</f>
        <v>0</v>
      </c>
      <c r="B28" s="66">
        <f aca="true" t="shared" si="23" ref="B28:M28">+B89+B152</f>
        <v>0</v>
      </c>
      <c r="C28" s="66">
        <f t="shared" si="23"/>
        <v>0</v>
      </c>
      <c r="D28" s="66">
        <f t="shared" si="23"/>
        <v>0</v>
      </c>
      <c r="E28" s="66">
        <f t="shared" si="23"/>
        <v>0</v>
      </c>
      <c r="F28" s="66">
        <f t="shared" si="23"/>
        <v>0</v>
      </c>
      <c r="G28" s="66">
        <f t="shared" si="23"/>
        <v>0</v>
      </c>
      <c r="H28" s="66">
        <f t="shared" si="23"/>
        <v>0</v>
      </c>
      <c r="I28" s="66">
        <f t="shared" si="23"/>
        <v>0</v>
      </c>
      <c r="J28" s="66">
        <f t="shared" si="23"/>
        <v>0</v>
      </c>
      <c r="K28" s="66">
        <f t="shared" si="23"/>
        <v>0</v>
      </c>
      <c r="L28" s="66">
        <f t="shared" si="23"/>
        <v>0</v>
      </c>
      <c r="M28" s="66">
        <f t="shared" si="23"/>
        <v>0</v>
      </c>
      <c r="N28" s="63"/>
      <c r="O28" s="65">
        <f t="shared" si="2"/>
        <v>0</v>
      </c>
    </row>
    <row r="29" spans="1:15" ht="12.75">
      <c r="A29" s="207">
        <f>'Input Info'!B37</f>
        <v>0</v>
      </c>
      <c r="B29" s="66">
        <f aca="true" t="shared" si="24" ref="B29:M29">+B90+B153</f>
        <v>0</v>
      </c>
      <c r="C29" s="66">
        <f t="shared" si="24"/>
        <v>0</v>
      </c>
      <c r="D29" s="66">
        <f t="shared" si="24"/>
        <v>0</v>
      </c>
      <c r="E29" s="66">
        <f t="shared" si="24"/>
        <v>0</v>
      </c>
      <c r="F29" s="66">
        <f t="shared" si="24"/>
        <v>0</v>
      </c>
      <c r="G29" s="66">
        <f t="shared" si="24"/>
        <v>0</v>
      </c>
      <c r="H29" s="66">
        <f t="shared" si="24"/>
        <v>0</v>
      </c>
      <c r="I29" s="66">
        <f t="shared" si="24"/>
        <v>0</v>
      </c>
      <c r="J29" s="66">
        <f t="shared" si="24"/>
        <v>0</v>
      </c>
      <c r="K29" s="66">
        <f t="shared" si="24"/>
        <v>0</v>
      </c>
      <c r="L29" s="66">
        <f t="shared" si="24"/>
        <v>0</v>
      </c>
      <c r="M29" s="66">
        <f t="shared" si="24"/>
        <v>0</v>
      </c>
      <c r="N29" s="63"/>
      <c r="O29" s="65">
        <f t="shared" si="2"/>
        <v>0</v>
      </c>
    </row>
    <row r="30" spans="1:15" ht="12.75">
      <c r="A30" s="207">
        <f>'Input Info'!B38</f>
        <v>0</v>
      </c>
      <c r="B30" s="66">
        <f aca="true" t="shared" si="25" ref="B30:M30">+B91+B154</f>
        <v>0</v>
      </c>
      <c r="C30" s="66">
        <f t="shared" si="25"/>
        <v>0</v>
      </c>
      <c r="D30" s="66">
        <f t="shared" si="25"/>
        <v>0</v>
      </c>
      <c r="E30" s="66">
        <f t="shared" si="25"/>
        <v>0</v>
      </c>
      <c r="F30" s="66">
        <f t="shared" si="25"/>
        <v>0</v>
      </c>
      <c r="G30" s="66">
        <f t="shared" si="25"/>
        <v>0</v>
      </c>
      <c r="H30" s="66">
        <f t="shared" si="25"/>
        <v>0</v>
      </c>
      <c r="I30" s="66">
        <f t="shared" si="25"/>
        <v>0</v>
      </c>
      <c r="J30" s="66">
        <f t="shared" si="25"/>
        <v>0</v>
      </c>
      <c r="K30" s="66">
        <f t="shared" si="25"/>
        <v>0</v>
      </c>
      <c r="L30" s="66">
        <f t="shared" si="25"/>
        <v>0</v>
      </c>
      <c r="M30" s="66">
        <f t="shared" si="25"/>
        <v>0</v>
      </c>
      <c r="N30" s="63"/>
      <c r="O30" s="65">
        <f t="shared" si="2"/>
        <v>0</v>
      </c>
    </row>
    <row r="31" spans="1:15" ht="12.75">
      <c r="A31" s="207">
        <f>'Input Info'!B39</f>
        <v>0</v>
      </c>
      <c r="B31" s="66">
        <f aca="true" t="shared" si="26" ref="B31:M31">+B92+B155</f>
        <v>0</v>
      </c>
      <c r="C31" s="66">
        <f t="shared" si="26"/>
        <v>0</v>
      </c>
      <c r="D31" s="66">
        <f t="shared" si="26"/>
        <v>0</v>
      </c>
      <c r="E31" s="66">
        <f t="shared" si="26"/>
        <v>0</v>
      </c>
      <c r="F31" s="66">
        <f t="shared" si="26"/>
        <v>0</v>
      </c>
      <c r="G31" s="66">
        <f t="shared" si="26"/>
        <v>0</v>
      </c>
      <c r="H31" s="66">
        <f t="shared" si="26"/>
        <v>0</v>
      </c>
      <c r="I31" s="66">
        <f t="shared" si="26"/>
        <v>0</v>
      </c>
      <c r="J31" s="66">
        <f t="shared" si="26"/>
        <v>0</v>
      </c>
      <c r="K31" s="66">
        <f t="shared" si="26"/>
        <v>0</v>
      </c>
      <c r="L31" s="66">
        <f t="shared" si="26"/>
        <v>0</v>
      </c>
      <c r="M31" s="66">
        <f t="shared" si="26"/>
        <v>0</v>
      </c>
      <c r="N31" s="63"/>
      <c r="O31" s="65">
        <f t="shared" si="2"/>
        <v>0</v>
      </c>
    </row>
    <row r="32" spans="1:15" ht="12.75">
      <c r="A32" s="207">
        <f>'Input Info'!B40</f>
        <v>0</v>
      </c>
      <c r="B32" s="66">
        <f aca="true" t="shared" si="27" ref="B32:M32">+B93+B156</f>
        <v>0</v>
      </c>
      <c r="C32" s="66">
        <f t="shared" si="27"/>
        <v>0</v>
      </c>
      <c r="D32" s="66">
        <f t="shared" si="27"/>
        <v>0</v>
      </c>
      <c r="E32" s="66">
        <f t="shared" si="27"/>
        <v>0</v>
      </c>
      <c r="F32" s="66">
        <f t="shared" si="27"/>
        <v>0</v>
      </c>
      <c r="G32" s="66">
        <f t="shared" si="27"/>
        <v>0</v>
      </c>
      <c r="H32" s="66">
        <f t="shared" si="27"/>
        <v>0</v>
      </c>
      <c r="I32" s="66">
        <f t="shared" si="27"/>
        <v>0</v>
      </c>
      <c r="J32" s="66">
        <f t="shared" si="27"/>
        <v>0</v>
      </c>
      <c r="K32" s="66">
        <f t="shared" si="27"/>
        <v>0</v>
      </c>
      <c r="L32" s="66">
        <f t="shared" si="27"/>
        <v>0</v>
      </c>
      <c r="M32" s="66">
        <f t="shared" si="27"/>
        <v>0</v>
      </c>
      <c r="N32" s="63"/>
      <c r="O32" s="65">
        <f t="shared" si="2"/>
        <v>0</v>
      </c>
    </row>
    <row r="33" spans="1:15" ht="12.75">
      <c r="A33" s="207">
        <f>'Input Info'!B41</f>
        <v>0</v>
      </c>
      <c r="B33" s="66">
        <f aca="true" t="shared" si="28" ref="B33:M33">+B94+B157</f>
        <v>0</v>
      </c>
      <c r="C33" s="66">
        <f t="shared" si="28"/>
        <v>0</v>
      </c>
      <c r="D33" s="66">
        <f t="shared" si="28"/>
        <v>0</v>
      </c>
      <c r="E33" s="66">
        <f t="shared" si="28"/>
        <v>0</v>
      </c>
      <c r="F33" s="66">
        <f t="shared" si="28"/>
        <v>0</v>
      </c>
      <c r="G33" s="66">
        <f t="shared" si="28"/>
        <v>0</v>
      </c>
      <c r="H33" s="66">
        <f t="shared" si="28"/>
        <v>0</v>
      </c>
      <c r="I33" s="66">
        <f t="shared" si="28"/>
        <v>0</v>
      </c>
      <c r="J33" s="66">
        <f t="shared" si="28"/>
        <v>0</v>
      </c>
      <c r="K33" s="66">
        <f t="shared" si="28"/>
        <v>0</v>
      </c>
      <c r="L33" s="66">
        <f t="shared" si="28"/>
        <v>0</v>
      </c>
      <c r="M33" s="66">
        <f t="shared" si="28"/>
        <v>0</v>
      </c>
      <c r="N33" s="63"/>
      <c r="O33" s="65">
        <f t="shared" si="2"/>
        <v>0</v>
      </c>
    </row>
    <row r="34" spans="1:15" ht="12.75">
      <c r="A34" s="207">
        <f>'Input Info'!B42</f>
        <v>0</v>
      </c>
      <c r="B34" s="66">
        <f aca="true" t="shared" si="29" ref="B34:M34">+B95+B158</f>
        <v>0</v>
      </c>
      <c r="C34" s="66">
        <f t="shared" si="29"/>
        <v>0</v>
      </c>
      <c r="D34" s="66">
        <f t="shared" si="29"/>
        <v>0</v>
      </c>
      <c r="E34" s="66">
        <f t="shared" si="29"/>
        <v>0</v>
      </c>
      <c r="F34" s="66">
        <f t="shared" si="29"/>
        <v>0</v>
      </c>
      <c r="G34" s="66">
        <f t="shared" si="29"/>
        <v>0</v>
      </c>
      <c r="H34" s="66">
        <f t="shared" si="29"/>
        <v>0</v>
      </c>
      <c r="I34" s="66">
        <f t="shared" si="29"/>
        <v>0</v>
      </c>
      <c r="J34" s="66">
        <f t="shared" si="29"/>
        <v>0</v>
      </c>
      <c r="K34" s="66">
        <f t="shared" si="29"/>
        <v>0</v>
      </c>
      <c r="L34" s="66">
        <f t="shared" si="29"/>
        <v>0</v>
      </c>
      <c r="M34" s="66">
        <f t="shared" si="29"/>
        <v>0</v>
      </c>
      <c r="N34" s="63"/>
      <c r="O34" s="65">
        <f t="shared" si="2"/>
        <v>0</v>
      </c>
    </row>
    <row r="35" spans="1:15" ht="12.75">
      <c r="A35" s="207">
        <f>'Input Info'!B43</f>
        <v>0</v>
      </c>
      <c r="B35" s="66">
        <f aca="true" t="shared" si="30" ref="B35:M35">+B96+B159</f>
        <v>0</v>
      </c>
      <c r="C35" s="66">
        <f t="shared" si="30"/>
        <v>0</v>
      </c>
      <c r="D35" s="66">
        <f t="shared" si="30"/>
        <v>0</v>
      </c>
      <c r="E35" s="66">
        <f t="shared" si="30"/>
        <v>0</v>
      </c>
      <c r="F35" s="66">
        <f t="shared" si="30"/>
        <v>0</v>
      </c>
      <c r="G35" s="66">
        <f t="shared" si="30"/>
        <v>0</v>
      </c>
      <c r="H35" s="66">
        <f t="shared" si="30"/>
        <v>0</v>
      </c>
      <c r="I35" s="66">
        <f t="shared" si="30"/>
        <v>0</v>
      </c>
      <c r="J35" s="66">
        <f t="shared" si="30"/>
        <v>0</v>
      </c>
      <c r="K35" s="66">
        <f t="shared" si="30"/>
        <v>0</v>
      </c>
      <c r="L35" s="66">
        <f t="shared" si="30"/>
        <v>0</v>
      </c>
      <c r="M35" s="66">
        <f t="shared" si="30"/>
        <v>0</v>
      </c>
      <c r="N35" s="63"/>
      <c r="O35" s="65">
        <f t="shared" si="2"/>
        <v>0</v>
      </c>
    </row>
    <row r="36" spans="1:15" ht="12.75">
      <c r="A36" s="207">
        <f>'Input Info'!B44</f>
        <v>0</v>
      </c>
      <c r="B36" s="66">
        <f aca="true" t="shared" si="31" ref="B36:M36">+B97+B160</f>
        <v>0</v>
      </c>
      <c r="C36" s="66">
        <f t="shared" si="31"/>
        <v>0</v>
      </c>
      <c r="D36" s="66">
        <f t="shared" si="31"/>
        <v>0</v>
      </c>
      <c r="E36" s="66">
        <f t="shared" si="31"/>
        <v>0</v>
      </c>
      <c r="F36" s="66">
        <f t="shared" si="31"/>
        <v>0</v>
      </c>
      <c r="G36" s="66">
        <f t="shared" si="31"/>
        <v>0</v>
      </c>
      <c r="H36" s="66">
        <f t="shared" si="31"/>
        <v>0</v>
      </c>
      <c r="I36" s="66">
        <f t="shared" si="31"/>
        <v>0</v>
      </c>
      <c r="J36" s="66">
        <f t="shared" si="31"/>
        <v>0</v>
      </c>
      <c r="K36" s="66">
        <f t="shared" si="31"/>
        <v>0</v>
      </c>
      <c r="L36" s="66">
        <f t="shared" si="31"/>
        <v>0</v>
      </c>
      <c r="M36" s="66">
        <f t="shared" si="31"/>
        <v>0</v>
      </c>
      <c r="N36" s="63"/>
      <c r="O36" s="65">
        <f t="shared" si="2"/>
        <v>0</v>
      </c>
    </row>
    <row r="37" spans="1:15" ht="12.75">
      <c r="A37" s="207">
        <f>'Input Info'!B45</f>
        <v>0</v>
      </c>
      <c r="B37" s="66">
        <f aca="true" t="shared" si="32" ref="B37:M37">+B98+B161</f>
        <v>0</v>
      </c>
      <c r="C37" s="66">
        <f t="shared" si="32"/>
        <v>0</v>
      </c>
      <c r="D37" s="66">
        <f t="shared" si="32"/>
        <v>0</v>
      </c>
      <c r="E37" s="66">
        <f t="shared" si="32"/>
        <v>0</v>
      </c>
      <c r="F37" s="66">
        <f t="shared" si="32"/>
        <v>0</v>
      </c>
      <c r="G37" s="66">
        <f t="shared" si="32"/>
        <v>0</v>
      </c>
      <c r="H37" s="66">
        <f t="shared" si="32"/>
        <v>0</v>
      </c>
      <c r="I37" s="66">
        <f t="shared" si="32"/>
        <v>0</v>
      </c>
      <c r="J37" s="66">
        <f t="shared" si="32"/>
        <v>0</v>
      </c>
      <c r="K37" s="66">
        <f t="shared" si="32"/>
        <v>0</v>
      </c>
      <c r="L37" s="66">
        <f t="shared" si="32"/>
        <v>0</v>
      </c>
      <c r="M37" s="66">
        <f t="shared" si="32"/>
        <v>0</v>
      </c>
      <c r="N37" s="63"/>
      <c r="O37" s="65">
        <f t="shared" si="2"/>
        <v>0</v>
      </c>
    </row>
    <row r="38" spans="1:15" ht="12.75">
      <c r="A38" s="207">
        <f>'Input Info'!B46</f>
        <v>0</v>
      </c>
      <c r="B38" s="66">
        <f aca="true" t="shared" si="33" ref="B38:M38">+B99+B162</f>
        <v>0</v>
      </c>
      <c r="C38" s="66">
        <f t="shared" si="33"/>
        <v>0</v>
      </c>
      <c r="D38" s="66">
        <f t="shared" si="33"/>
        <v>0</v>
      </c>
      <c r="E38" s="66">
        <f t="shared" si="33"/>
        <v>0</v>
      </c>
      <c r="F38" s="66">
        <f t="shared" si="33"/>
        <v>0</v>
      </c>
      <c r="G38" s="66">
        <f t="shared" si="33"/>
        <v>0</v>
      </c>
      <c r="H38" s="66">
        <f t="shared" si="33"/>
        <v>0</v>
      </c>
      <c r="I38" s="66">
        <f t="shared" si="33"/>
        <v>0</v>
      </c>
      <c r="J38" s="66">
        <f t="shared" si="33"/>
        <v>0</v>
      </c>
      <c r="K38" s="66">
        <f t="shared" si="33"/>
        <v>0</v>
      </c>
      <c r="L38" s="66">
        <f t="shared" si="33"/>
        <v>0</v>
      </c>
      <c r="M38" s="66">
        <f t="shared" si="33"/>
        <v>0</v>
      </c>
      <c r="N38" s="63"/>
      <c r="O38" s="65">
        <f t="shared" si="2"/>
        <v>0</v>
      </c>
    </row>
    <row r="39" spans="1:15" ht="12.75">
      <c r="A39" s="207">
        <f>'Input Info'!B47</f>
        <v>0</v>
      </c>
      <c r="B39" s="66">
        <f aca="true" t="shared" si="34" ref="B39:M39">+B100+B163</f>
        <v>0</v>
      </c>
      <c r="C39" s="66">
        <f t="shared" si="34"/>
        <v>0</v>
      </c>
      <c r="D39" s="66">
        <f t="shared" si="34"/>
        <v>0</v>
      </c>
      <c r="E39" s="66">
        <f t="shared" si="34"/>
        <v>0</v>
      </c>
      <c r="F39" s="66">
        <f t="shared" si="34"/>
        <v>0</v>
      </c>
      <c r="G39" s="66">
        <f t="shared" si="34"/>
        <v>0</v>
      </c>
      <c r="H39" s="66">
        <f t="shared" si="34"/>
        <v>0</v>
      </c>
      <c r="I39" s="66">
        <f t="shared" si="34"/>
        <v>0</v>
      </c>
      <c r="J39" s="66">
        <f t="shared" si="34"/>
        <v>0</v>
      </c>
      <c r="K39" s="66">
        <f t="shared" si="34"/>
        <v>0</v>
      </c>
      <c r="L39" s="66">
        <f t="shared" si="34"/>
        <v>0</v>
      </c>
      <c r="M39" s="66">
        <f t="shared" si="34"/>
        <v>0</v>
      </c>
      <c r="N39" s="63"/>
      <c r="O39" s="65">
        <f t="shared" si="2"/>
        <v>0</v>
      </c>
    </row>
    <row r="40" spans="1:15" ht="12.75">
      <c r="A40" s="207">
        <f>'Input Info'!B48</f>
        <v>0</v>
      </c>
      <c r="B40" s="66">
        <f aca="true" t="shared" si="35" ref="B40:M40">+B101+B164</f>
        <v>0</v>
      </c>
      <c r="C40" s="66">
        <f t="shared" si="35"/>
        <v>0</v>
      </c>
      <c r="D40" s="66">
        <f t="shared" si="35"/>
        <v>0</v>
      </c>
      <c r="E40" s="66">
        <f t="shared" si="35"/>
        <v>0</v>
      </c>
      <c r="F40" s="66">
        <f t="shared" si="35"/>
        <v>0</v>
      </c>
      <c r="G40" s="66">
        <f t="shared" si="35"/>
        <v>0</v>
      </c>
      <c r="H40" s="66">
        <f t="shared" si="35"/>
        <v>0</v>
      </c>
      <c r="I40" s="66">
        <f t="shared" si="35"/>
        <v>0</v>
      </c>
      <c r="J40" s="66">
        <f t="shared" si="35"/>
        <v>0</v>
      </c>
      <c r="K40" s="66">
        <f t="shared" si="35"/>
        <v>0</v>
      </c>
      <c r="L40" s="66">
        <f t="shared" si="35"/>
        <v>0</v>
      </c>
      <c r="M40" s="66">
        <f t="shared" si="35"/>
        <v>0</v>
      </c>
      <c r="N40" s="63"/>
      <c r="O40" s="65">
        <f t="shared" si="2"/>
        <v>0</v>
      </c>
    </row>
    <row r="41" spans="1:15" ht="12.75">
      <c r="A41" s="207">
        <f>'Input Info'!B49</f>
        <v>0</v>
      </c>
      <c r="B41" s="66">
        <f aca="true" t="shared" si="36" ref="B41:M41">+B102+B165</f>
        <v>0</v>
      </c>
      <c r="C41" s="66">
        <f t="shared" si="36"/>
        <v>0</v>
      </c>
      <c r="D41" s="66">
        <f t="shared" si="36"/>
        <v>0</v>
      </c>
      <c r="E41" s="66">
        <f t="shared" si="36"/>
        <v>0</v>
      </c>
      <c r="F41" s="66">
        <f t="shared" si="36"/>
        <v>0</v>
      </c>
      <c r="G41" s="66">
        <f t="shared" si="36"/>
        <v>0</v>
      </c>
      <c r="H41" s="66">
        <f t="shared" si="36"/>
        <v>0</v>
      </c>
      <c r="I41" s="66">
        <f t="shared" si="36"/>
        <v>0</v>
      </c>
      <c r="J41" s="66">
        <f t="shared" si="36"/>
        <v>0</v>
      </c>
      <c r="K41" s="66">
        <f t="shared" si="36"/>
        <v>0</v>
      </c>
      <c r="L41" s="66">
        <f t="shared" si="36"/>
        <v>0</v>
      </c>
      <c r="M41" s="66">
        <f t="shared" si="36"/>
        <v>0</v>
      </c>
      <c r="N41" s="63"/>
      <c r="O41" s="65">
        <f t="shared" si="2"/>
        <v>0</v>
      </c>
    </row>
    <row r="42" spans="1:15" ht="12.75">
      <c r="A42" s="207">
        <f>'Input Info'!B50</f>
        <v>0</v>
      </c>
      <c r="B42" s="66">
        <f aca="true" t="shared" si="37" ref="B42:M42">+B103+B166</f>
        <v>0</v>
      </c>
      <c r="C42" s="66">
        <f t="shared" si="37"/>
        <v>0</v>
      </c>
      <c r="D42" s="66">
        <f t="shared" si="37"/>
        <v>0</v>
      </c>
      <c r="E42" s="66">
        <f t="shared" si="37"/>
        <v>0</v>
      </c>
      <c r="F42" s="66">
        <f t="shared" si="37"/>
        <v>0</v>
      </c>
      <c r="G42" s="66">
        <f t="shared" si="37"/>
        <v>0</v>
      </c>
      <c r="H42" s="66">
        <f t="shared" si="37"/>
        <v>0</v>
      </c>
      <c r="I42" s="66">
        <f t="shared" si="37"/>
        <v>0</v>
      </c>
      <c r="J42" s="66">
        <f t="shared" si="37"/>
        <v>0</v>
      </c>
      <c r="K42" s="66">
        <f t="shared" si="37"/>
        <v>0</v>
      </c>
      <c r="L42" s="66">
        <f t="shared" si="37"/>
        <v>0</v>
      </c>
      <c r="M42" s="66">
        <f t="shared" si="37"/>
        <v>0</v>
      </c>
      <c r="N42" s="63"/>
      <c r="O42" s="65">
        <f t="shared" si="2"/>
        <v>0</v>
      </c>
    </row>
    <row r="43" spans="1:15" ht="12.75">
      <c r="A43" s="207">
        <f>'Input Info'!B51</f>
        <v>0</v>
      </c>
      <c r="B43" s="66">
        <f aca="true" t="shared" si="38" ref="B43:M43">+B104+B167</f>
        <v>0</v>
      </c>
      <c r="C43" s="66">
        <f t="shared" si="38"/>
        <v>0</v>
      </c>
      <c r="D43" s="66">
        <f t="shared" si="38"/>
        <v>0</v>
      </c>
      <c r="E43" s="66">
        <f t="shared" si="38"/>
        <v>0</v>
      </c>
      <c r="F43" s="66">
        <f t="shared" si="38"/>
        <v>0</v>
      </c>
      <c r="G43" s="66">
        <f t="shared" si="38"/>
        <v>0</v>
      </c>
      <c r="H43" s="66">
        <f t="shared" si="38"/>
        <v>0</v>
      </c>
      <c r="I43" s="66">
        <f t="shared" si="38"/>
        <v>0</v>
      </c>
      <c r="J43" s="66">
        <f t="shared" si="38"/>
        <v>0</v>
      </c>
      <c r="K43" s="66">
        <f t="shared" si="38"/>
        <v>0</v>
      </c>
      <c r="L43" s="66">
        <f t="shared" si="38"/>
        <v>0</v>
      </c>
      <c r="M43" s="66">
        <f t="shared" si="38"/>
        <v>0</v>
      </c>
      <c r="N43" s="63"/>
      <c r="O43" s="65">
        <f t="shared" si="2"/>
        <v>0</v>
      </c>
    </row>
    <row r="44" spans="1:15" ht="12.75">
      <c r="A44" s="207">
        <f>'Input Info'!B52</f>
        <v>0</v>
      </c>
      <c r="B44" s="66">
        <f aca="true" t="shared" si="39" ref="B44:M44">+B105+B168</f>
        <v>0</v>
      </c>
      <c r="C44" s="66">
        <f t="shared" si="39"/>
        <v>0</v>
      </c>
      <c r="D44" s="66">
        <f t="shared" si="39"/>
        <v>0</v>
      </c>
      <c r="E44" s="66">
        <f t="shared" si="39"/>
        <v>0</v>
      </c>
      <c r="F44" s="66">
        <f t="shared" si="39"/>
        <v>0</v>
      </c>
      <c r="G44" s="66">
        <f t="shared" si="39"/>
        <v>0</v>
      </c>
      <c r="H44" s="66">
        <f t="shared" si="39"/>
        <v>0</v>
      </c>
      <c r="I44" s="66">
        <f t="shared" si="39"/>
        <v>0</v>
      </c>
      <c r="J44" s="66">
        <f t="shared" si="39"/>
        <v>0</v>
      </c>
      <c r="K44" s="66">
        <f t="shared" si="39"/>
        <v>0</v>
      </c>
      <c r="L44" s="66">
        <f t="shared" si="39"/>
        <v>0</v>
      </c>
      <c r="M44" s="66">
        <f t="shared" si="39"/>
        <v>0</v>
      </c>
      <c r="N44" s="63"/>
      <c r="O44" s="65">
        <f t="shared" si="2"/>
        <v>0</v>
      </c>
    </row>
    <row r="45" spans="1:15" ht="12.75">
      <c r="A45" s="207">
        <f>'Input Info'!B53</f>
        <v>0</v>
      </c>
      <c r="B45" s="66">
        <f aca="true" t="shared" si="40" ref="B45:M45">+B106+B169</f>
        <v>0</v>
      </c>
      <c r="C45" s="66">
        <f t="shared" si="40"/>
        <v>0</v>
      </c>
      <c r="D45" s="66">
        <f t="shared" si="40"/>
        <v>0</v>
      </c>
      <c r="E45" s="66">
        <f t="shared" si="40"/>
        <v>0</v>
      </c>
      <c r="F45" s="66">
        <f t="shared" si="40"/>
        <v>0</v>
      </c>
      <c r="G45" s="66">
        <f t="shared" si="40"/>
        <v>0</v>
      </c>
      <c r="H45" s="66">
        <f t="shared" si="40"/>
        <v>0</v>
      </c>
      <c r="I45" s="66">
        <f t="shared" si="40"/>
        <v>0</v>
      </c>
      <c r="J45" s="66">
        <f t="shared" si="40"/>
        <v>0</v>
      </c>
      <c r="K45" s="66">
        <f t="shared" si="40"/>
        <v>0</v>
      </c>
      <c r="L45" s="66">
        <f t="shared" si="40"/>
        <v>0</v>
      </c>
      <c r="M45" s="66">
        <f t="shared" si="40"/>
        <v>0</v>
      </c>
      <c r="N45" s="63"/>
      <c r="O45" s="65">
        <f t="shared" si="2"/>
        <v>0</v>
      </c>
    </row>
    <row r="46" spans="1:15" ht="12.75">
      <c r="A46" s="207">
        <f>'Input Info'!B54</f>
        <v>0</v>
      </c>
      <c r="B46" s="66">
        <f aca="true" t="shared" si="41" ref="B46:M46">+B107+B170</f>
        <v>0</v>
      </c>
      <c r="C46" s="66">
        <f t="shared" si="41"/>
        <v>0</v>
      </c>
      <c r="D46" s="66">
        <f t="shared" si="41"/>
        <v>0</v>
      </c>
      <c r="E46" s="66">
        <f t="shared" si="41"/>
        <v>0</v>
      </c>
      <c r="F46" s="66">
        <f t="shared" si="41"/>
        <v>0</v>
      </c>
      <c r="G46" s="66">
        <f t="shared" si="41"/>
        <v>0</v>
      </c>
      <c r="H46" s="66">
        <f t="shared" si="41"/>
        <v>0</v>
      </c>
      <c r="I46" s="66">
        <f t="shared" si="41"/>
        <v>0</v>
      </c>
      <c r="J46" s="66">
        <f t="shared" si="41"/>
        <v>0</v>
      </c>
      <c r="K46" s="66">
        <f t="shared" si="41"/>
        <v>0</v>
      </c>
      <c r="L46" s="66">
        <f t="shared" si="41"/>
        <v>0</v>
      </c>
      <c r="M46" s="66">
        <f t="shared" si="41"/>
        <v>0</v>
      </c>
      <c r="N46" s="63"/>
      <c r="O46" s="65">
        <f t="shared" si="2"/>
        <v>0</v>
      </c>
    </row>
    <row r="47" spans="1:15" ht="12.75">
      <c r="A47" s="63">
        <v>0</v>
      </c>
      <c r="B47" s="66">
        <f aca="true" t="shared" si="42" ref="B47:M47">+B108+B171</f>
        <v>0</v>
      </c>
      <c r="C47" s="66">
        <f t="shared" si="42"/>
        <v>0</v>
      </c>
      <c r="D47" s="66">
        <f t="shared" si="42"/>
        <v>0</v>
      </c>
      <c r="E47" s="66">
        <f t="shared" si="42"/>
        <v>0</v>
      </c>
      <c r="F47" s="66">
        <f t="shared" si="42"/>
        <v>0</v>
      </c>
      <c r="G47" s="66">
        <f t="shared" si="42"/>
        <v>0</v>
      </c>
      <c r="H47" s="66">
        <f t="shared" si="42"/>
        <v>0</v>
      </c>
      <c r="I47" s="66">
        <f t="shared" si="42"/>
        <v>0</v>
      </c>
      <c r="J47" s="66">
        <f t="shared" si="42"/>
        <v>0</v>
      </c>
      <c r="K47" s="66">
        <f t="shared" si="42"/>
        <v>0</v>
      </c>
      <c r="L47" s="66">
        <f t="shared" si="42"/>
        <v>0</v>
      </c>
      <c r="M47" s="66">
        <f t="shared" si="42"/>
        <v>0</v>
      </c>
      <c r="N47" s="63"/>
      <c r="O47" s="65">
        <f t="shared" si="2"/>
        <v>0</v>
      </c>
    </row>
    <row r="48" spans="1:15" ht="12.75">
      <c r="A48" s="63">
        <v>0</v>
      </c>
      <c r="B48" s="66">
        <f aca="true" t="shared" si="43" ref="B48:M48">+B109+B172</f>
        <v>0</v>
      </c>
      <c r="C48" s="66">
        <f t="shared" si="43"/>
        <v>0</v>
      </c>
      <c r="D48" s="66">
        <f t="shared" si="43"/>
        <v>0</v>
      </c>
      <c r="E48" s="66">
        <f t="shared" si="43"/>
        <v>0</v>
      </c>
      <c r="F48" s="66">
        <f t="shared" si="43"/>
        <v>0</v>
      </c>
      <c r="G48" s="66">
        <f t="shared" si="43"/>
        <v>0</v>
      </c>
      <c r="H48" s="66">
        <f t="shared" si="43"/>
        <v>0</v>
      </c>
      <c r="I48" s="66">
        <f t="shared" si="43"/>
        <v>0</v>
      </c>
      <c r="J48" s="66">
        <f t="shared" si="43"/>
        <v>0</v>
      </c>
      <c r="K48" s="66">
        <f t="shared" si="43"/>
        <v>0</v>
      </c>
      <c r="L48" s="66">
        <f t="shared" si="43"/>
        <v>0</v>
      </c>
      <c r="M48" s="66">
        <f t="shared" si="43"/>
        <v>0</v>
      </c>
      <c r="N48" s="63"/>
      <c r="O48" s="65">
        <f t="shared" si="2"/>
        <v>0</v>
      </c>
    </row>
    <row r="49" spans="1:15" ht="12.75">
      <c r="A49" s="63">
        <v>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3"/>
      <c r="O49" s="63"/>
    </row>
    <row r="50" spans="1:15" ht="13.5" thickBot="1">
      <c r="A50" s="64" t="s">
        <v>65</v>
      </c>
      <c r="B50" s="69">
        <f aca="true" t="shared" si="44" ref="B50:M50">SUM(B8:B49)</f>
        <v>0</v>
      </c>
      <c r="C50" s="69">
        <f t="shared" si="44"/>
        <v>0</v>
      </c>
      <c r="D50" s="69">
        <f t="shared" si="44"/>
        <v>0</v>
      </c>
      <c r="E50" s="69">
        <f t="shared" si="44"/>
        <v>0</v>
      </c>
      <c r="F50" s="69">
        <f t="shared" si="44"/>
        <v>0</v>
      </c>
      <c r="G50" s="69">
        <f t="shared" si="44"/>
        <v>0</v>
      </c>
      <c r="H50" s="69">
        <f t="shared" si="44"/>
        <v>0</v>
      </c>
      <c r="I50" s="69">
        <f t="shared" si="44"/>
        <v>0</v>
      </c>
      <c r="J50" s="69">
        <f t="shared" si="44"/>
        <v>0</v>
      </c>
      <c r="K50" s="69">
        <f t="shared" si="44"/>
        <v>0</v>
      </c>
      <c r="L50" s="69">
        <f t="shared" si="44"/>
        <v>0</v>
      </c>
      <c r="M50" s="69">
        <f t="shared" si="44"/>
        <v>0</v>
      </c>
      <c r="N50" s="63"/>
      <c r="O50" s="65">
        <f>SUM(O8:O49)</f>
        <v>0</v>
      </c>
    </row>
    <row r="51" spans="1:15" ht="13.5" thickTop="1">
      <c r="A51" s="63"/>
      <c r="B51" s="63">
        <f aca="true" t="shared" si="45" ref="B51:M51">+B112+B175</f>
        <v>0</v>
      </c>
      <c r="C51" s="63">
        <f t="shared" si="45"/>
        <v>0</v>
      </c>
      <c r="D51" s="63">
        <f t="shared" si="45"/>
        <v>0</v>
      </c>
      <c r="E51" s="63">
        <f t="shared" si="45"/>
        <v>0</v>
      </c>
      <c r="F51" s="63">
        <f t="shared" si="45"/>
        <v>0</v>
      </c>
      <c r="G51" s="63">
        <f t="shared" si="45"/>
        <v>0</v>
      </c>
      <c r="H51" s="63">
        <f t="shared" si="45"/>
        <v>0</v>
      </c>
      <c r="I51" s="63">
        <f t="shared" si="45"/>
        <v>0</v>
      </c>
      <c r="J51" s="63">
        <f t="shared" si="45"/>
        <v>0</v>
      </c>
      <c r="K51" s="63">
        <f t="shared" si="45"/>
        <v>0</v>
      </c>
      <c r="L51" s="63">
        <f t="shared" si="45"/>
        <v>0</v>
      </c>
      <c r="M51" s="63">
        <f t="shared" si="45"/>
        <v>0</v>
      </c>
      <c r="N51" s="63"/>
      <c r="O51" s="63">
        <f>+O112+O175</f>
        <v>0</v>
      </c>
    </row>
    <row r="52" spans="1:15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2.75">
      <c r="A54" s="63"/>
      <c r="B54" s="141" t="s">
        <v>318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2.75">
      <c r="A55" s="63"/>
      <c r="B55" s="141" t="s">
        <v>43</v>
      </c>
      <c r="C55" s="141">
        <v>0</v>
      </c>
      <c r="D55" s="63">
        <v>0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ht="12.75">
      <c r="A56" s="63"/>
      <c r="B56" s="141" t="s">
        <v>46</v>
      </c>
      <c r="C56" s="141">
        <v>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2.75">
      <c r="A57" s="63"/>
      <c r="B57" s="141" t="s">
        <v>44</v>
      </c>
      <c r="C57" s="141">
        <v>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2.75">
      <c r="A58" s="63"/>
      <c r="B58" s="141"/>
      <c r="C58" s="141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2.75">
      <c r="A59" s="63"/>
      <c r="B59" s="141"/>
      <c r="C59" s="141"/>
      <c r="D59" s="63"/>
      <c r="E59" s="141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46.5">
      <c r="A63" s="60" t="str">
        <f>+A1</f>
        <v>Test Hospital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ht="15" customHeight="1">
      <c r="A64" s="756" t="s">
        <v>99</v>
      </c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</row>
    <row r="65" spans="1:15" ht="15" customHeight="1">
      <c r="A65" s="756" t="s">
        <v>97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</row>
    <row r="66" spans="1:15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12.75">
      <c r="A67" s="61"/>
      <c r="B67" s="67">
        <f aca="true" t="shared" si="46" ref="B67:M67">+B6</f>
        <v>41091</v>
      </c>
      <c r="C67" s="67">
        <f t="shared" si="46"/>
        <v>41122</v>
      </c>
      <c r="D67" s="67">
        <f t="shared" si="46"/>
        <v>41153</v>
      </c>
      <c r="E67" s="67">
        <f t="shared" si="46"/>
        <v>41183</v>
      </c>
      <c r="F67" s="67">
        <f t="shared" si="46"/>
        <v>41214</v>
      </c>
      <c r="G67" s="67">
        <f t="shared" si="46"/>
        <v>41244</v>
      </c>
      <c r="H67" s="67">
        <f t="shared" si="46"/>
        <v>41275</v>
      </c>
      <c r="I67" s="67">
        <f t="shared" si="46"/>
        <v>41306</v>
      </c>
      <c r="J67" s="67">
        <f t="shared" si="46"/>
        <v>41336</v>
      </c>
      <c r="K67" s="67">
        <f t="shared" si="46"/>
        <v>41367</v>
      </c>
      <c r="L67" s="67">
        <f t="shared" si="46"/>
        <v>41398</v>
      </c>
      <c r="M67" s="67">
        <f t="shared" si="46"/>
        <v>41429</v>
      </c>
      <c r="N67" s="61"/>
      <c r="O67" s="62" t="s">
        <v>65</v>
      </c>
    </row>
    <row r="68" spans="1:15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 s="59" customFormat="1" ht="12.75">
      <c r="A69" s="64">
        <f aca="true" t="shared" si="47" ref="A69:A109">+A8</f>
        <v>0</v>
      </c>
      <c r="B69" s="68">
        <f>VLOOKUP(A69,Jul!C$3:I$49,2,FALSE)</f>
        <v>0</v>
      </c>
      <c r="C69" s="68">
        <f>VLOOKUP(A69,Aug!C$3:I$49,2,FALSE)</f>
        <v>0</v>
      </c>
      <c r="D69" s="68">
        <f>VLOOKUP(A69,Sep!C$3:I$49,2,FALSE)</f>
        <v>0</v>
      </c>
      <c r="E69" s="68">
        <f>VLOOKUP(A69,Oct!C$3:I$49,2,FALSE)</f>
        <v>0</v>
      </c>
      <c r="F69" s="68">
        <f>VLOOKUP(A69,Nov!C$3:I$49,2,FALSE)</f>
        <v>0</v>
      </c>
      <c r="G69" s="68">
        <f>VLOOKUP(A69,Dec!C$3:I$49,2,FALSE)</f>
        <v>0</v>
      </c>
      <c r="H69" s="68">
        <f>VLOOKUP(A69,Jan!C$3:I$49,2,FALSE)</f>
        <v>0</v>
      </c>
      <c r="I69" s="68">
        <f>VLOOKUP(A69,Feb!C$3:I$49,2,FALSE)</f>
        <v>0</v>
      </c>
      <c r="J69" s="68">
        <f>VLOOKUP(A69,Mar!C$3:I$49,2,FALSE)</f>
        <v>0</v>
      </c>
      <c r="K69" s="68">
        <f>VLOOKUP(A69,April!C$3:I$49,2,FALSE)</f>
        <v>0</v>
      </c>
      <c r="L69" s="68">
        <f>VLOOKUP(A69,May!C$3:I$49,2,FALSE)</f>
        <v>0</v>
      </c>
      <c r="M69" s="68">
        <f>VLOOKUP(A69,June!C$3:I$49,2,FALSE)</f>
        <v>0</v>
      </c>
      <c r="N69" s="63"/>
      <c r="O69" s="65">
        <f aca="true" t="shared" si="48" ref="O69:O109">SUM(B69:M69)</f>
        <v>0</v>
      </c>
    </row>
    <row r="70" spans="1:15" ht="12.75">
      <c r="A70" s="64">
        <f t="shared" si="47"/>
        <v>0</v>
      </c>
      <c r="B70" s="68">
        <f>VLOOKUP(A70,Jul!C$3:I$49,2,FALSE)</f>
        <v>0</v>
      </c>
      <c r="C70" s="68">
        <f>VLOOKUP(A70,Aug!C$3:I$49,2,FALSE)</f>
        <v>0</v>
      </c>
      <c r="D70" s="68">
        <f>VLOOKUP(A70,Sep!C$3:I$49,2,FALSE)</f>
        <v>0</v>
      </c>
      <c r="E70" s="68">
        <f>VLOOKUP(A70,Oct!C$3:I$49,2,FALSE)</f>
        <v>0</v>
      </c>
      <c r="F70" s="68">
        <f>VLOOKUP(A70,Nov!C$3:I$49,2,FALSE)</f>
        <v>0</v>
      </c>
      <c r="G70" s="68">
        <f>VLOOKUP(A70,Dec!C$3:I$49,2,FALSE)</f>
        <v>0</v>
      </c>
      <c r="H70" s="68">
        <f>VLOOKUP(A70,Jan!C$3:I$49,2,FALSE)</f>
        <v>0</v>
      </c>
      <c r="I70" s="68">
        <f>VLOOKUP(A70,Feb!C$3:I$49,2,FALSE)</f>
        <v>0</v>
      </c>
      <c r="J70" s="68">
        <f>VLOOKUP(A70,Mar!C$3:I$49,2,FALSE)</f>
        <v>0</v>
      </c>
      <c r="K70" s="68">
        <f>VLOOKUP(A70,April!C$3:I$49,2,FALSE)</f>
        <v>0</v>
      </c>
      <c r="L70" s="68">
        <f>VLOOKUP(A70,May!C$3:I$49,2,FALSE)</f>
        <v>0</v>
      </c>
      <c r="M70" s="68">
        <f>VLOOKUP(A70,June!C$3:I$49,2,FALSE)</f>
        <v>0</v>
      </c>
      <c r="N70" s="63"/>
      <c r="O70" s="65">
        <f t="shared" si="48"/>
        <v>0</v>
      </c>
    </row>
    <row r="71" spans="1:15" ht="12.75">
      <c r="A71" s="64">
        <f t="shared" si="47"/>
        <v>0</v>
      </c>
      <c r="B71" s="68">
        <f>VLOOKUP(A71,Jul!C$3:I$49,2,FALSE)</f>
        <v>0</v>
      </c>
      <c r="C71" s="68">
        <f>VLOOKUP(A71,Aug!C$3:I$49,2,FALSE)</f>
        <v>0</v>
      </c>
      <c r="D71" s="68">
        <f>VLOOKUP(A71,Sep!C$3:I$49,2,FALSE)</f>
        <v>0</v>
      </c>
      <c r="E71" s="68">
        <f>VLOOKUP(A71,Oct!C$3:I$49,2,FALSE)</f>
        <v>0</v>
      </c>
      <c r="F71" s="68">
        <f>VLOOKUP(A71,Nov!C$3:I$49,2,FALSE)</f>
        <v>0</v>
      </c>
      <c r="G71" s="68">
        <f>VLOOKUP(A71,Dec!C$3:I$49,2,FALSE)</f>
        <v>0</v>
      </c>
      <c r="H71" s="68">
        <f>VLOOKUP(A71,Jan!C$3:I$49,2,FALSE)</f>
        <v>0</v>
      </c>
      <c r="I71" s="68">
        <f>VLOOKUP(A71,Feb!C$3:I$49,2,FALSE)</f>
        <v>0</v>
      </c>
      <c r="J71" s="68">
        <f>VLOOKUP(A71,Mar!C$3:I$49,2,FALSE)</f>
        <v>0</v>
      </c>
      <c r="K71" s="68">
        <f>VLOOKUP(A71,April!C$3:I$49,2,FALSE)</f>
        <v>0</v>
      </c>
      <c r="L71" s="68">
        <f>VLOOKUP(A71,May!C$3:I$49,2,FALSE)</f>
        <v>0</v>
      </c>
      <c r="M71" s="68">
        <f>VLOOKUP(A71,June!C$3:I$49,2,FALSE)</f>
        <v>0</v>
      </c>
      <c r="N71" s="63"/>
      <c r="O71" s="65">
        <f t="shared" si="48"/>
        <v>0</v>
      </c>
    </row>
    <row r="72" spans="1:15" ht="12.75">
      <c r="A72" s="64">
        <f t="shared" si="47"/>
        <v>0</v>
      </c>
      <c r="B72" s="68">
        <f>VLOOKUP(A72,Jul!C$3:I$49,2,FALSE)</f>
        <v>0</v>
      </c>
      <c r="C72" s="68">
        <f>VLOOKUP(A72,Aug!C$3:I$49,2,FALSE)</f>
        <v>0</v>
      </c>
      <c r="D72" s="68">
        <f>VLOOKUP(A72,Sep!C$3:I$49,2,FALSE)</f>
        <v>0</v>
      </c>
      <c r="E72" s="68">
        <f>VLOOKUP(A72,Oct!C$3:I$49,2,FALSE)</f>
        <v>0</v>
      </c>
      <c r="F72" s="68">
        <f>VLOOKUP(A72,Nov!C$3:I$49,2,FALSE)</f>
        <v>0</v>
      </c>
      <c r="G72" s="68">
        <f>VLOOKUP(A72,Dec!C$3:I$49,2,FALSE)</f>
        <v>0</v>
      </c>
      <c r="H72" s="68">
        <f>VLOOKUP(A72,Jan!C$3:I$49,2,FALSE)</f>
        <v>0</v>
      </c>
      <c r="I72" s="68">
        <f>VLOOKUP(A72,Feb!C$3:I$49,2,FALSE)</f>
        <v>0</v>
      </c>
      <c r="J72" s="68">
        <f>VLOOKUP(A72,Mar!C$3:I$49,2,FALSE)</f>
        <v>0</v>
      </c>
      <c r="K72" s="68">
        <f>VLOOKUP(A72,April!C$3:I$49,2,FALSE)</f>
        <v>0</v>
      </c>
      <c r="L72" s="68">
        <f>VLOOKUP(A72,May!C$3:I$49,2,FALSE)</f>
        <v>0</v>
      </c>
      <c r="M72" s="68">
        <f>VLOOKUP(A72,June!C$3:I$49,2,FALSE)</f>
        <v>0</v>
      </c>
      <c r="N72" s="63"/>
      <c r="O72" s="65">
        <f t="shared" si="48"/>
        <v>0</v>
      </c>
    </row>
    <row r="73" spans="1:15" ht="12.75">
      <c r="A73" s="64">
        <f t="shared" si="47"/>
        <v>0</v>
      </c>
      <c r="B73" s="68">
        <f>VLOOKUP(A73,Jul!C$3:I$49,2,FALSE)</f>
        <v>0</v>
      </c>
      <c r="C73" s="68">
        <f>VLOOKUP(A73,Aug!C$3:I$49,2,FALSE)</f>
        <v>0</v>
      </c>
      <c r="D73" s="68">
        <f>VLOOKUP(A73,Sep!C$3:I$49,2,FALSE)</f>
        <v>0</v>
      </c>
      <c r="E73" s="68">
        <f>VLOOKUP(A73,Oct!C$3:I$49,2,FALSE)</f>
        <v>0</v>
      </c>
      <c r="F73" s="68">
        <f>VLOOKUP(A73,Nov!C$3:I$49,2,FALSE)</f>
        <v>0</v>
      </c>
      <c r="G73" s="68">
        <f>VLOOKUP(A73,Dec!C$3:I$49,2,FALSE)</f>
        <v>0</v>
      </c>
      <c r="H73" s="68">
        <f>VLOOKUP(A73,Jan!C$3:I$49,2,FALSE)</f>
        <v>0</v>
      </c>
      <c r="I73" s="68">
        <f>VLOOKUP(A73,Feb!C$3:I$49,2,FALSE)</f>
        <v>0</v>
      </c>
      <c r="J73" s="68">
        <f>VLOOKUP(A73,Mar!C$3:I$49,2,FALSE)</f>
        <v>0</v>
      </c>
      <c r="K73" s="68">
        <f>VLOOKUP(A73,April!C$3:I$49,2,FALSE)</f>
        <v>0</v>
      </c>
      <c r="L73" s="68">
        <f>VLOOKUP(A73,May!C$3:I$49,2,FALSE)</f>
        <v>0</v>
      </c>
      <c r="M73" s="68">
        <f>VLOOKUP(A73,June!C$3:I$49,2,FALSE)</f>
        <v>0</v>
      </c>
      <c r="N73" s="63"/>
      <c r="O73" s="65">
        <f t="shared" si="48"/>
        <v>0</v>
      </c>
    </row>
    <row r="74" spans="1:15" ht="12.75">
      <c r="A74" s="64">
        <f t="shared" si="47"/>
        <v>0</v>
      </c>
      <c r="B74" s="68">
        <f>VLOOKUP(A74,Jul!C$3:I$49,2,FALSE)</f>
        <v>0</v>
      </c>
      <c r="C74" s="68">
        <f>VLOOKUP(A74,Aug!C$3:I$49,2,FALSE)</f>
        <v>0</v>
      </c>
      <c r="D74" s="68">
        <f>VLOOKUP(A74,Sep!C$3:I$49,2,FALSE)</f>
        <v>0</v>
      </c>
      <c r="E74" s="68">
        <f>VLOOKUP(A74,Oct!C$3:I$49,2,FALSE)</f>
        <v>0</v>
      </c>
      <c r="F74" s="68">
        <f>VLOOKUP(A74,Nov!C$3:I$49,2,FALSE)</f>
        <v>0</v>
      </c>
      <c r="G74" s="68">
        <f>VLOOKUP(A74,Dec!C$3:I$49,2,FALSE)</f>
        <v>0</v>
      </c>
      <c r="H74" s="68">
        <f>VLOOKUP(A74,Jan!C$3:I$49,2,FALSE)</f>
        <v>0</v>
      </c>
      <c r="I74" s="68">
        <f>VLOOKUP(A74,Feb!C$3:I$49,2,FALSE)</f>
        <v>0</v>
      </c>
      <c r="J74" s="68">
        <f>VLOOKUP(A74,Mar!C$3:I$49,2,FALSE)</f>
        <v>0</v>
      </c>
      <c r="K74" s="68">
        <f>VLOOKUP(A74,April!C$3:I$49,2,FALSE)</f>
        <v>0</v>
      </c>
      <c r="L74" s="68">
        <f>VLOOKUP(A74,May!C$3:I$49,2,FALSE)</f>
        <v>0</v>
      </c>
      <c r="M74" s="68">
        <f>VLOOKUP(A74,June!C$3:I$49,2,FALSE)</f>
        <v>0</v>
      </c>
      <c r="N74" s="63"/>
      <c r="O74" s="65">
        <f t="shared" si="48"/>
        <v>0</v>
      </c>
    </row>
    <row r="75" spans="1:15" ht="12.75">
      <c r="A75" s="64">
        <f t="shared" si="47"/>
        <v>0</v>
      </c>
      <c r="B75" s="68">
        <f>VLOOKUP(A75,Jul!C$3:I$49,2,FALSE)</f>
        <v>0</v>
      </c>
      <c r="C75" s="68">
        <f>VLOOKUP(A75,Aug!C$3:I$49,2,FALSE)</f>
        <v>0</v>
      </c>
      <c r="D75" s="68">
        <f>VLOOKUP(A75,Sep!C$3:I$49,2,FALSE)</f>
        <v>0</v>
      </c>
      <c r="E75" s="68">
        <f>VLOOKUP(A75,Oct!C$3:I$49,2,FALSE)</f>
        <v>0</v>
      </c>
      <c r="F75" s="68">
        <f>VLOOKUP(A75,Nov!C$3:I$49,2,FALSE)</f>
        <v>0</v>
      </c>
      <c r="G75" s="68">
        <f>VLOOKUP(A75,Dec!C$3:I$49,2,FALSE)</f>
        <v>0</v>
      </c>
      <c r="H75" s="68">
        <f>VLOOKUP(A75,Jan!C$3:I$49,2,FALSE)</f>
        <v>0</v>
      </c>
      <c r="I75" s="68">
        <f>VLOOKUP(A75,Feb!C$3:I$49,2,FALSE)</f>
        <v>0</v>
      </c>
      <c r="J75" s="68">
        <f>VLOOKUP(A75,Mar!C$3:I$49,2,FALSE)</f>
        <v>0</v>
      </c>
      <c r="K75" s="68">
        <f>VLOOKUP(A75,April!C$3:I$49,2,FALSE)</f>
        <v>0</v>
      </c>
      <c r="L75" s="68">
        <f>VLOOKUP(A75,May!C$3:I$49,2,FALSE)</f>
        <v>0</v>
      </c>
      <c r="M75" s="68">
        <f>VLOOKUP(A75,June!C$3:I$49,2,FALSE)</f>
        <v>0</v>
      </c>
      <c r="N75" s="63"/>
      <c r="O75" s="65">
        <f t="shared" si="48"/>
        <v>0</v>
      </c>
    </row>
    <row r="76" spans="1:15" ht="12.75">
      <c r="A76" s="64">
        <f t="shared" si="47"/>
        <v>0</v>
      </c>
      <c r="B76" s="68">
        <f>VLOOKUP(A76,Jul!C$3:I$49,2,FALSE)</f>
        <v>0</v>
      </c>
      <c r="C76" s="68">
        <f>VLOOKUP(A76,Aug!C$3:I$49,2,FALSE)</f>
        <v>0</v>
      </c>
      <c r="D76" s="68">
        <f>VLOOKUP(A76,Sep!C$3:I$49,2,FALSE)</f>
        <v>0</v>
      </c>
      <c r="E76" s="68">
        <f>VLOOKUP(A76,Oct!C$3:I$49,2,FALSE)</f>
        <v>0</v>
      </c>
      <c r="F76" s="68">
        <f>VLOOKUP(A76,Nov!C$3:I$49,2,FALSE)</f>
        <v>0</v>
      </c>
      <c r="G76" s="68">
        <f>VLOOKUP(A76,Dec!C$3:I$49,2,FALSE)</f>
        <v>0</v>
      </c>
      <c r="H76" s="68">
        <f>VLOOKUP(A76,Jan!C$3:I$49,2,FALSE)</f>
        <v>0</v>
      </c>
      <c r="I76" s="68">
        <f>VLOOKUP(A76,Feb!C$3:I$49,2,FALSE)</f>
        <v>0</v>
      </c>
      <c r="J76" s="68">
        <f>VLOOKUP(A76,Mar!C$3:I$49,2,FALSE)</f>
        <v>0</v>
      </c>
      <c r="K76" s="68">
        <f>VLOOKUP(A76,April!C$3:I$49,2,FALSE)</f>
        <v>0</v>
      </c>
      <c r="L76" s="68">
        <f>VLOOKUP(A76,May!C$3:I$49,2,FALSE)</f>
        <v>0</v>
      </c>
      <c r="M76" s="68">
        <f>VLOOKUP(A76,June!C$3:I$49,2,FALSE)</f>
        <v>0</v>
      </c>
      <c r="N76" s="63"/>
      <c r="O76" s="65">
        <f t="shared" si="48"/>
        <v>0</v>
      </c>
    </row>
    <row r="77" spans="1:15" ht="12.75">
      <c r="A77" s="64">
        <f t="shared" si="47"/>
        <v>0</v>
      </c>
      <c r="B77" s="68">
        <f>VLOOKUP(A77,Jul!C$3:I$49,2,FALSE)</f>
        <v>0</v>
      </c>
      <c r="C77" s="68">
        <f>VLOOKUP(A77,Aug!C$3:I$49,2,FALSE)</f>
        <v>0</v>
      </c>
      <c r="D77" s="68">
        <f>VLOOKUP(A77,Sep!C$3:I$49,2,FALSE)</f>
        <v>0</v>
      </c>
      <c r="E77" s="68">
        <f>VLOOKUP(A77,Oct!C$3:I$49,2,FALSE)</f>
        <v>0</v>
      </c>
      <c r="F77" s="68">
        <f>VLOOKUP(A77,Nov!C$3:I$49,2,FALSE)</f>
        <v>0</v>
      </c>
      <c r="G77" s="68">
        <f>VLOOKUP(A77,Dec!C$3:I$49,2,FALSE)</f>
        <v>0</v>
      </c>
      <c r="H77" s="68">
        <f>VLOOKUP(A77,Jan!C$3:I$49,2,FALSE)</f>
        <v>0</v>
      </c>
      <c r="I77" s="68">
        <f>VLOOKUP(A77,Feb!C$3:I$49,2,FALSE)</f>
        <v>0</v>
      </c>
      <c r="J77" s="68">
        <f>VLOOKUP(A77,Mar!C$3:I$49,2,FALSE)</f>
        <v>0</v>
      </c>
      <c r="K77" s="68">
        <f>VLOOKUP(A77,April!C$3:I$49,2,FALSE)</f>
        <v>0</v>
      </c>
      <c r="L77" s="68">
        <f>VLOOKUP(A77,May!C$3:I$49,2,FALSE)</f>
        <v>0</v>
      </c>
      <c r="M77" s="68">
        <f>VLOOKUP(A77,June!C$3:I$49,2,FALSE)</f>
        <v>0</v>
      </c>
      <c r="N77" s="63"/>
      <c r="O77" s="65">
        <f t="shared" si="48"/>
        <v>0</v>
      </c>
    </row>
    <row r="78" spans="1:15" ht="12.75">
      <c r="A78" s="64">
        <f t="shared" si="47"/>
        <v>0</v>
      </c>
      <c r="B78" s="68">
        <f>VLOOKUP(A78,Jul!C$3:I$49,2,FALSE)</f>
        <v>0</v>
      </c>
      <c r="C78" s="68">
        <f>VLOOKUP(A78,Aug!C$3:I$49,2,FALSE)</f>
        <v>0</v>
      </c>
      <c r="D78" s="68">
        <f>VLOOKUP(A78,Sep!C$3:I$49,2,FALSE)</f>
        <v>0</v>
      </c>
      <c r="E78" s="68">
        <f>VLOOKUP(A78,Oct!C$3:I$49,2,FALSE)</f>
        <v>0</v>
      </c>
      <c r="F78" s="68">
        <f>VLOOKUP(A78,Nov!C$3:I$49,2,FALSE)</f>
        <v>0</v>
      </c>
      <c r="G78" s="68">
        <f>VLOOKUP(A78,Dec!C$3:I$49,2,FALSE)</f>
        <v>0</v>
      </c>
      <c r="H78" s="68">
        <f>VLOOKUP(A78,Jan!C$3:I$49,2,FALSE)</f>
        <v>0</v>
      </c>
      <c r="I78" s="68">
        <f>VLOOKUP(A78,Feb!C$3:I$49,2,FALSE)</f>
        <v>0</v>
      </c>
      <c r="J78" s="68">
        <f>VLOOKUP(A78,Mar!C$3:I$49,2,FALSE)</f>
        <v>0</v>
      </c>
      <c r="K78" s="68">
        <f>VLOOKUP(A78,April!C$3:I$49,2,FALSE)</f>
        <v>0</v>
      </c>
      <c r="L78" s="68">
        <f>VLOOKUP(A78,May!C$3:I$49,2,FALSE)</f>
        <v>0</v>
      </c>
      <c r="M78" s="68">
        <f>VLOOKUP(A78,June!C$3:I$49,2,FALSE)</f>
        <v>0</v>
      </c>
      <c r="N78" s="63"/>
      <c r="O78" s="65">
        <f t="shared" si="48"/>
        <v>0</v>
      </c>
    </row>
    <row r="79" spans="1:15" ht="12.75">
      <c r="A79" s="64">
        <f t="shared" si="47"/>
        <v>0</v>
      </c>
      <c r="B79" s="68">
        <f>VLOOKUP(A79,Jul!C$3:I$49,2,FALSE)</f>
        <v>0</v>
      </c>
      <c r="C79" s="68">
        <f>VLOOKUP(A79,Aug!C$3:I$49,2,FALSE)</f>
        <v>0</v>
      </c>
      <c r="D79" s="68">
        <f>VLOOKUP(A79,Sep!C$3:I$49,2,FALSE)</f>
        <v>0</v>
      </c>
      <c r="E79" s="68">
        <f>VLOOKUP(A79,Oct!C$3:I$49,2,FALSE)</f>
        <v>0</v>
      </c>
      <c r="F79" s="68">
        <f>VLOOKUP(A79,Nov!C$3:I$49,2,FALSE)</f>
        <v>0</v>
      </c>
      <c r="G79" s="68">
        <f>VLOOKUP(A79,Dec!C$3:I$49,2,FALSE)</f>
        <v>0</v>
      </c>
      <c r="H79" s="68">
        <f>VLOOKUP(A79,Jan!C$3:I$49,2,FALSE)</f>
        <v>0</v>
      </c>
      <c r="I79" s="68">
        <f>VLOOKUP(A79,Feb!C$3:I$49,2,FALSE)</f>
        <v>0</v>
      </c>
      <c r="J79" s="68">
        <f>VLOOKUP(A79,Mar!C$3:I$49,2,FALSE)</f>
        <v>0</v>
      </c>
      <c r="K79" s="68">
        <f>VLOOKUP(A79,April!C$3:I$49,2,FALSE)</f>
        <v>0</v>
      </c>
      <c r="L79" s="68">
        <f>VLOOKUP(A79,May!C$3:I$49,2,FALSE)</f>
        <v>0</v>
      </c>
      <c r="M79" s="68">
        <f>VLOOKUP(A79,June!C$3:I$49,2,FALSE)</f>
        <v>0</v>
      </c>
      <c r="N79" s="63"/>
      <c r="O79" s="65">
        <f t="shared" si="48"/>
        <v>0</v>
      </c>
    </row>
    <row r="80" spans="1:15" ht="12.75">
      <c r="A80" s="64">
        <f t="shared" si="47"/>
        <v>0</v>
      </c>
      <c r="B80" s="68">
        <f>VLOOKUP(A80,Jul!C$3:I$49,2,FALSE)</f>
        <v>0</v>
      </c>
      <c r="C80" s="68">
        <f>VLOOKUP(A80,Aug!C$3:I$49,2,FALSE)</f>
        <v>0</v>
      </c>
      <c r="D80" s="68">
        <f>VLOOKUP(A80,Sep!C$3:I$49,2,FALSE)</f>
        <v>0</v>
      </c>
      <c r="E80" s="68">
        <f>VLOOKUP(A80,Oct!C$3:I$49,2,FALSE)</f>
        <v>0</v>
      </c>
      <c r="F80" s="68">
        <f>VLOOKUP(A80,Nov!C$3:I$49,2,FALSE)</f>
        <v>0</v>
      </c>
      <c r="G80" s="68">
        <f>VLOOKUP(A80,Dec!C$3:I$49,2,FALSE)</f>
        <v>0</v>
      </c>
      <c r="H80" s="68">
        <f>VLOOKUP(A80,Jan!C$3:I$49,2,FALSE)</f>
        <v>0</v>
      </c>
      <c r="I80" s="68">
        <f>VLOOKUP(A80,Feb!C$3:I$49,2,FALSE)</f>
        <v>0</v>
      </c>
      <c r="J80" s="68">
        <f>VLOOKUP(A80,Mar!C$3:I$49,2,FALSE)</f>
        <v>0</v>
      </c>
      <c r="K80" s="68">
        <f>VLOOKUP(A80,April!C$3:I$49,2,FALSE)</f>
        <v>0</v>
      </c>
      <c r="L80" s="68">
        <f>VLOOKUP(A80,May!C$3:I$49,2,FALSE)</f>
        <v>0</v>
      </c>
      <c r="M80" s="68">
        <f>VLOOKUP(A80,June!C$3:I$49,2,FALSE)</f>
        <v>0</v>
      </c>
      <c r="N80" s="63"/>
      <c r="O80" s="65">
        <f t="shared" si="48"/>
        <v>0</v>
      </c>
    </row>
    <row r="81" spans="1:15" ht="12.75">
      <c r="A81" s="64">
        <f t="shared" si="47"/>
        <v>0</v>
      </c>
      <c r="B81" s="68">
        <f>VLOOKUP(A81,Jul!C$3:I$49,2,FALSE)</f>
        <v>0</v>
      </c>
      <c r="C81" s="68">
        <f>VLOOKUP(A81,Aug!C$3:I$49,2,FALSE)</f>
        <v>0</v>
      </c>
      <c r="D81" s="68">
        <f>VLOOKUP(A81,Sep!C$3:I$49,2,FALSE)</f>
        <v>0</v>
      </c>
      <c r="E81" s="68">
        <f>VLOOKUP(A81,Oct!C$3:I$49,2,FALSE)</f>
        <v>0</v>
      </c>
      <c r="F81" s="68">
        <f>VLOOKUP(A81,Nov!C$3:I$49,2,FALSE)</f>
        <v>0</v>
      </c>
      <c r="G81" s="68">
        <f>VLOOKUP(A81,Dec!C$3:I$49,2,FALSE)</f>
        <v>0</v>
      </c>
      <c r="H81" s="68">
        <f>VLOOKUP(A81,Jan!C$3:I$49,2,FALSE)</f>
        <v>0</v>
      </c>
      <c r="I81" s="68">
        <f>VLOOKUP(A81,Feb!C$3:I$49,2,FALSE)</f>
        <v>0</v>
      </c>
      <c r="J81" s="68">
        <f>VLOOKUP(A81,Mar!C$3:I$49,2,FALSE)</f>
        <v>0</v>
      </c>
      <c r="K81" s="68">
        <f>VLOOKUP(A81,April!C$3:I$49,2,FALSE)</f>
        <v>0</v>
      </c>
      <c r="L81" s="68">
        <f>VLOOKUP(A81,May!C$3:I$49,2,FALSE)</f>
        <v>0</v>
      </c>
      <c r="M81" s="68">
        <f>VLOOKUP(A81,June!C$3:I$49,2,FALSE)</f>
        <v>0</v>
      </c>
      <c r="N81" s="63"/>
      <c r="O81" s="65">
        <f t="shared" si="48"/>
        <v>0</v>
      </c>
    </row>
    <row r="82" spans="1:15" ht="12.75">
      <c r="A82" s="64">
        <f t="shared" si="47"/>
        <v>0</v>
      </c>
      <c r="B82" s="68">
        <f>VLOOKUP(A82,Jul!C$3:I$49,2,FALSE)</f>
        <v>0</v>
      </c>
      <c r="C82" s="68">
        <f>VLOOKUP(A82,Aug!C$3:I$49,2,FALSE)</f>
        <v>0</v>
      </c>
      <c r="D82" s="68">
        <f>VLOOKUP(A82,Sep!C$3:I$49,2,FALSE)</f>
        <v>0</v>
      </c>
      <c r="E82" s="68">
        <f>VLOOKUP(A82,Oct!C$3:I$49,2,FALSE)</f>
        <v>0</v>
      </c>
      <c r="F82" s="68">
        <f>VLOOKUP(A82,Nov!C$3:I$49,2,FALSE)</f>
        <v>0</v>
      </c>
      <c r="G82" s="68">
        <f>VLOOKUP(A82,Dec!C$3:I$49,2,FALSE)</f>
        <v>0</v>
      </c>
      <c r="H82" s="68">
        <f>VLOOKUP(A82,Jan!C$3:I$49,2,FALSE)</f>
        <v>0</v>
      </c>
      <c r="I82" s="68">
        <f>VLOOKUP(A82,Feb!C$3:I$49,2,FALSE)</f>
        <v>0</v>
      </c>
      <c r="J82" s="68">
        <f>VLOOKUP(A82,Mar!C$3:I$49,2,FALSE)</f>
        <v>0</v>
      </c>
      <c r="K82" s="68">
        <f>VLOOKUP(A82,April!C$3:I$49,2,FALSE)</f>
        <v>0</v>
      </c>
      <c r="L82" s="68">
        <f>VLOOKUP(A82,May!C$3:I$49,2,FALSE)</f>
        <v>0</v>
      </c>
      <c r="M82" s="68">
        <f>VLOOKUP(A82,June!C$3:I$49,2,FALSE)</f>
        <v>0</v>
      </c>
      <c r="N82" s="63"/>
      <c r="O82" s="65">
        <f t="shared" si="48"/>
        <v>0</v>
      </c>
    </row>
    <row r="83" spans="1:15" ht="12.75">
      <c r="A83" s="64">
        <f t="shared" si="47"/>
        <v>0</v>
      </c>
      <c r="B83" s="68">
        <f>VLOOKUP(A83,Jul!C$3:I$49,2,FALSE)</f>
        <v>0</v>
      </c>
      <c r="C83" s="68">
        <f>VLOOKUP(A83,Aug!C$3:I$49,2,FALSE)</f>
        <v>0</v>
      </c>
      <c r="D83" s="68">
        <f>VLOOKUP(A83,Sep!C$3:I$49,2,FALSE)</f>
        <v>0</v>
      </c>
      <c r="E83" s="68">
        <f>VLOOKUP(A83,Oct!C$3:I$49,2,FALSE)</f>
        <v>0</v>
      </c>
      <c r="F83" s="68">
        <f>VLOOKUP(A83,Nov!C$3:I$49,2,FALSE)</f>
        <v>0</v>
      </c>
      <c r="G83" s="68">
        <f>VLOOKUP(A83,Dec!C$3:I$49,2,FALSE)</f>
        <v>0</v>
      </c>
      <c r="H83" s="68">
        <f>VLOOKUP(A83,Jan!C$3:I$49,2,FALSE)</f>
        <v>0</v>
      </c>
      <c r="I83" s="68">
        <f>VLOOKUP(A83,Feb!C$3:I$49,2,FALSE)</f>
        <v>0</v>
      </c>
      <c r="J83" s="68">
        <f>VLOOKUP(A83,Mar!C$3:I$49,2,FALSE)</f>
        <v>0</v>
      </c>
      <c r="K83" s="68">
        <f>VLOOKUP(A83,April!C$3:I$49,2,FALSE)</f>
        <v>0</v>
      </c>
      <c r="L83" s="68">
        <f>VLOOKUP(A83,May!C$3:I$49,2,FALSE)</f>
        <v>0</v>
      </c>
      <c r="M83" s="68">
        <f>VLOOKUP(A83,June!C$3:I$49,2,FALSE)</f>
        <v>0</v>
      </c>
      <c r="N83" s="63"/>
      <c r="O83" s="65">
        <f t="shared" si="48"/>
        <v>0</v>
      </c>
    </row>
    <row r="84" spans="1:15" ht="12.75">
      <c r="A84" s="64">
        <f t="shared" si="47"/>
        <v>0</v>
      </c>
      <c r="B84" s="68">
        <f>VLOOKUP(A84,Jul!C$3:I$49,2,FALSE)</f>
        <v>0</v>
      </c>
      <c r="C84" s="68">
        <f>VLOOKUP(A84,Aug!C$3:I$49,2,FALSE)</f>
        <v>0</v>
      </c>
      <c r="D84" s="68">
        <f>VLOOKUP(A84,Sep!C$3:I$49,2,FALSE)</f>
        <v>0</v>
      </c>
      <c r="E84" s="68">
        <f>VLOOKUP(A84,Oct!C$3:I$49,2,FALSE)</f>
        <v>0</v>
      </c>
      <c r="F84" s="68">
        <f>VLOOKUP(A84,Nov!C$3:I$49,2,FALSE)</f>
        <v>0</v>
      </c>
      <c r="G84" s="68">
        <f>VLOOKUP(A84,Dec!C$3:I$49,2,FALSE)</f>
        <v>0</v>
      </c>
      <c r="H84" s="68">
        <f>VLOOKUP(A84,Jan!C$3:I$49,2,FALSE)</f>
        <v>0</v>
      </c>
      <c r="I84" s="68">
        <f>VLOOKUP(A84,Feb!C$3:I$49,2,FALSE)</f>
        <v>0</v>
      </c>
      <c r="J84" s="68">
        <f>VLOOKUP(A84,Mar!C$3:I$49,2,FALSE)</f>
        <v>0</v>
      </c>
      <c r="K84" s="68">
        <f>VLOOKUP(A84,April!C$3:I$49,2,FALSE)</f>
        <v>0</v>
      </c>
      <c r="L84" s="68">
        <f>VLOOKUP(A84,May!C$3:I$49,2,FALSE)</f>
        <v>0</v>
      </c>
      <c r="M84" s="68">
        <f>VLOOKUP(A84,June!C$3:I$49,2,FALSE)</f>
        <v>0</v>
      </c>
      <c r="N84" s="63"/>
      <c r="O84" s="65">
        <f t="shared" si="48"/>
        <v>0</v>
      </c>
    </row>
    <row r="85" spans="1:15" ht="12.75">
      <c r="A85" s="64">
        <f t="shared" si="47"/>
        <v>0</v>
      </c>
      <c r="B85" s="68">
        <f>VLOOKUP(A85,Jul!C$3:I$49,2,FALSE)</f>
        <v>0</v>
      </c>
      <c r="C85" s="68">
        <f>VLOOKUP(A85,Aug!C$3:I$49,2,FALSE)</f>
        <v>0</v>
      </c>
      <c r="D85" s="68">
        <f>VLOOKUP(A85,Sep!C$3:I$49,2,FALSE)</f>
        <v>0</v>
      </c>
      <c r="E85" s="68">
        <f>VLOOKUP(A85,Oct!C$3:I$49,2,FALSE)</f>
        <v>0</v>
      </c>
      <c r="F85" s="68">
        <f>VLOOKUP(A85,Nov!C$3:I$49,2,FALSE)</f>
        <v>0</v>
      </c>
      <c r="G85" s="68">
        <f>VLOOKUP(A85,Dec!C$3:I$49,2,FALSE)</f>
        <v>0</v>
      </c>
      <c r="H85" s="68">
        <f>VLOOKUP(A85,Jan!C$3:I$49,2,FALSE)</f>
        <v>0</v>
      </c>
      <c r="I85" s="68">
        <f>VLOOKUP(A85,Feb!C$3:I$49,2,FALSE)</f>
        <v>0</v>
      </c>
      <c r="J85" s="68">
        <f>VLOOKUP(A85,Mar!C$3:I$49,2,FALSE)</f>
        <v>0</v>
      </c>
      <c r="K85" s="68">
        <f>VLOOKUP(A85,April!C$3:I$49,2,FALSE)</f>
        <v>0</v>
      </c>
      <c r="L85" s="68">
        <f>VLOOKUP(A85,May!C$3:I$49,2,FALSE)</f>
        <v>0</v>
      </c>
      <c r="M85" s="68">
        <f>VLOOKUP(A85,June!C$3:I$49,2,FALSE)</f>
        <v>0</v>
      </c>
      <c r="N85" s="63"/>
      <c r="O85" s="65">
        <f t="shared" si="48"/>
        <v>0</v>
      </c>
    </row>
    <row r="86" spans="1:15" ht="12.75">
      <c r="A86" s="64">
        <f t="shared" si="47"/>
        <v>0</v>
      </c>
      <c r="B86" s="68">
        <f>VLOOKUP(A86,Jul!C$3:I$49,2,FALSE)</f>
        <v>0</v>
      </c>
      <c r="C86" s="68">
        <f>VLOOKUP(A86,Aug!C$3:I$49,2,FALSE)</f>
        <v>0</v>
      </c>
      <c r="D86" s="68">
        <f>VLOOKUP(A86,Sep!C$3:I$49,2,FALSE)</f>
        <v>0</v>
      </c>
      <c r="E86" s="68">
        <f>VLOOKUP(A86,Oct!C$3:I$49,2,FALSE)</f>
        <v>0</v>
      </c>
      <c r="F86" s="68">
        <f>VLOOKUP(A86,Nov!C$3:I$49,2,FALSE)</f>
        <v>0</v>
      </c>
      <c r="G86" s="68">
        <f>VLOOKUP(A86,Dec!C$3:I$49,2,FALSE)</f>
        <v>0</v>
      </c>
      <c r="H86" s="68">
        <f>VLOOKUP(A86,Jan!C$3:I$49,2,FALSE)</f>
        <v>0</v>
      </c>
      <c r="I86" s="68">
        <f>VLOOKUP(A86,Feb!C$3:I$49,2,FALSE)</f>
        <v>0</v>
      </c>
      <c r="J86" s="68">
        <f>VLOOKUP(A86,Mar!C$3:I$49,2,FALSE)</f>
        <v>0</v>
      </c>
      <c r="K86" s="68">
        <f>VLOOKUP(A86,April!C$3:I$49,2,FALSE)</f>
        <v>0</v>
      </c>
      <c r="L86" s="68">
        <f>VLOOKUP(A86,May!C$3:I$49,2,FALSE)</f>
        <v>0</v>
      </c>
      <c r="M86" s="68">
        <f>VLOOKUP(A86,June!C$3:I$49,2,FALSE)</f>
        <v>0</v>
      </c>
      <c r="N86" s="63"/>
      <c r="O86" s="65">
        <f t="shared" si="48"/>
        <v>0</v>
      </c>
    </row>
    <row r="87" spans="1:15" ht="12.75">
      <c r="A87" s="64">
        <f t="shared" si="47"/>
        <v>0</v>
      </c>
      <c r="B87" s="68">
        <f>VLOOKUP(A87,Jul!C$3:I$49,2,FALSE)</f>
        <v>0</v>
      </c>
      <c r="C87" s="68">
        <f>VLOOKUP(A87,Aug!C$3:I$49,2,FALSE)</f>
        <v>0</v>
      </c>
      <c r="D87" s="68">
        <f>VLOOKUP(A87,Sep!C$3:I$49,2,FALSE)</f>
        <v>0</v>
      </c>
      <c r="E87" s="68">
        <f>VLOOKUP(A87,Oct!C$3:I$49,2,FALSE)</f>
        <v>0</v>
      </c>
      <c r="F87" s="68">
        <f>VLOOKUP(A87,Nov!C$3:I$49,2,FALSE)</f>
        <v>0</v>
      </c>
      <c r="G87" s="68">
        <f>VLOOKUP(A87,Dec!C$3:I$49,2,FALSE)</f>
        <v>0</v>
      </c>
      <c r="H87" s="68">
        <f>VLOOKUP(A87,Jan!C$3:I$49,2,FALSE)</f>
        <v>0</v>
      </c>
      <c r="I87" s="68">
        <f>VLOOKUP(A87,Feb!C$3:I$49,2,FALSE)</f>
        <v>0</v>
      </c>
      <c r="J87" s="68">
        <f>VLOOKUP(A87,Mar!C$3:I$49,2,FALSE)</f>
        <v>0</v>
      </c>
      <c r="K87" s="68">
        <f>VLOOKUP(A87,April!C$3:I$49,2,FALSE)</f>
        <v>0</v>
      </c>
      <c r="L87" s="68">
        <f>VLOOKUP(A87,May!C$3:I$49,2,FALSE)</f>
        <v>0</v>
      </c>
      <c r="M87" s="68">
        <f>VLOOKUP(A87,June!C$3:I$49,2,FALSE)</f>
        <v>0</v>
      </c>
      <c r="N87" s="63"/>
      <c r="O87" s="65">
        <f t="shared" si="48"/>
        <v>0</v>
      </c>
    </row>
    <row r="88" spans="1:15" ht="12.75">
      <c r="A88" s="64">
        <f t="shared" si="47"/>
        <v>0</v>
      </c>
      <c r="B88" s="68">
        <f>VLOOKUP(A88,Jul!C$3:I$49,2,FALSE)</f>
        <v>0</v>
      </c>
      <c r="C88" s="68">
        <f>VLOOKUP(A88,Aug!C$3:I$49,2,FALSE)</f>
        <v>0</v>
      </c>
      <c r="D88" s="68">
        <f>VLOOKUP(A88,Sep!C$3:I$49,2,FALSE)</f>
        <v>0</v>
      </c>
      <c r="E88" s="68">
        <f>VLOOKUP(A88,Oct!C$3:I$49,2,FALSE)</f>
        <v>0</v>
      </c>
      <c r="F88" s="68">
        <f>VLOOKUP(A88,Nov!C$3:I$49,2,FALSE)</f>
        <v>0</v>
      </c>
      <c r="G88" s="68">
        <f>VLOOKUP(A88,Dec!C$3:I$49,2,FALSE)</f>
        <v>0</v>
      </c>
      <c r="H88" s="68">
        <f>VLOOKUP(A88,Jan!C$3:I$49,2,FALSE)</f>
        <v>0</v>
      </c>
      <c r="I88" s="68">
        <f>VLOOKUP(A88,Feb!C$3:I$49,2,FALSE)</f>
        <v>0</v>
      </c>
      <c r="J88" s="68">
        <f>VLOOKUP(A88,Mar!C$3:I$49,2,FALSE)</f>
        <v>0</v>
      </c>
      <c r="K88" s="68">
        <f>VLOOKUP(A88,April!C$3:I$49,2,FALSE)</f>
        <v>0</v>
      </c>
      <c r="L88" s="68">
        <f>VLOOKUP(A88,May!C$3:I$49,2,FALSE)</f>
        <v>0</v>
      </c>
      <c r="M88" s="68">
        <f>VLOOKUP(A88,June!C$3:I$49,2,FALSE)</f>
        <v>0</v>
      </c>
      <c r="N88" s="63"/>
      <c r="O88" s="65">
        <f t="shared" si="48"/>
        <v>0</v>
      </c>
    </row>
    <row r="89" spans="1:15" ht="12.75">
      <c r="A89" s="64">
        <f t="shared" si="47"/>
        <v>0</v>
      </c>
      <c r="B89" s="68">
        <f>VLOOKUP(A89,Jul!C$3:I$49,2,FALSE)</f>
        <v>0</v>
      </c>
      <c r="C89" s="68">
        <f>VLOOKUP(A89,Aug!C$3:I$49,2,FALSE)</f>
        <v>0</v>
      </c>
      <c r="D89" s="68">
        <f>VLOOKUP(A89,Sep!C$3:I$49,2,FALSE)</f>
        <v>0</v>
      </c>
      <c r="E89" s="68">
        <f>VLOOKUP(A89,Oct!C$3:I$49,2,FALSE)</f>
        <v>0</v>
      </c>
      <c r="F89" s="68">
        <f>VLOOKUP(A89,Nov!C$3:I$49,2,FALSE)</f>
        <v>0</v>
      </c>
      <c r="G89" s="68">
        <f>VLOOKUP(A89,Dec!C$3:I$49,2,FALSE)</f>
        <v>0</v>
      </c>
      <c r="H89" s="68">
        <f>VLOOKUP(A89,Jan!C$3:I$49,2,FALSE)</f>
        <v>0</v>
      </c>
      <c r="I89" s="68">
        <f>VLOOKUP(A89,Feb!C$3:I$49,2,FALSE)</f>
        <v>0</v>
      </c>
      <c r="J89" s="68">
        <f>VLOOKUP(A89,Mar!C$3:I$49,2,FALSE)</f>
        <v>0</v>
      </c>
      <c r="K89" s="68">
        <f>VLOOKUP(A89,April!C$3:I$49,2,FALSE)</f>
        <v>0</v>
      </c>
      <c r="L89" s="68">
        <f>VLOOKUP(A89,May!C$3:I$49,2,FALSE)</f>
        <v>0</v>
      </c>
      <c r="M89" s="68">
        <f>VLOOKUP(A89,June!C$3:I$49,2,FALSE)</f>
        <v>0</v>
      </c>
      <c r="N89" s="63"/>
      <c r="O89" s="65">
        <f t="shared" si="48"/>
        <v>0</v>
      </c>
    </row>
    <row r="90" spans="1:15" ht="12.75">
      <c r="A90" s="64">
        <f t="shared" si="47"/>
        <v>0</v>
      </c>
      <c r="B90" s="68">
        <f>VLOOKUP(A90,Jul!C$3:I$49,2,FALSE)</f>
        <v>0</v>
      </c>
      <c r="C90" s="68">
        <f>VLOOKUP(A90,Aug!C$3:I$49,2,FALSE)</f>
        <v>0</v>
      </c>
      <c r="D90" s="68">
        <f>VLOOKUP(A90,Sep!C$3:I$49,2,FALSE)</f>
        <v>0</v>
      </c>
      <c r="E90" s="68">
        <f>VLOOKUP(A90,Oct!C$3:I$49,2,FALSE)</f>
        <v>0</v>
      </c>
      <c r="F90" s="68">
        <f>VLOOKUP(A90,Nov!C$3:I$49,2,FALSE)</f>
        <v>0</v>
      </c>
      <c r="G90" s="68">
        <f>VLOOKUP(A90,Dec!C$3:I$49,2,FALSE)</f>
        <v>0</v>
      </c>
      <c r="H90" s="68">
        <f>VLOOKUP(A90,Jan!C$3:I$49,2,FALSE)</f>
        <v>0</v>
      </c>
      <c r="I90" s="68">
        <f>VLOOKUP(A90,Feb!C$3:I$49,2,FALSE)</f>
        <v>0</v>
      </c>
      <c r="J90" s="68">
        <f>VLOOKUP(A90,Mar!C$3:I$49,2,FALSE)</f>
        <v>0</v>
      </c>
      <c r="K90" s="68">
        <f>VLOOKUP(A90,April!C$3:I$49,2,FALSE)</f>
        <v>0</v>
      </c>
      <c r="L90" s="68">
        <f>VLOOKUP(A90,May!C$3:I$49,2,FALSE)</f>
        <v>0</v>
      </c>
      <c r="M90" s="68">
        <f>VLOOKUP(A90,June!C$3:I$49,2,FALSE)</f>
        <v>0</v>
      </c>
      <c r="N90" s="63"/>
      <c r="O90" s="65">
        <f t="shared" si="48"/>
        <v>0</v>
      </c>
    </row>
    <row r="91" spans="1:15" ht="12.75">
      <c r="A91" s="64">
        <f t="shared" si="47"/>
        <v>0</v>
      </c>
      <c r="B91" s="68">
        <f>VLOOKUP(A91,Jul!C$3:I$49,2,FALSE)</f>
        <v>0</v>
      </c>
      <c r="C91" s="68">
        <f>VLOOKUP(A91,Aug!C$3:I$49,2,FALSE)</f>
        <v>0</v>
      </c>
      <c r="D91" s="68">
        <f>VLOOKUP(A91,Sep!C$3:I$49,2,FALSE)</f>
        <v>0</v>
      </c>
      <c r="E91" s="68">
        <f>VLOOKUP(A91,Oct!C$3:I$49,2,FALSE)</f>
        <v>0</v>
      </c>
      <c r="F91" s="68">
        <f>VLOOKUP(A91,Nov!C$3:I$49,2,FALSE)</f>
        <v>0</v>
      </c>
      <c r="G91" s="68">
        <f>VLOOKUP(A91,Dec!C$3:I$49,2,FALSE)</f>
        <v>0</v>
      </c>
      <c r="H91" s="68">
        <f>VLOOKUP(A91,Jan!C$3:I$49,2,FALSE)</f>
        <v>0</v>
      </c>
      <c r="I91" s="68">
        <f>VLOOKUP(A91,Feb!C$3:I$49,2,FALSE)</f>
        <v>0</v>
      </c>
      <c r="J91" s="68">
        <f>VLOOKUP(A91,Mar!C$3:I$49,2,FALSE)</f>
        <v>0</v>
      </c>
      <c r="K91" s="68">
        <f>VLOOKUP(A91,April!C$3:I$49,2,FALSE)</f>
        <v>0</v>
      </c>
      <c r="L91" s="68">
        <f>VLOOKUP(A91,May!C$3:I$49,2,FALSE)</f>
        <v>0</v>
      </c>
      <c r="M91" s="68">
        <f>VLOOKUP(A91,June!C$3:I$49,2,FALSE)</f>
        <v>0</v>
      </c>
      <c r="N91" s="63"/>
      <c r="O91" s="65">
        <f t="shared" si="48"/>
        <v>0</v>
      </c>
    </row>
    <row r="92" spans="1:15" ht="12.75">
      <c r="A92" s="64">
        <f t="shared" si="47"/>
        <v>0</v>
      </c>
      <c r="B92" s="68">
        <f>VLOOKUP(A92,Jul!C$3:I$49,2,FALSE)</f>
        <v>0</v>
      </c>
      <c r="C92" s="68">
        <f>VLOOKUP(A92,Aug!C$3:I$49,2,FALSE)</f>
        <v>0</v>
      </c>
      <c r="D92" s="68">
        <f>VLOOKUP(A92,Sep!C$3:I$49,2,FALSE)</f>
        <v>0</v>
      </c>
      <c r="E92" s="68">
        <f>VLOOKUP(A92,Oct!C$3:I$49,2,FALSE)</f>
        <v>0</v>
      </c>
      <c r="F92" s="68">
        <f>VLOOKUP(A92,Nov!C$3:I$49,2,FALSE)</f>
        <v>0</v>
      </c>
      <c r="G92" s="68">
        <f>VLOOKUP(A92,Dec!C$3:I$49,2,FALSE)</f>
        <v>0</v>
      </c>
      <c r="H92" s="68">
        <f>VLOOKUP(A92,Jan!C$3:I$49,2,FALSE)</f>
        <v>0</v>
      </c>
      <c r="I92" s="68">
        <f>VLOOKUP(A92,Feb!C$3:I$49,2,FALSE)</f>
        <v>0</v>
      </c>
      <c r="J92" s="68">
        <f>VLOOKUP(A92,Mar!C$3:I$49,2,FALSE)</f>
        <v>0</v>
      </c>
      <c r="K92" s="68">
        <f>VLOOKUP(A92,April!C$3:I$49,2,FALSE)</f>
        <v>0</v>
      </c>
      <c r="L92" s="68">
        <f>VLOOKUP(A92,May!C$3:I$49,2,FALSE)</f>
        <v>0</v>
      </c>
      <c r="M92" s="68">
        <f>VLOOKUP(A92,June!C$3:I$49,2,FALSE)</f>
        <v>0</v>
      </c>
      <c r="N92" s="63"/>
      <c r="O92" s="65">
        <f t="shared" si="48"/>
        <v>0</v>
      </c>
    </row>
    <row r="93" spans="1:15" ht="12.75">
      <c r="A93" s="64">
        <f t="shared" si="47"/>
        <v>0</v>
      </c>
      <c r="B93" s="68">
        <f>VLOOKUP(A93,Jul!C$3:I$49,2,FALSE)</f>
        <v>0</v>
      </c>
      <c r="C93" s="68">
        <f>VLOOKUP(A93,Aug!C$3:I$49,2,FALSE)</f>
        <v>0</v>
      </c>
      <c r="D93" s="68">
        <f>VLOOKUP(A93,Sep!C$3:I$49,2,FALSE)</f>
        <v>0</v>
      </c>
      <c r="E93" s="68">
        <f>VLOOKUP(A93,Oct!C$3:I$49,2,FALSE)</f>
        <v>0</v>
      </c>
      <c r="F93" s="68">
        <f>VLOOKUP(A93,Nov!C$3:I$49,2,FALSE)</f>
        <v>0</v>
      </c>
      <c r="G93" s="68">
        <f>VLOOKUP(A93,Dec!C$3:I$49,2,FALSE)</f>
        <v>0</v>
      </c>
      <c r="H93" s="68">
        <f>VLOOKUP(A93,Jan!C$3:I$49,2,FALSE)</f>
        <v>0</v>
      </c>
      <c r="I93" s="68">
        <f>VLOOKUP(A93,Feb!C$3:I$49,2,FALSE)</f>
        <v>0</v>
      </c>
      <c r="J93" s="68">
        <f>VLOOKUP(A93,Mar!C$3:I$49,2,FALSE)</f>
        <v>0</v>
      </c>
      <c r="K93" s="68">
        <f>VLOOKUP(A93,April!C$3:I$49,2,FALSE)</f>
        <v>0</v>
      </c>
      <c r="L93" s="68">
        <f>VLOOKUP(A93,May!C$3:I$49,2,FALSE)</f>
        <v>0</v>
      </c>
      <c r="M93" s="68">
        <f>VLOOKUP(A93,June!C$3:I$49,2,FALSE)</f>
        <v>0</v>
      </c>
      <c r="N93" s="63"/>
      <c r="O93" s="65">
        <f t="shared" si="48"/>
        <v>0</v>
      </c>
    </row>
    <row r="94" spans="1:15" ht="12.75">
      <c r="A94" s="64">
        <f t="shared" si="47"/>
        <v>0</v>
      </c>
      <c r="B94" s="68">
        <f>VLOOKUP(A94,Jul!C$3:I$49,2,FALSE)</f>
        <v>0</v>
      </c>
      <c r="C94" s="68">
        <f>VLOOKUP(A94,Aug!C$3:I$49,2,FALSE)</f>
        <v>0</v>
      </c>
      <c r="D94" s="68">
        <f>VLOOKUP(A94,Sep!C$3:I$49,2,FALSE)</f>
        <v>0</v>
      </c>
      <c r="E94" s="68">
        <f>VLOOKUP(A94,Oct!C$3:I$49,2,FALSE)</f>
        <v>0</v>
      </c>
      <c r="F94" s="68">
        <f>VLOOKUP(A94,Nov!C$3:I$49,2,FALSE)</f>
        <v>0</v>
      </c>
      <c r="G94" s="68">
        <f>VLOOKUP(A94,Dec!C$3:I$49,2,FALSE)</f>
        <v>0</v>
      </c>
      <c r="H94" s="68">
        <f>VLOOKUP(A94,Jan!C$3:I$49,2,FALSE)</f>
        <v>0</v>
      </c>
      <c r="I94" s="68">
        <f>VLOOKUP(A94,Feb!C$3:I$49,2,FALSE)</f>
        <v>0</v>
      </c>
      <c r="J94" s="68">
        <f>VLOOKUP(A94,Mar!C$3:I$49,2,FALSE)</f>
        <v>0</v>
      </c>
      <c r="K94" s="68">
        <f>VLOOKUP(A94,April!C$3:I$49,2,FALSE)</f>
        <v>0</v>
      </c>
      <c r="L94" s="68">
        <f>VLOOKUP(A94,May!C$3:I$49,2,FALSE)</f>
        <v>0</v>
      </c>
      <c r="M94" s="68">
        <f>VLOOKUP(A94,June!C$3:I$49,2,FALSE)</f>
        <v>0</v>
      </c>
      <c r="N94" s="63"/>
      <c r="O94" s="65">
        <f t="shared" si="48"/>
        <v>0</v>
      </c>
    </row>
    <row r="95" spans="1:15" ht="12.75">
      <c r="A95" s="64">
        <f t="shared" si="47"/>
        <v>0</v>
      </c>
      <c r="B95" s="68">
        <f>VLOOKUP(A95,Jul!C$3:I$49,2,FALSE)</f>
        <v>0</v>
      </c>
      <c r="C95" s="68">
        <f>VLOOKUP(A95,Aug!C$3:I$49,2,FALSE)</f>
        <v>0</v>
      </c>
      <c r="D95" s="68">
        <f>VLOOKUP(A95,Sep!C$3:I$49,2,FALSE)</f>
        <v>0</v>
      </c>
      <c r="E95" s="68">
        <f>VLOOKUP(A95,Oct!C$3:I$49,2,FALSE)</f>
        <v>0</v>
      </c>
      <c r="F95" s="68">
        <f>VLOOKUP(A95,Nov!C$3:I$49,2,FALSE)</f>
        <v>0</v>
      </c>
      <c r="G95" s="68">
        <f>VLOOKUP(A95,Dec!C$3:I$49,2,FALSE)</f>
        <v>0</v>
      </c>
      <c r="H95" s="68">
        <f>VLOOKUP(A95,Jan!C$3:I$49,2,FALSE)</f>
        <v>0</v>
      </c>
      <c r="I95" s="68">
        <f>VLOOKUP(A95,Feb!C$3:I$49,2,FALSE)</f>
        <v>0</v>
      </c>
      <c r="J95" s="68">
        <f>VLOOKUP(A95,Mar!C$3:I$49,2,FALSE)</f>
        <v>0</v>
      </c>
      <c r="K95" s="68">
        <f>VLOOKUP(A95,April!C$3:I$49,2,FALSE)</f>
        <v>0</v>
      </c>
      <c r="L95" s="68">
        <f>VLOOKUP(A95,May!C$3:I$49,2,FALSE)</f>
        <v>0</v>
      </c>
      <c r="M95" s="68">
        <f>VLOOKUP(A95,June!C$3:I$49,2,FALSE)</f>
        <v>0</v>
      </c>
      <c r="N95" s="63"/>
      <c r="O95" s="65">
        <f t="shared" si="48"/>
        <v>0</v>
      </c>
    </row>
    <row r="96" spans="1:15" ht="12.75">
      <c r="A96" s="63">
        <f t="shared" si="47"/>
        <v>0</v>
      </c>
      <c r="B96" s="68">
        <f>VLOOKUP(A96,Jul!C$3:I$49,2,FALSE)</f>
        <v>0</v>
      </c>
      <c r="C96" s="68">
        <f>VLOOKUP(A96,Aug!C$3:I$49,2,FALSE)</f>
        <v>0</v>
      </c>
      <c r="D96" s="68">
        <f>VLOOKUP(A96,Sep!C$3:I$49,2,FALSE)</f>
        <v>0</v>
      </c>
      <c r="E96" s="68">
        <f>VLOOKUP(A96,Oct!C$3:I$49,2,FALSE)</f>
        <v>0</v>
      </c>
      <c r="F96" s="68">
        <f>VLOOKUP(A96,Nov!C$3:I$49,2,FALSE)</f>
        <v>0</v>
      </c>
      <c r="G96" s="68">
        <f>VLOOKUP(A96,Dec!C$3:I$49,2,FALSE)</f>
        <v>0</v>
      </c>
      <c r="H96" s="68">
        <f>VLOOKUP(A96,Jan!C$3:I$49,2,FALSE)</f>
        <v>0</v>
      </c>
      <c r="I96" s="68">
        <f>VLOOKUP(A96,Feb!C$3:I$49,2,FALSE)</f>
        <v>0</v>
      </c>
      <c r="J96" s="68">
        <f>VLOOKUP(A96,Mar!C$3:I$49,2,FALSE)</f>
        <v>0</v>
      </c>
      <c r="K96" s="68">
        <f>VLOOKUP(A96,April!C$3:I$49,2,FALSE)</f>
        <v>0</v>
      </c>
      <c r="L96" s="68">
        <f>VLOOKUP(A96,May!C$3:I$49,2,FALSE)</f>
        <v>0</v>
      </c>
      <c r="M96" s="68">
        <f>VLOOKUP(A96,June!C$3:I$49,2,FALSE)</f>
        <v>0</v>
      </c>
      <c r="N96" s="63"/>
      <c r="O96" s="65">
        <f t="shared" si="48"/>
        <v>0</v>
      </c>
    </row>
    <row r="97" spans="1:15" ht="12.75">
      <c r="A97" s="63">
        <f t="shared" si="47"/>
        <v>0</v>
      </c>
      <c r="B97" s="68">
        <f>VLOOKUP(A97,Jul!C$3:I$49,2,FALSE)</f>
        <v>0</v>
      </c>
      <c r="C97" s="68">
        <f>VLOOKUP(A97,Aug!C$3:I$49,2,FALSE)</f>
        <v>0</v>
      </c>
      <c r="D97" s="68">
        <f>VLOOKUP(A97,Sep!C$3:I$49,2,FALSE)</f>
        <v>0</v>
      </c>
      <c r="E97" s="68">
        <f>VLOOKUP(A97,Oct!C$3:I$49,2,FALSE)</f>
        <v>0</v>
      </c>
      <c r="F97" s="68">
        <f>VLOOKUP(A97,Nov!C$3:I$49,2,FALSE)</f>
        <v>0</v>
      </c>
      <c r="G97" s="68">
        <f>VLOOKUP(A97,Dec!C$3:I$49,2,FALSE)</f>
        <v>0</v>
      </c>
      <c r="H97" s="68">
        <f>VLOOKUP(A97,Jan!C$3:I$49,2,FALSE)</f>
        <v>0</v>
      </c>
      <c r="I97" s="68">
        <f>VLOOKUP(A97,Feb!C$3:I$49,2,FALSE)</f>
        <v>0</v>
      </c>
      <c r="J97" s="68">
        <f>VLOOKUP(A97,Mar!C$3:I$49,2,FALSE)</f>
        <v>0</v>
      </c>
      <c r="K97" s="68">
        <f>VLOOKUP(A97,April!C$3:I$49,2,FALSE)</f>
        <v>0</v>
      </c>
      <c r="L97" s="68">
        <f>VLOOKUP(A97,May!C$3:I$49,2,FALSE)</f>
        <v>0</v>
      </c>
      <c r="M97" s="68">
        <f>VLOOKUP(A97,June!C$3:I$49,2,FALSE)</f>
        <v>0</v>
      </c>
      <c r="N97" s="63"/>
      <c r="O97" s="65">
        <f t="shared" si="48"/>
        <v>0</v>
      </c>
    </row>
    <row r="98" spans="1:15" ht="12.75">
      <c r="A98" s="63">
        <f t="shared" si="47"/>
        <v>0</v>
      </c>
      <c r="B98" s="68">
        <f>VLOOKUP(A98,Jul!C$3:I$49,2,FALSE)</f>
        <v>0</v>
      </c>
      <c r="C98" s="68">
        <f>VLOOKUP(A98,Aug!C$3:I$49,2,FALSE)</f>
        <v>0</v>
      </c>
      <c r="D98" s="68">
        <f>VLOOKUP(A98,Sep!C$3:I$49,2,FALSE)</f>
        <v>0</v>
      </c>
      <c r="E98" s="68">
        <f>VLOOKUP(A98,Oct!C$3:I$49,2,FALSE)</f>
        <v>0</v>
      </c>
      <c r="F98" s="68">
        <f>VLOOKUP(A98,Nov!C$3:I$49,2,FALSE)</f>
        <v>0</v>
      </c>
      <c r="G98" s="68">
        <f>VLOOKUP(A98,Dec!C$3:I$49,2,FALSE)</f>
        <v>0</v>
      </c>
      <c r="H98" s="68">
        <f>VLOOKUP(A98,Jan!C$3:I$49,2,FALSE)</f>
        <v>0</v>
      </c>
      <c r="I98" s="68">
        <f>VLOOKUP(A98,Feb!C$3:I$49,2,FALSE)</f>
        <v>0</v>
      </c>
      <c r="J98" s="68">
        <f>VLOOKUP(A98,Mar!C$3:I$49,2,FALSE)</f>
        <v>0</v>
      </c>
      <c r="K98" s="68">
        <f>VLOOKUP(A98,April!C$3:I$49,2,FALSE)</f>
        <v>0</v>
      </c>
      <c r="L98" s="68">
        <f>VLOOKUP(A98,May!C$3:I$49,2,FALSE)</f>
        <v>0</v>
      </c>
      <c r="M98" s="68">
        <f>VLOOKUP(A98,June!C$3:I$49,2,FALSE)</f>
        <v>0</v>
      </c>
      <c r="N98" s="63"/>
      <c r="O98" s="65">
        <f t="shared" si="48"/>
        <v>0</v>
      </c>
    </row>
    <row r="99" spans="1:15" ht="12.75">
      <c r="A99" s="63">
        <f t="shared" si="47"/>
        <v>0</v>
      </c>
      <c r="B99" s="68">
        <f>VLOOKUP(A99,Jul!C$3:I$49,2,FALSE)</f>
        <v>0</v>
      </c>
      <c r="C99" s="68">
        <f>VLOOKUP(A99,Aug!C$3:I$49,2,FALSE)</f>
        <v>0</v>
      </c>
      <c r="D99" s="68">
        <f>VLOOKUP(A99,Sep!C$3:I$49,2,FALSE)</f>
        <v>0</v>
      </c>
      <c r="E99" s="68">
        <f>VLOOKUP(A99,Oct!C$3:I$49,2,FALSE)</f>
        <v>0</v>
      </c>
      <c r="F99" s="68">
        <f>VLOOKUP(A99,Nov!C$3:I$49,2,FALSE)</f>
        <v>0</v>
      </c>
      <c r="G99" s="68">
        <f>VLOOKUP(A99,Dec!C$3:I$49,2,FALSE)</f>
        <v>0</v>
      </c>
      <c r="H99" s="68">
        <f>VLOOKUP(A99,Jan!C$3:I$49,2,FALSE)</f>
        <v>0</v>
      </c>
      <c r="I99" s="68">
        <f>VLOOKUP(A99,Feb!C$3:I$49,2,FALSE)</f>
        <v>0</v>
      </c>
      <c r="J99" s="68">
        <f>VLOOKUP(A99,Mar!C$3:I$49,2,FALSE)</f>
        <v>0</v>
      </c>
      <c r="K99" s="68">
        <f>VLOOKUP(A99,April!C$3:I$49,2,FALSE)</f>
        <v>0</v>
      </c>
      <c r="L99" s="68">
        <f>VLOOKUP(A99,May!C$3:I$49,2,FALSE)</f>
        <v>0</v>
      </c>
      <c r="M99" s="68">
        <f>VLOOKUP(A99,June!C$3:I$49,2,FALSE)</f>
        <v>0</v>
      </c>
      <c r="N99" s="63"/>
      <c r="O99" s="65">
        <f t="shared" si="48"/>
        <v>0</v>
      </c>
    </row>
    <row r="100" spans="1:15" ht="12.75">
      <c r="A100" s="63">
        <f t="shared" si="47"/>
        <v>0</v>
      </c>
      <c r="B100" s="68">
        <f>VLOOKUP(A100,Jul!C$3:I$49,2,FALSE)</f>
        <v>0</v>
      </c>
      <c r="C100" s="68">
        <f>VLOOKUP(A100,Aug!C$3:I$49,2,FALSE)</f>
        <v>0</v>
      </c>
      <c r="D100" s="68">
        <f>VLOOKUP(A100,Sep!C$3:I$49,2,FALSE)</f>
        <v>0</v>
      </c>
      <c r="E100" s="68">
        <f>VLOOKUP(A100,Oct!C$3:I$49,2,FALSE)</f>
        <v>0</v>
      </c>
      <c r="F100" s="68">
        <f>VLOOKUP(A100,Nov!C$3:I$49,2,FALSE)</f>
        <v>0</v>
      </c>
      <c r="G100" s="68">
        <f>VLOOKUP(A100,Dec!C$3:I$49,2,FALSE)</f>
        <v>0</v>
      </c>
      <c r="H100" s="68">
        <f>VLOOKUP(A100,Jan!C$3:I$49,2,FALSE)</f>
        <v>0</v>
      </c>
      <c r="I100" s="68">
        <f>VLOOKUP(A100,Feb!C$3:I$49,2,FALSE)</f>
        <v>0</v>
      </c>
      <c r="J100" s="68">
        <f>VLOOKUP(A100,Mar!C$3:I$49,2,FALSE)</f>
        <v>0</v>
      </c>
      <c r="K100" s="68">
        <f>VLOOKUP(A100,April!C$3:I$49,2,FALSE)</f>
        <v>0</v>
      </c>
      <c r="L100" s="68">
        <f>VLOOKUP(A100,May!C$3:I$49,2,FALSE)</f>
        <v>0</v>
      </c>
      <c r="M100" s="68">
        <f>VLOOKUP(A100,June!C$3:I$49,2,FALSE)</f>
        <v>0</v>
      </c>
      <c r="N100" s="63"/>
      <c r="O100" s="65">
        <f t="shared" si="48"/>
        <v>0</v>
      </c>
    </row>
    <row r="101" spans="1:15" ht="12.75">
      <c r="A101" s="63">
        <f t="shared" si="47"/>
        <v>0</v>
      </c>
      <c r="B101" s="68">
        <f>VLOOKUP(A101,Jul!C$3:I$49,2,FALSE)</f>
        <v>0</v>
      </c>
      <c r="C101" s="68">
        <f>VLOOKUP(A101,Aug!C$3:I$49,2,FALSE)</f>
        <v>0</v>
      </c>
      <c r="D101" s="68">
        <f>VLOOKUP(A101,Sep!C$3:I$49,2,FALSE)</f>
        <v>0</v>
      </c>
      <c r="E101" s="68">
        <f>VLOOKUP(A101,Oct!C$3:I$49,2,FALSE)</f>
        <v>0</v>
      </c>
      <c r="F101" s="68">
        <f>VLOOKUP(A101,Nov!C$3:I$49,2,FALSE)</f>
        <v>0</v>
      </c>
      <c r="G101" s="68">
        <f>VLOOKUP(A101,Dec!C$3:I$49,2,FALSE)</f>
        <v>0</v>
      </c>
      <c r="H101" s="68">
        <f>VLOOKUP(A101,Jan!C$3:I$49,2,FALSE)</f>
        <v>0</v>
      </c>
      <c r="I101" s="68">
        <f>VLOOKUP(A101,Feb!C$3:I$49,2,FALSE)</f>
        <v>0</v>
      </c>
      <c r="J101" s="68">
        <f>VLOOKUP(A101,Mar!C$3:I$49,2,FALSE)</f>
        <v>0</v>
      </c>
      <c r="K101" s="68">
        <f>VLOOKUP(A101,April!C$3:I$49,2,FALSE)</f>
        <v>0</v>
      </c>
      <c r="L101" s="68">
        <f>VLOOKUP(A101,May!C$3:I$49,2,FALSE)</f>
        <v>0</v>
      </c>
      <c r="M101" s="68">
        <f>VLOOKUP(A101,June!C$3:I$49,2,FALSE)</f>
        <v>0</v>
      </c>
      <c r="N101" s="63"/>
      <c r="O101" s="65">
        <f t="shared" si="48"/>
        <v>0</v>
      </c>
    </row>
    <row r="102" spans="1:15" ht="12.75">
      <c r="A102" s="63">
        <f t="shared" si="47"/>
        <v>0</v>
      </c>
      <c r="B102" s="68">
        <f>VLOOKUP(A102,Jul!C$3:I$49,2,FALSE)</f>
        <v>0</v>
      </c>
      <c r="C102" s="68">
        <f>VLOOKUP(A102,Aug!C$3:I$49,2,FALSE)</f>
        <v>0</v>
      </c>
      <c r="D102" s="68">
        <f>VLOOKUP(A102,Sep!C$3:I$49,2,FALSE)</f>
        <v>0</v>
      </c>
      <c r="E102" s="68">
        <f>VLOOKUP(A102,Oct!C$3:I$49,2,FALSE)</f>
        <v>0</v>
      </c>
      <c r="F102" s="68">
        <f>VLOOKUP(A102,Nov!C$3:I$49,2,FALSE)</f>
        <v>0</v>
      </c>
      <c r="G102" s="68">
        <f>VLOOKUP(A102,Dec!C$3:I$49,2,FALSE)</f>
        <v>0</v>
      </c>
      <c r="H102" s="68">
        <f>VLOOKUP(A102,Jan!C$3:I$49,2,FALSE)</f>
        <v>0</v>
      </c>
      <c r="I102" s="68">
        <f>VLOOKUP(A102,Feb!C$3:I$49,2,FALSE)</f>
        <v>0</v>
      </c>
      <c r="J102" s="68">
        <f>VLOOKUP(A102,Mar!C$3:I$49,2,FALSE)</f>
        <v>0</v>
      </c>
      <c r="K102" s="68">
        <f>VLOOKUP(A102,April!C$3:I$49,2,FALSE)</f>
        <v>0</v>
      </c>
      <c r="L102" s="68">
        <f>VLOOKUP(A102,May!C$3:I$49,2,FALSE)</f>
        <v>0</v>
      </c>
      <c r="M102" s="68">
        <f>VLOOKUP(A102,June!C$3:I$49,2,FALSE)</f>
        <v>0</v>
      </c>
      <c r="N102" s="63"/>
      <c r="O102" s="65">
        <f t="shared" si="48"/>
        <v>0</v>
      </c>
    </row>
    <row r="103" spans="1:15" ht="12.75">
      <c r="A103" s="63">
        <f t="shared" si="47"/>
        <v>0</v>
      </c>
      <c r="B103" s="68">
        <f>VLOOKUP(A103,Jul!C$3:I$49,2,FALSE)</f>
        <v>0</v>
      </c>
      <c r="C103" s="68">
        <f>VLOOKUP(A103,Aug!C$3:I$49,2,FALSE)</f>
        <v>0</v>
      </c>
      <c r="D103" s="68">
        <f>VLOOKUP(A103,Sep!C$3:I$49,2,FALSE)</f>
        <v>0</v>
      </c>
      <c r="E103" s="68">
        <f>VLOOKUP(A103,Oct!C$3:I$49,2,FALSE)</f>
        <v>0</v>
      </c>
      <c r="F103" s="68">
        <f>VLOOKUP(A103,Nov!C$3:I$49,2,FALSE)</f>
        <v>0</v>
      </c>
      <c r="G103" s="68">
        <f>VLOOKUP(A103,Dec!C$3:I$49,2,FALSE)</f>
        <v>0</v>
      </c>
      <c r="H103" s="68">
        <f>VLOOKUP(A103,Jan!C$3:I$49,2,FALSE)</f>
        <v>0</v>
      </c>
      <c r="I103" s="68">
        <f>VLOOKUP(A103,Feb!C$3:I$49,2,FALSE)</f>
        <v>0</v>
      </c>
      <c r="J103" s="68">
        <f>VLOOKUP(A103,Mar!C$3:I$49,2,FALSE)</f>
        <v>0</v>
      </c>
      <c r="K103" s="68">
        <f>VLOOKUP(A103,April!C$3:I$49,2,FALSE)</f>
        <v>0</v>
      </c>
      <c r="L103" s="68">
        <f>VLOOKUP(A103,May!C$3:I$49,2,FALSE)</f>
        <v>0</v>
      </c>
      <c r="M103" s="68">
        <f>VLOOKUP(A103,June!C$3:I$49,2,FALSE)</f>
        <v>0</v>
      </c>
      <c r="N103" s="63"/>
      <c r="O103" s="65">
        <f t="shared" si="48"/>
        <v>0</v>
      </c>
    </row>
    <row r="104" spans="1:15" ht="12.75">
      <c r="A104" s="63">
        <f t="shared" si="47"/>
        <v>0</v>
      </c>
      <c r="B104" s="68">
        <f>VLOOKUP(A104,Jul!C$3:I$49,2,FALSE)</f>
        <v>0</v>
      </c>
      <c r="C104" s="68">
        <f>VLOOKUP(A104,Aug!C$3:I$49,2,FALSE)</f>
        <v>0</v>
      </c>
      <c r="D104" s="68">
        <f>VLOOKUP(A104,Sep!C$3:I$49,2,FALSE)</f>
        <v>0</v>
      </c>
      <c r="E104" s="68">
        <f>VLOOKUP(A104,Oct!C$3:I$49,2,FALSE)</f>
        <v>0</v>
      </c>
      <c r="F104" s="68">
        <f>VLOOKUP(A104,Nov!C$3:I$49,2,FALSE)</f>
        <v>0</v>
      </c>
      <c r="G104" s="68">
        <f>VLOOKUP(A104,Dec!C$3:I$49,2,FALSE)</f>
        <v>0</v>
      </c>
      <c r="H104" s="68">
        <f>VLOOKUP(A104,Jan!C$3:I$49,2,FALSE)</f>
        <v>0</v>
      </c>
      <c r="I104" s="68">
        <f>VLOOKUP(A104,Feb!C$3:I$49,2,FALSE)</f>
        <v>0</v>
      </c>
      <c r="J104" s="68">
        <f>VLOOKUP(A104,Mar!C$3:I$49,2,FALSE)</f>
        <v>0</v>
      </c>
      <c r="K104" s="68">
        <f>VLOOKUP(A104,April!C$3:I$49,2,FALSE)</f>
        <v>0</v>
      </c>
      <c r="L104" s="68">
        <f>VLOOKUP(A104,May!C$3:I$49,2,FALSE)</f>
        <v>0</v>
      </c>
      <c r="M104" s="68">
        <f>VLOOKUP(A104,June!C$3:I$49,2,FALSE)</f>
        <v>0</v>
      </c>
      <c r="N104" s="63"/>
      <c r="O104" s="65">
        <f t="shared" si="48"/>
        <v>0</v>
      </c>
    </row>
    <row r="105" spans="1:15" ht="12.75">
      <c r="A105" s="63">
        <f t="shared" si="47"/>
        <v>0</v>
      </c>
      <c r="B105" s="68">
        <f>VLOOKUP(A105,Jul!C$3:I$49,2,FALSE)</f>
        <v>0</v>
      </c>
      <c r="C105" s="68">
        <f>VLOOKUP(A105,Aug!C$3:I$49,2,FALSE)</f>
        <v>0</v>
      </c>
      <c r="D105" s="68">
        <f>VLOOKUP(A105,Sep!C$3:I$49,2,FALSE)</f>
        <v>0</v>
      </c>
      <c r="E105" s="68">
        <f>VLOOKUP(A105,Oct!C$3:I$49,2,FALSE)</f>
        <v>0</v>
      </c>
      <c r="F105" s="68">
        <f>VLOOKUP(A105,Nov!C$3:I$49,2,FALSE)</f>
        <v>0</v>
      </c>
      <c r="G105" s="68">
        <f>VLOOKUP(A105,Dec!C$3:I$49,2,FALSE)</f>
        <v>0</v>
      </c>
      <c r="H105" s="68">
        <f>VLOOKUP(A105,Jan!C$3:I$49,2,FALSE)</f>
        <v>0</v>
      </c>
      <c r="I105" s="68">
        <f>VLOOKUP(A105,Feb!C$3:I$49,2,FALSE)</f>
        <v>0</v>
      </c>
      <c r="J105" s="68">
        <f>VLOOKUP(A105,Mar!C$3:I$49,2,FALSE)</f>
        <v>0</v>
      </c>
      <c r="K105" s="68">
        <f>VLOOKUP(A105,April!C$3:I$49,2,FALSE)</f>
        <v>0</v>
      </c>
      <c r="L105" s="68">
        <f>VLOOKUP(A105,May!C$3:I$49,2,FALSE)</f>
        <v>0</v>
      </c>
      <c r="M105" s="68">
        <f>VLOOKUP(A105,June!C$3:I$49,2,FALSE)</f>
        <v>0</v>
      </c>
      <c r="N105" s="63"/>
      <c r="O105" s="65">
        <f t="shared" si="48"/>
        <v>0</v>
      </c>
    </row>
    <row r="106" spans="1:15" ht="12.75">
      <c r="A106" s="63">
        <f t="shared" si="47"/>
        <v>0</v>
      </c>
      <c r="B106" s="68">
        <f>VLOOKUP(A106,Jul!C$3:I$49,2,FALSE)</f>
        <v>0</v>
      </c>
      <c r="C106" s="68">
        <f>VLOOKUP(A106,Aug!C$3:I$49,2,FALSE)</f>
        <v>0</v>
      </c>
      <c r="D106" s="68">
        <f>VLOOKUP(A106,Sep!C$3:I$49,2,FALSE)</f>
        <v>0</v>
      </c>
      <c r="E106" s="68">
        <f>VLOOKUP(A106,Oct!C$3:I$49,2,FALSE)</f>
        <v>0</v>
      </c>
      <c r="F106" s="68">
        <f>VLOOKUP(A106,Nov!C$3:I$49,2,FALSE)</f>
        <v>0</v>
      </c>
      <c r="G106" s="68">
        <f>VLOOKUP(A106,Dec!C$3:I$49,2,FALSE)</f>
        <v>0</v>
      </c>
      <c r="H106" s="68">
        <f>VLOOKUP(A106,Jan!C$3:I$49,2,FALSE)</f>
        <v>0</v>
      </c>
      <c r="I106" s="68">
        <f>VLOOKUP(A106,Feb!C$3:I$49,2,FALSE)</f>
        <v>0</v>
      </c>
      <c r="J106" s="68">
        <f>VLOOKUP(A106,Mar!C$3:I$49,2,FALSE)</f>
        <v>0</v>
      </c>
      <c r="K106" s="68">
        <f>VLOOKUP(A106,April!C$3:I$49,2,FALSE)</f>
        <v>0</v>
      </c>
      <c r="L106" s="68">
        <f>VLOOKUP(A106,May!C$3:I$49,2,FALSE)</f>
        <v>0</v>
      </c>
      <c r="M106" s="68">
        <f>VLOOKUP(A106,June!C$3:I$49,2,FALSE)</f>
        <v>0</v>
      </c>
      <c r="N106" s="63"/>
      <c r="O106" s="65">
        <f t="shared" si="48"/>
        <v>0</v>
      </c>
    </row>
    <row r="107" spans="1:15" ht="12.75">
      <c r="A107" s="63">
        <f t="shared" si="47"/>
        <v>0</v>
      </c>
      <c r="B107" s="68">
        <f>VLOOKUP(A107,Jul!C$3:I$49,2,FALSE)</f>
        <v>0</v>
      </c>
      <c r="C107" s="68">
        <f>VLOOKUP(A107,Aug!C$3:I$49,2,FALSE)</f>
        <v>0</v>
      </c>
      <c r="D107" s="68">
        <f>VLOOKUP(A107,Sep!C$3:I$49,2,FALSE)</f>
        <v>0</v>
      </c>
      <c r="E107" s="68">
        <f>VLOOKUP(A107,Oct!C$3:I$49,2,FALSE)</f>
        <v>0</v>
      </c>
      <c r="F107" s="68">
        <f>VLOOKUP(A107,Nov!C$3:I$49,2,FALSE)</f>
        <v>0</v>
      </c>
      <c r="G107" s="68">
        <f>VLOOKUP(A107,Dec!C$3:I$49,2,FALSE)</f>
        <v>0</v>
      </c>
      <c r="H107" s="68">
        <f>VLOOKUP(A107,Jan!C$3:I$49,2,FALSE)</f>
        <v>0</v>
      </c>
      <c r="I107" s="68">
        <f>VLOOKUP(A107,Feb!C$3:I$49,2,FALSE)</f>
        <v>0</v>
      </c>
      <c r="J107" s="68">
        <f>VLOOKUP(A107,Mar!C$3:I$49,2,FALSE)</f>
        <v>0</v>
      </c>
      <c r="K107" s="68">
        <f>VLOOKUP(A107,April!C$3:I$49,2,FALSE)</f>
        <v>0</v>
      </c>
      <c r="L107" s="68">
        <f>VLOOKUP(A107,May!C$3:I$49,2,FALSE)</f>
        <v>0</v>
      </c>
      <c r="M107" s="68">
        <f>VLOOKUP(A107,June!C$3:I$49,2,FALSE)</f>
        <v>0</v>
      </c>
      <c r="N107" s="63"/>
      <c r="O107" s="65">
        <f t="shared" si="48"/>
        <v>0</v>
      </c>
    </row>
    <row r="108" spans="1:15" ht="12.75">
      <c r="A108" s="63">
        <f t="shared" si="47"/>
        <v>0</v>
      </c>
      <c r="B108" s="68">
        <f>VLOOKUP(A108,Jul!C$3:I$49,2,FALSE)</f>
        <v>0</v>
      </c>
      <c r="C108" s="68">
        <f>VLOOKUP(A108,Aug!C$3:I$49,2,FALSE)</f>
        <v>0</v>
      </c>
      <c r="D108" s="68">
        <f>VLOOKUP(A108,Sep!C$3:I$49,2,FALSE)</f>
        <v>0</v>
      </c>
      <c r="E108" s="68">
        <f>VLOOKUP(A108,Oct!C$3:I$49,2,FALSE)</f>
        <v>0</v>
      </c>
      <c r="F108" s="68">
        <f>VLOOKUP(A108,Nov!C$3:I$49,2,FALSE)</f>
        <v>0</v>
      </c>
      <c r="G108" s="68">
        <f>VLOOKUP(A108,Dec!C$3:I$49,2,FALSE)</f>
        <v>0</v>
      </c>
      <c r="H108" s="68">
        <f>VLOOKUP(A108,Jan!C$3:I$49,2,FALSE)</f>
        <v>0</v>
      </c>
      <c r="I108" s="68">
        <f>VLOOKUP(A108,Feb!C$3:I$49,2,FALSE)</f>
        <v>0</v>
      </c>
      <c r="J108" s="68">
        <f>VLOOKUP(A108,Mar!C$3:I$49,2,FALSE)</f>
        <v>0</v>
      </c>
      <c r="K108" s="68">
        <f>VLOOKUP(A108,April!C$3:I$49,2,FALSE)</f>
        <v>0</v>
      </c>
      <c r="L108" s="68">
        <f>VLOOKUP(A108,May!C$3:I$49,2,FALSE)</f>
        <v>0</v>
      </c>
      <c r="M108" s="68">
        <f>VLOOKUP(A108,June!C$3:I$49,2,FALSE)</f>
        <v>0</v>
      </c>
      <c r="N108" s="63"/>
      <c r="O108" s="65">
        <f t="shared" si="48"/>
        <v>0</v>
      </c>
    </row>
    <row r="109" spans="1:15" ht="12.75">
      <c r="A109" s="63">
        <f t="shared" si="47"/>
        <v>0</v>
      </c>
      <c r="B109" s="68">
        <f>VLOOKUP(A109,Jul!C$3:I$49,2,FALSE)</f>
        <v>0</v>
      </c>
      <c r="C109" s="68">
        <f>VLOOKUP(A109,Aug!C$3:I$49,2,FALSE)</f>
        <v>0</v>
      </c>
      <c r="D109" s="68">
        <f>VLOOKUP(A109,Sep!C$3:I$49,2,FALSE)</f>
        <v>0</v>
      </c>
      <c r="E109" s="68">
        <f>VLOOKUP(A109,Oct!C$3:I$49,2,FALSE)</f>
        <v>0</v>
      </c>
      <c r="F109" s="68">
        <f>VLOOKUP(A109,Nov!C$3:I$49,2,FALSE)</f>
        <v>0</v>
      </c>
      <c r="G109" s="68">
        <f>VLOOKUP(A109,Dec!C$3:I$49,2,FALSE)</f>
        <v>0</v>
      </c>
      <c r="H109" s="68">
        <f>VLOOKUP(A109,Jan!C$3:I$49,2,FALSE)</f>
        <v>0</v>
      </c>
      <c r="I109" s="68">
        <f>VLOOKUP(A109,Feb!C$3:I$49,2,FALSE)</f>
        <v>0</v>
      </c>
      <c r="J109" s="68">
        <f>VLOOKUP(A109,Mar!C$3:I$49,2,FALSE)</f>
        <v>0</v>
      </c>
      <c r="K109" s="68">
        <f>VLOOKUP(A109,April!C$3:I$49,2,FALSE)</f>
        <v>0</v>
      </c>
      <c r="L109" s="68">
        <f>VLOOKUP(A109,May!C$3:I$49,2,FALSE)</f>
        <v>0</v>
      </c>
      <c r="M109" s="68">
        <f>VLOOKUP(A109,June!C$3:I$49,2,FALSE)</f>
        <v>0</v>
      </c>
      <c r="N109" s="63"/>
      <c r="O109" s="65">
        <f t="shared" si="48"/>
        <v>0</v>
      </c>
    </row>
    <row r="110" spans="1:15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</row>
    <row r="111" spans="1:15" ht="13.5" thickBot="1">
      <c r="A111" s="64" t="s">
        <v>65</v>
      </c>
      <c r="B111" s="69">
        <f aca="true" t="shared" si="49" ref="B111:M111">SUM(B69:B110)</f>
        <v>0</v>
      </c>
      <c r="C111" s="69">
        <f t="shared" si="49"/>
        <v>0</v>
      </c>
      <c r="D111" s="69">
        <f t="shared" si="49"/>
        <v>0</v>
      </c>
      <c r="E111" s="69">
        <f t="shared" si="49"/>
        <v>0</v>
      </c>
      <c r="F111" s="69">
        <f t="shared" si="49"/>
        <v>0</v>
      </c>
      <c r="G111" s="69">
        <f t="shared" si="49"/>
        <v>0</v>
      </c>
      <c r="H111" s="69">
        <f t="shared" si="49"/>
        <v>0</v>
      </c>
      <c r="I111" s="69">
        <f t="shared" si="49"/>
        <v>0</v>
      </c>
      <c r="J111" s="69">
        <f t="shared" si="49"/>
        <v>0</v>
      </c>
      <c r="K111" s="69">
        <f t="shared" si="49"/>
        <v>0</v>
      </c>
      <c r="L111" s="69">
        <f t="shared" si="49"/>
        <v>0</v>
      </c>
      <c r="M111" s="69">
        <f t="shared" si="49"/>
        <v>0</v>
      </c>
      <c r="N111" s="63"/>
      <c r="O111" s="65">
        <f>SUM(O69:O110)</f>
        <v>0</v>
      </c>
    </row>
    <row r="112" spans="1:15" ht="13.5" thickTop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>
        <f>SUM(B112:M112)</f>
        <v>0</v>
      </c>
    </row>
    <row r="113" spans="1:15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15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</row>
    <row r="115" spans="1:15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</row>
    <row r="116" spans="1:15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</row>
    <row r="117" spans="1:15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</row>
    <row r="118" spans="1:15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15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5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5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5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5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5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</row>
    <row r="126" spans="1:15" ht="46.5">
      <c r="A126" s="60" t="str">
        <f>+A1</f>
        <v>Test Hospital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1:15" ht="15" customHeight="1">
      <c r="A127" s="756" t="s">
        <v>102</v>
      </c>
      <c r="B127" s="756"/>
      <c r="C127" s="756"/>
      <c r="D127" s="756"/>
      <c r="E127" s="756"/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</row>
    <row r="128" spans="1:15" ht="15" customHeight="1">
      <c r="A128" s="756" t="s">
        <v>97</v>
      </c>
      <c r="B128" s="756"/>
      <c r="C128" s="756"/>
      <c r="D128" s="756"/>
      <c r="E128" s="756"/>
      <c r="F128" s="756"/>
      <c r="G128" s="756"/>
      <c r="H128" s="756"/>
      <c r="I128" s="756"/>
      <c r="J128" s="756"/>
      <c r="K128" s="756"/>
      <c r="L128" s="756"/>
      <c r="M128" s="756"/>
      <c r="N128" s="756"/>
      <c r="O128" s="756"/>
    </row>
    <row r="129" spans="1:15" ht="12.75" customHeight="1">
      <c r="A129" s="63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3"/>
    </row>
    <row r="130" spans="1:15" ht="12.75">
      <c r="A130" s="61"/>
      <c r="B130" s="67">
        <f aca="true" t="shared" si="50" ref="B130:M130">+B6</f>
        <v>41091</v>
      </c>
      <c r="C130" s="67">
        <f t="shared" si="50"/>
        <v>41122</v>
      </c>
      <c r="D130" s="67">
        <f t="shared" si="50"/>
        <v>41153</v>
      </c>
      <c r="E130" s="67">
        <f t="shared" si="50"/>
        <v>41183</v>
      </c>
      <c r="F130" s="67">
        <f t="shared" si="50"/>
        <v>41214</v>
      </c>
      <c r="G130" s="67">
        <f t="shared" si="50"/>
        <v>41244</v>
      </c>
      <c r="H130" s="67">
        <f t="shared" si="50"/>
        <v>41275</v>
      </c>
      <c r="I130" s="67">
        <f t="shared" si="50"/>
        <v>41306</v>
      </c>
      <c r="J130" s="67">
        <f t="shared" si="50"/>
        <v>41336</v>
      </c>
      <c r="K130" s="67">
        <f t="shared" si="50"/>
        <v>41367</v>
      </c>
      <c r="L130" s="67">
        <f t="shared" si="50"/>
        <v>41398</v>
      </c>
      <c r="M130" s="67">
        <f t="shared" si="50"/>
        <v>41429</v>
      </c>
      <c r="N130" s="61"/>
      <c r="O130" s="62" t="s">
        <v>65</v>
      </c>
    </row>
    <row r="131" spans="1:15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1:15" ht="12.75">
      <c r="A132" s="64">
        <f aca="true" t="shared" si="51" ref="A132:A172">+A8</f>
        <v>0</v>
      </c>
      <c r="B132" s="68">
        <f>VLOOKUP(A132,Jul!C$3:I$49,3,FALSE)</f>
        <v>0</v>
      </c>
      <c r="C132" s="68">
        <f>VLOOKUP(A132,Aug!C$3:I$49,3,FALSE)</f>
        <v>0</v>
      </c>
      <c r="D132" s="68">
        <f>VLOOKUP(A132,Sep!C$3:I$49,3,FALSE)</f>
        <v>0</v>
      </c>
      <c r="E132" s="68">
        <f>VLOOKUP(A132,Oct!C$3:I$49,3,FALSE)</f>
        <v>0</v>
      </c>
      <c r="F132" s="68">
        <f>VLOOKUP(A132,Nov!C$3:I$49,3,FALSE)</f>
        <v>0</v>
      </c>
      <c r="G132" s="68">
        <f>VLOOKUP(A132,Dec!C$3:I$49,3,FALSE)</f>
        <v>0</v>
      </c>
      <c r="H132" s="68">
        <f>VLOOKUP(A132,Jan!C$3:I$49,3,FALSE)</f>
        <v>0</v>
      </c>
      <c r="I132" s="68">
        <f>VLOOKUP(A132,Feb!C$3:I$49,3,FALSE)</f>
        <v>0</v>
      </c>
      <c r="J132" s="68">
        <f>VLOOKUP(A132,Mar!C$3:I$49,3,FALSE)</f>
        <v>0</v>
      </c>
      <c r="K132" s="68">
        <f>VLOOKUP(A132,April!C$3:I$49,3,FALSE)</f>
        <v>0</v>
      </c>
      <c r="L132" s="68">
        <f>VLOOKUP(A132,May!C$3:I$49,3,FALSE)</f>
        <v>0</v>
      </c>
      <c r="M132" s="68">
        <f>VLOOKUP(A132,June!C$3:I$49,3,FALSE)</f>
        <v>0</v>
      </c>
      <c r="N132" s="63"/>
      <c r="O132" s="65">
        <f aca="true" t="shared" si="52" ref="O132:O172">SUM(B132:M132)</f>
        <v>0</v>
      </c>
    </row>
    <row r="133" spans="1:15" ht="12.75">
      <c r="A133" s="64">
        <f t="shared" si="51"/>
        <v>0</v>
      </c>
      <c r="B133" s="68">
        <f>VLOOKUP(A133,Jul!C$3:I$49,3,FALSE)</f>
        <v>0</v>
      </c>
      <c r="C133" s="68">
        <f>VLOOKUP(A133,Aug!C$3:I$49,3,FALSE)</f>
        <v>0</v>
      </c>
      <c r="D133" s="68">
        <f>VLOOKUP(A133,Sep!C$3:I$49,3,FALSE)</f>
        <v>0</v>
      </c>
      <c r="E133" s="68">
        <f>VLOOKUP(A133,Oct!C$3:I$49,3,FALSE)</f>
        <v>0</v>
      </c>
      <c r="F133" s="68">
        <f>VLOOKUP(A133,Nov!C$3:I$49,3,FALSE)</f>
        <v>0</v>
      </c>
      <c r="G133" s="68">
        <f>VLOOKUP(A133,Dec!C$3:I$49,3,FALSE)</f>
        <v>0</v>
      </c>
      <c r="H133" s="68">
        <f>VLOOKUP(A133,Jan!C$3:I$49,3,FALSE)</f>
        <v>0</v>
      </c>
      <c r="I133" s="68">
        <f>VLOOKUP(A133,Feb!C$3:I$49,3,FALSE)</f>
        <v>0</v>
      </c>
      <c r="J133" s="68">
        <f>VLOOKUP(A133,Mar!C$3:I$49,3,FALSE)</f>
        <v>0</v>
      </c>
      <c r="K133" s="68">
        <f>VLOOKUP(A133,April!C$3:I$49,3,FALSE)</f>
        <v>0</v>
      </c>
      <c r="L133" s="68">
        <f>VLOOKUP(A133,May!C$3:I$49,3,FALSE)</f>
        <v>0</v>
      </c>
      <c r="M133" s="68">
        <f>VLOOKUP(A133,June!C$3:I$49,3,FALSE)</f>
        <v>0</v>
      </c>
      <c r="N133" s="63"/>
      <c r="O133" s="65">
        <f t="shared" si="52"/>
        <v>0</v>
      </c>
    </row>
    <row r="134" spans="1:15" ht="12.75">
      <c r="A134" s="64">
        <f t="shared" si="51"/>
        <v>0</v>
      </c>
      <c r="B134" s="68">
        <f>VLOOKUP(A134,Jul!C$3:I$49,3,FALSE)</f>
        <v>0</v>
      </c>
      <c r="C134" s="68">
        <f>VLOOKUP(A134,Aug!C$3:I$49,3,FALSE)</f>
        <v>0</v>
      </c>
      <c r="D134" s="68">
        <f>VLOOKUP(A134,Sep!C$3:I$49,3,FALSE)</f>
        <v>0</v>
      </c>
      <c r="E134" s="68">
        <f>VLOOKUP(A134,Oct!C$3:I$49,3,FALSE)</f>
        <v>0</v>
      </c>
      <c r="F134" s="68">
        <f>VLOOKUP(A134,Nov!C$3:I$49,3,FALSE)</f>
        <v>0</v>
      </c>
      <c r="G134" s="68">
        <f>VLOOKUP(A134,Dec!C$3:I$49,3,FALSE)</f>
        <v>0</v>
      </c>
      <c r="H134" s="68">
        <f>VLOOKUP(A134,Jan!C$3:I$49,3,FALSE)</f>
        <v>0</v>
      </c>
      <c r="I134" s="68">
        <f>VLOOKUP(A134,Feb!C$3:I$49,3,FALSE)</f>
        <v>0</v>
      </c>
      <c r="J134" s="68">
        <f>VLOOKUP(A134,Mar!C$3:I$49,3,FALSE)</f>
        <v>0</v>
      </c>
      <c r="K134" s="68">
        <f>VLOOKUP(A134,April!C$3:I$49,3,FALSE)</f>
        <v>0</v>
      </c>
      <c r="L134" s="68">
        <f>VLOOKUP(A134,May!C$3:I$49,3,FALSE)</f>
        <v>0</v>
      </c>
      <c r="M134" s="68">
        <f>VLOOKUP(A134,June!C$3:I$49,3,FALSE)</f>
        <v>0</v>
      </c>
      <c r="N134" s="63"/>
      <c r="O134" s="65">
        <f t="shared" si="52"/>
        <v>0</v>
      </c>
    </row>
    <row r="135" spans="1:15" ht="12.75">
      <c r="A135" s="64">
        <f t="shared" si="51"/>
        <v>0</v>
      </c>
      <c r="B135" s="68">
        <f>VLOOKUP(A135,Jul!C$3:I$49,3,FALSE)</f>
        <v>0</v>
      </c>
      <c r="C135" s="68">
        <f>VLOOKUP(A135,Aug!C$3:I$49,3,FALSE)</f>
        <v>0</v>
      </c>
      <c r="D135" s="68">
        <f>VLOOKUP(A135,Sep!C$3:I$49,3,FALSE)</f>
        <v>0</v>
      </c>
      <c r="E135" s="68">
        <f>VLOOKUP(A135,Oct!C$3:I$49,3,FALSE)</f>
        <v>0</v>
      </c>
      <c r="F135" s="68">
        <f>VLOOKUP(A135,Nov!C$3:I$49,3,FALSE)</f>
        <v>0</v>
      </c>
      <c r="G135" s="68">
        <f>VLOOKUP(A135,Dec!C$3:I$49,3,FALSE)</f>
        <v>0</v>
      </c>
      <c r="H135" s="68">
        <f>VLOOKUP(A135,Jan!C$3:I$49,3,FALSE)</f>
        <v>0</v>
      </c>
      <c r="I135" s="68">
        <f>VLOOKUP(A135,Feb!C$3:I$49,3,FALSE)</f>
        <v>0</v>
      </c>
      <c r="J135" s="68">
        <f>VLOOKUP(A135,Mar!C$3:I$49,3,FALSE)</f>
        <v>0</v>
      </c>
      <c r="K135" s="68">
        <f>VLOOKUP(A135,April!C$3:I$49,3,FALSE)</f>
        <v>0</v>
      </c>
      <c r="L135" s="68">
        <f>VLOOKUP(A135,May!C$3:I$49,3,FALSE)</f>
        <v>0</v>
      </c>
      <c r="M135" s="68">
        <f>VLOOKUP(A135,June!C$3:I$49,3,FALSE)</f>
        <v>0</v>
      </c>
      <c r="N135" s="63"/>
      <c r="O135" s="65">
        <f t="shared" si="52"/>
        <v>0</v>
      </c>
    </row>
    <row r="136" spans="1:15" ht="12.75">
      <c r="A136" s="64">
        <f t="shared" si="51"/>
        <v>0</v>
      </c>
      <c r="B136" s="68">
        <f>VLOOKUP(A136,Jul!C$3:I$49,3,FALSE)</f>
        <v>0</v>
      </c>
      <c r="C136" s="68">
        <f>VLOOKUP(A136,Aug!C$3:I$49,3,FALSE)</f>
        <v>0</v>
      </c>
      <c r="D136" s="68">
        <f>VLOOKUP(A136,Sep!C$3:I$49,3,FALSE)</f>
        <v>0</v>
      </c>
      <c r="E136" s="68">
        <f>VLOOKUP(A136,Oct!C$3:I$49,3,FALSE)</f>
        <v>0</v>
      </c>
      <c r="F136" s="68">
        <f>VLOOKUP(A136,Nov!C$3:I$49,3,FALSE)</f>
        <v>0</v>
      </c>
      <c r="G136" s="68">
        <f>VLOOKUP(A136,Dec!C$3:I$49,3,FALSE)</f>
        <v>0</v>
      </c>
      <c r="H136" s="68">
        <f>VLOOKUP(A136,Jan!C$3:I$49,3,FALSE)</f>
        <v>0</v>
      </c>
      <c r="I136" s="68">
        <f>VLOOKUP(A136,Feb!C$3:I$49,3,FALSE)</f>
        <v>0</v>
      </c>
      <c r="J136" s="68">
        <f>VLOOKUP(A136,Mar!C$3:I$49,3,FALSE)</f>
        <v>0</v>
      </c>
      <c r="K136" s="68">
        <f>VLOOKUP(A136,April!C$3:I$49,3,FALSE)</f>
        <v>0</v>
      </c>
      <c r="L136" s="68">
        <f>VLOOKUP(A136,May!C$3:I$49,3,FALSE)</f>
        <v>0</v>
      </c>
      <c r="M136" s="68">
        <f>VLOOKUP(A136,June!C$3:I$49,3,FALSE)</f>
        <v>0</v>
      </c>
      <c r="N136" s="63"/>
      <c r="O136" s="65">
        <f t="shared" si="52"/>
        <v>0</v>
      </c>
    </row>
    <row r="137" spans="1:15" ht="12.75">
      <c r="A137" s="64">
        <f t="shared" si="51"/>
        <v>0</v>
      </c>
      <c r="B137" s="68">
        <f>VLOOKUP(A137,Jul!C$3:I$49,3,FALSE)</f>
        <v>0</v>
      </c>
      <c r="C137" s="68">
        <f>VLOOKUP(A137,Aug!C$3:I$49,3,FALSE)</f>
        <v>0</v>
      </c>
      <c r="D137" s="68">
        <f>VLOOKUP(A137,Sep!C$3:I$49,3,FALSE)</f>
        <v>0</v>
      </c>
      <c r="E137" s="68">
        <f>VLOOKUP(A137,Oct!C$3:I$49,3,FALSE)</f>
        <v>0</v>
      </c>
      <c r="F137" s="68">
        <f>VLOOKUP(A137,Nov!C$3:I$49,3,FALSE)</f>
        <v>0</v>
      </c>
      <c r="G137" s="68">
        <f>VLOOKUP(A137,Dec!C$3:I$49,3,FALSE)</f>
        <v>0</v>
      </c>
      <c r="H137" s="68">
        <f>VLOOKUP(A137,Jan!C$3:I$49,3,FALSE)</f>
        <v>0</v>
      </c>
      <c r="I137" s="68">
        <f>VLOOKUP(A137,Feb!C$3:I$49,3,FALSE)</f>
        <v>0</v>
      </c>
      <c r="J137" s="68">
        <f>VLOOKUP(A137,Mar!C$3:I$49,3,FALSE)</f>
        <v>0</v>
      </c>
      <c r="K137" s="68">
        <f>VLOOKUP(A137,April!C$3:I$49,3,FALSE)</f>
        <v>0</v>
      </c>
      <c r="L137" s="68">
        <f>VLOOKUP(A137,May!C$3:I$49,3,FALSE)</f>
        <v>0</v>
      </c>
      <c r="M137" s="68">
        <f>VLOOKUP(A137,June!C$3:I$49,3,FALSE)</f>
        <v>0</v>
      </c>
      <c r="N137" s="63"/>
      <c r="O137" s="65">
        <f t="shared" si="52"/>
        <v>0</v>
      </c>
    </row>
    <row r="138" spans="1:15" ht="12.75">
      <c r="A138" s="64">
        <f t="shared" si="51"/>
        <v>0</v>
      </c>
      <c r="B138" s="68">
        <f>VLOOKUP(A138,Jul!C$3:I$49,3,FALSE)</f>
        <v>0</v>
      </c>
      <c r="C138" s="68">
        <f>VLOOKUP(A138,Aug!C$3:I$49,3,FALSE)</f>
        <v>0</v>
      </c>
      <c r="D138" s="68">
        <f>VLOOKUP(A138,Sep!C$3:I$49,3,FALSE)</f>
        <v>0</v>
      </c>
      <c r="E138" s="68">
        <f>VLOOKUP(A138,Oct!C$3:I$49,3,FALSE)</f>
        <v>0</v>
      </c>
      <c r="F138" s="68">
        <f>VLOOKUP(A138,Nov!C$3:I$49,3,FALSE)</f>
        <v>0</v>
      </c>
      <c r="G138" s="68">
        <f>VLOOKUP(A138,Dec!C$3:I$49,3,FALSE)</f>
        <v>0</v>
      </c>
      <c r="H138" s="68">
        <f>VLOOKUP(A138,Jan!C$3:I$49,3,FALSE)</f>
        <v>0</v>
      </c>
      <c r="I138" s="68">
        <f>VLOOKUP(A138,Feb!C$3:I$49,3,FALSE)</f>
        <v>0</v>
      </c>
      <c r="J138" s="68">
        <f>VLOOKUP(A138,Mar!C$3:I$49,3,FALSE)</f>
        <v>0</v>
      </c>
      <c r="K138" s="68">
        <f>VLOOKUP(A138,April!C$3:I$49,3,FALSE)</f>
        <v>0</v>
      </c>
      <c r="L138" s="68">
        <f>VLOOKUP(A138,May!C$3:I$49,3,FALSE)</f>
        <v>0</v>
      </c>
      <c r="M138" s="68">
        <f>VLOOKUP(A138,June!C$3:I$49,3,FALSE)</f>
        <v>0</v>
      </c>
      <c r="N138" s="63"/>
      <c r="O138" s="65">
        <f t="shared" si="52"/>
        <v>0</v>
      </c>
    </row>
    <row r="139" spans="1:15" ht="12.75">
      <c r="A139" s="64">
        <f t="shared" si="51"/>
        <v>0</v>
      </c>
      <c r="B139" s="68">
        <f>VLOOKUP(A139,Jul!C$3:I$49,3,FALSE)</f>
        <v>0</v>
      </c>
      <c r="C139" s="68">
        <f>VLOOKUP(A139,Aug!C$3:I$49,3,FALSE)</f>
        <v>0</v>
      </c>
      <c r="D139" s="68">
        <f>VLOOKUP(A139,Sep!C$3:I$49,3,FALSE)</f>
        <v>0</v>
      </c>
      <c r="E139" s="68">
        <f>VLOOKUP(A139,Oct!C$3:I$49,3,FALSE)</f>
        <v>0</v>
      </c>
      <c r="F139" s="68">
        <f>VLOOKUP(A139,Nov!C$3:I$49,3,FALSE)</f>
        <v>0</v>
      </c>
      <c r="G139" s="68">
        <f>VLOOKUP(A139,Dec!C$3:I$49,3,FALSE)</f>
        <v>0</v>
      </c>
      <c r="H139" s="68">
        <f>VLOOKUP(A139,Jan!C$3:I$49,3,FALSE)</f>
        <v>0</v>
      </c>
      <c r="I139" s="68">
        <f>VLOOKUP(A139,Feb!C$3:I$49,3,FALSE)</f>
        <v>0</v>
      </c>
      <c r="J139" s="68">
        <f>VLOOKUP(A139,Mar!C$3:I$49,3,FALSE)</f>
        <v>0</v>
      </c>
      <c r="K139" s="68">
        <f>VLOOKUP(A139,April!C$3:I$49,3,FALSE)</f>
        <v>0</v>
      </c>
      <c r="L139" s="68">
        <f>VLOOKUP(A139,May!C$3:I$49,3,FALSE)</f>
        <v>0</v>
      </c>
      <c r="M139" s="68">
        <f>VLOOKUP(A139,June!C$3:I$49,3,FALSE)</f>
        <v>0</v>
      </c>
      <c r="N139" s="63"/>
      <c r="O139" s="65">
        <f t="shared" si="52"/>
        <v>0</v>
      </c>
    </row>
    <row r="140" spans="1:15" ht="12.75">
      <c r="A140" s="64">
        <f t="shared" si="51"/>
        <v>0</v>
      </c>
      <c r="B140" s="68">
        <f>VLOOKUP(A140,Jul!C$3:I$49,3,FALSE)</f>
        <v>0</v>
      </c>
      <c r="C140" s="68">
        <f>VLOOKUP(A140,Aug!C$3:I$49,3,FALSE)</f>
        <v>0</v>
      </c>
      <c r="D140" s="68">
        <f>VLOOKUP(A140,Sep!C$3:I$49,3,FALSE)</f>
        <v>0</v>
      </c>
      <c r="E140" s="68">
        <f>VLOOKUP(A140,Oct!C$3:I$49,3,FALSE)</f>
        <v>0</v>
      </c>
      <c r="F140" s="68">
        <f>VLOOKUP(A140,Nov!C$3:I$49,3,FALSE)</f>
        <v>0</v>
      </c>
      <c r="G140" s="68">
        <f>VLOOKUP(A140,Dec!C$3:I$49,3,FALSE)</f>
        <v>0</v>
      </c>
      <c r="H140" s="68">
        <f>VLOOKUP(A140,Jan!C$3:I$49,3,FALSE)</f>
        <v>0</v>
      </c>
      <c r="I140" s="68">
        <f>VLOOKUP(A140,Feb!C$3:I$49,3,FALSE)</f>
        <v>0</v>
      </c>
      <c r="J140" s="68">
        <f>VLOOKUP(A140,Mar!C$3:I$49,3,FALSE)</f>
        <v>0</v>
      </c>
      <c r="K140" s="68">
        <f>VLOOKUP(A140,April!C$3:I$49,3,FALSE)</f>
        <v>0</v>
      </c>
      <c r="L140" s="68">
        <f>VLOOKUP(A140,May!C$3:I$49,3,FALSE)</f>
        <v>0</v>
      </c>
      <c r="M140" s="68">
        <f>VLOOKUP(A140,June!C$3:I$49,3,FALSE)</f>
        <v>0</v>
      </c>
      <c r="N140" s="63"/>
      <c r="O140" s="65">
        <f t="shared" si="52"/>
        <v>0</v>
      </c>
    </row>
    <row r="141" spans="1:15" ht="12.75">
      <c r="A141" s="64">
        <f t="shared" si="51"/>
        <v>0</v>
      </c>
      <c r="B141" s="68">
        <f>VLOOKUP(A141,Jul!C$3:I$49,3,FALSE)</f>
        <v>0</v>
      </c>
      <c r="C141" s="68">
        <f>VLOOKUP(A141,Aug!C$3:I$49,3,FALSE)</f>
        <v>0</v>
      </c>
      <c r="D141" s="68">
        <f>VLOOKUP(A141,Sep!C$3:I$49,3,FALSE)</f>
        <v>0</v>
      </c>
      <c r="E141" s="68">
        <f>VLOOKUP(A141,Oct!C$3:I$49,3,FALSE)</f>
        <v>0</v>
      </c>
      <c r="F141" s="68">
        <f>VLOOKUP(A141,Nov!C$3:I$49,3,FALSE)</f>
        <v>0</v>
      </c>
      <c r="G141" s="68">
        <f>VLOOKUP(A141,Dec!C$3:I$49,3,FALSE)</f>
        <v>0</v>
      </c>
      <c r="H141" s="68">
        <f>VLOOKUP(A141,Jan!C$3:I$49,3,FALSE)</f>
        <v>0</v>
      </c>
      <c r="I141" s="68">
        <f>VLOOKUP(A141,Feb!C$3:I$49,3,FALSE)</f>
        <v>0</v>
      </c>
      <c r="J141" s="68">
        <f>VLOOKUP(A141,Mar!C$3:I$49,3,FALSE)</f>
        <v>0</v>
      </c>
      <c r="K141" s="68">
        <f>VLOOKUP(A141,April!C$3:I$49,3,FALSE)</f>
        <v>0</v>
      </c>
      <c r="L141" s="68">
        <f>VLOOKUP(A141,May!C$3:I$49,3,FALSE)</f>
        <v>0</v>
      </c>
      <c r="M141" s="68">
        <f>VLOOKUP(A141,June!C$3:I$49,3,FALSE)</f>
        <v>0</v>
      </c>
      <c r="N141" s="63"/>
      <c r="O141" s="65">
        <f t="shared" si="52"/>
        <v>0</v>
      </c>
    </row>
    <row r="142" spans="1:15" ht="12.75">
      <c r="A142" s="64">
        <f t="shared" si="51"/>
        <v>0</v>
      </c>
      <c r="B142" s="68">
        <f>VLOOKUP(A142,Jul!C$3:I$49,3,FALSE)</f>
        <v>0</v>
      </c>
      <c r="C142" s="68">
        <f>VLOOKUP(A142,Aug!C$3:I$49,3,FALSE)</f>
        <v>0</v>
      </c>
      <c r="D142" s="68">
        <f>VLOOKUP(A142,Sep!C$3:I$49,3,FALSE)</f>
        <v>0</v>
      </c>
      <c r="E142" s="68">
        <f>VLOOKUP(A142,Oct!C$3:I$49,3,FALSE)</f>
        <v>0</v>
      </c>
      <c r="F142" s="68">
        <f>VLOOKUP(A142,Nov!C$3:I$49,3,FALSE)</f>
        <v>0</v>
      </c>
      <c r="G142" s="68">
        <f>VLOOKUP(A142,Dec!C$3:I$49,3,FALSE)</f>
        <v>0</v>
      </c>
      <c r="H142" s="68">
        <f>VLOOKUP(A142,Jan!C$3:I$49,3,FALSE)</f>
        <v>0</v>
      </c>
      <c r="I142" s="68">
        <f>VLOOKUP(A142,Feb!C$3:I$49,3,FALSE)</f>
        <v>0</v>
      </c>
      <c r="J142" s="68">
        <f>VLOOKUP(A142,Mar!C$3:I$49,3,FALSE)</f>
        <v>0</v>
      </c>
      <c r="K142" s="68">
        <f>VLOOKUP(A142,April!C$3:I$49,3,FALSE)</f>
        <v>0</v>
      </c>
      <c r="L142" s="68">
        <f>VLOOKUP(A142,May!C$3:I$49,3,FALSE)</f>
        <v>0</v>
      </c>
      <c r="M142" s="68">
        <f>VLOOKUP(A142,June!C$3:I$49,3,FALSE)</f>
        <v>0</v>
      </c>
      <c r="N142" s="63"/>
      <c r="O142" s="65">
        <f t="shared" si="52"/>
        <v>0</v>
      </c>
    </row>
    <row r="143" spans="1:15" ht="12.75">
      <c r="A143" s="64">
        <f t="shared" si="51"/>
        <v>0</v>
      </c>
      <c r="B143" s="68">
        <f>VLOOKUP(A143,Jul!C$3:I$49,3,FALSE)</f>
        <v>0</v>
      </c>
      <c r="C143" s="68">
        <f>VLOOKUP(A143,Aug!C$3:I$49,3,FALSE)</f>
        <v>0</v>
      </c>
      <c r="D143" s="68">
        <f>VLOOKUP(A143,Sep!C$3:I$49,3,FALSE)</f>
        <v>0</v>
      </c>
      <c r="E143" s="68">
        <f>VLOOKUP(A143,Oct!C$3:I$49,3,FALSE)</f>
        <v>0</v>
      </c>
      <c r="F143" s="68">
        <f>VLOOKUP(A143,Nov!C$3:I$49,3,FALSE)</f>
        <v>0</v>
      </c>
      <c r="G143" s="68">
        <f>VLOOKUP(A143,Dec!C$3:I$49,3,FALSE)</f>
        <v>0</v>
      </c>
      <c r="H143" s="68">
        <f>VLOOKUP(A143,Jan!C$3:I$49,3,FALSE)</f>
        <v>0</v>
      </c>
      <c r="I143" s="68">
        <f>VLOOKUP(A143,Feb!C$3:I$49,3,FALSE)</f>
        <v>0</v>
      </c>
      <c r="J143" s="68">
        <f>VLOOKUP(A143,Mar!C$3:I$49,3,FALSE)</f>
        <v>0</v>
      </c>
      <c r="K143" s="68">
        <f>VLOOKUP(A143,April!C$3:I$49,3,FALSE)</f>
        <v>0</v>
      </c>
      <c r="L143" s="68">
        <f>VLOOKUP(A143,May!C$3:I$49,3,FALSE)</f>
        <v>0</v>
      </c>
      <c r="M143" s="68">
        <f>VLOOKUP(A143,June!C$3:I$49,3,FALSE)</f>
        <v>0</v>
      </c>
      <c r="N143" s="63"/>
      <c r="O143" s="65">
        <f t="shared" si="52"/>
        <v>0</v>
      </c>
    </row>
    <row r="144" spans="1:15" ht="12.75">
      <c r="A144" s="64">
        <f t="shared" si="51"/>
        <v>0</v>
      </c>
      <c r="B144" s="68">
        <f>VLOOKUP(A144,Jul!C$3:I$49,3,FALSE)</f>
        <v>0</v>
      </c>
      <c r="C144" s="68">
        <f>VLOOKUP(A144,Aug!C$3:I$49,3,FALSE)</f>
        <v>0</v>
      </c>
      <c r="D144" s="68">
        <f>VLOOKUP(A144,Sep!C$3:I$49,3,FALSE)</f>
        <v>0</v>
      </c>
      <c r="E144" s="68">
        <f>VLOOKUP(A144,Oct!C$3:I$49,3,FALSE)</f>
        <v>0</v>
      </c>
      <c r="F144" s="68">
        <f>VLOOKUP(A144,Nov!C$3:I$49,3,FALSE)</f>
        <v>0</v>
      </c>
      <c r="G144" s="68">
        <f>VLOOKUP(A144,Dec!C$3:I$49,3,FALSE)</f>
        <v>0</v>
      </c>
      <c r="H144" s="68">
        <f>VLOOKUP(A144,Jan!C$3:I$49,3,FALSE)</f>
        <v>0</v>
      </c>
      <c r="I144" s="68">
        <f>VLOOKUP(A144,Feb!C$3:I$49,3,FALSE)</f>
        <v>0</v>
      </c>
      <c r="J144" s="68">
        <f>VLOOKUP(A144,Mar!C$3:I$49,3,FALSE)</f>
        <v>0</v>
      </c>
      <c r="K144" s="68">
        <f>VLOOKUP(A144,April!C$3:I$49,3,FALSE)</f>
        <v>0</v>
      </c>
      <c r="L144" s="68">
        <f>VLOOKUP(A144,May!C$3:I$49,3,FALSE)</f>
        <v>0</v>
      </c>
      <c r="M144" s="68">
        <f>VLOOKUP(A144,June!C$3:I$49,3,FALSE)</f>
        <v>0</v>
      </c>
      <c r="N144" s="63"/>
      <c r="O144" s="65">
        <f t="shared" si="52"/>
        <v>0</v>
      </c>
    </row>
    <row r="145" spans="1:15" ht="12.75">
      <c r="A145" s="64">
        <f t="shared" si="51"/>
        <v>0</v>
      </c>
      <c r="B145" s="68">
        <f>VLOOKUP(A145,Jul!C$3:I$49,3,FALSE)</f>
        <v>0</v>
      </c>
      <c r="C145" s="68">
        <f>VLOOKUP(A145,Aug!C$3:I$49,3,FALSE)</f>
        <v>0</v>
      </c>
      <c r="D145" s="68">
        <f>VLOOKUP(A145,Sep!C$3:I$49,3,FALSE)</f>
        <v>0</v>
      </c>
      <c r="E145" s="68">
        <f>VLOOKUP(A145,Oct!C$3:I$49,3,FALSE)</f>
        <v>0</v>
      </c>
      <c r="F145" s="68">
        <f>VLOOKUP(A145,Nov!C$3:I$49,3,FALSE)</f>
        <v>0</v>
      </c>
      <c r="G145" s="68">
        <f>VLOOKUP(A145,Dec!C$3:I$49,3,FALSE)</f>
        <v>0</v>
      </c>
      <c r="H145" s="68">
        <f>VLOOKUP(A145,Jan!C$3:I$49,3,FALSE)</f>
        <v>0</v>
      </c>
      <c r="I145" s="68">
        <f>VLOOKUP(A145,Feb!C$3:I$49,3,FALSE)</f>
        <v>0</v>
      </c>
      <c r="J145" s="68">
        <f>VLOOKUP(A145,Mar!C$3:I$49,3,FALSE)</f>
        <v>0</v>
      </c>
      <c r="K145" s="68">
        <f>VLOOKUP(A145,April!C$3:I$49,3,FALSE)</f>
        <v>0</v>
      </c>
      <c r="L145" s="68">
        <f>VLOOKUP(A145,May!C$3:I$49,3,FALSE)</f>
        <v>0</v>
      </c>
      <c r="M145" s="68">
        <f>VLOOKUP(A145,June!C$3:I$49,3,FALSE)</f>
        <v>0</v>
      </c>
      <c r="N145" s="63"/>
      <c r="O145" s="65">
        <f t="shared" si="52"/>
        <v>0</v>
      </c>
    </row>
    <row r="146" spans="1:15" ht="12.75">
      <c r="A146" s="64">
        <f t="shared" si="51"/>
        <v>0</v>
      </c>
      <c r="B146" s="68">
        <f>VLOOKUP(A146,Jul!C$3:I$49,3,FALSE)</f>
        <v>0</v>
      </c>
      <c r="C146" s="68">
        <f>VLOOKUP(A146,Aug!C$3:I$49,3,FALSE)</f>
        <v>0</v>
      </c>
      <c r="D146" s="68">
        <f>VLOOKUP(A146,Sep!C$3:I$49,3,FALSE)</f>
        <v>0</v>
      </c>
      <c r="E146" s="68">
        <f>VLOOKUP(A146,Oct!C$3:I$49,3,FALSE)</f>
        <v>0</v>
      </c>
      <c r="F146" s="68">
        <f>VLOOKUP(A146,Nov!C$3:I$49,3,FALSE)</f>
        <v>0</v>
      </c>
      <c r="G146" s="68">
        <f>VLOOKUP(A146,Dec!C$3:I$49,3,FALSE)</f>
        <v>0</v>
      </c>
      <c r="H146" s="68">
        <f>VLOOKUP(A146,Jan!C$3:I$49,3,FALSE)</f>
        <v>0</v>
      </c>
      <c r="I146" s="68">
        <f>VLOOKUP(A146,Feb!C$3:I$49,3,FALSE)</f>
        <v>0</v>
      </c>
      <c r="J146" s="68">
        <f>VLOOKUP(A146,Mar!C$3:I$49,3,FALSE)</f>
        <v>0</v>
      </c>
      <c r="K146" s="68">
        <f>VLOOKUP(A146,April!C$3:I$49,3,FALSE)</f>
        <v>0</v>
      </c>
      <c r="L146" s="68">
        <f>VLOOKUP(A146,May!C$3:I$49,3,FALSE)</f>
        <v>0</v>
      </c>
      <c r="M146" s="68">
        <f>VLOOKUP(A146,June!C$3:I$49,3,FALSE)</f>
        <v>0</v>
      </c>
      <c r="N146" s="63"/>
      <c r="O146" s="65">
        <f t="shared" si="52"/>
        <v>0</v>
      </c>
    </row>
    <row r="147" spans="1:15" ht="12.75">
      <c r="A147" s="64">
        <f t="shared" si="51"/>
        <v>0</v>
      </c>
      <c r="B147" s="68">
        <f>VLOOKUP(A147,Jul!C$3:I$49,3,FALSE)</f>
        <v>0</v>
      </c>
      <c r="C147" s="68">
        <f>VLOOKUP(A147,Aug!C$3:I$49,3,FALSE)</f>
        <v>0</v>
      </c>
      <c r="D147" s="68">
        <f>VLOOKUP(A147,Sep!C$3:I$49,3,FALSE)</f>
        <v>0</v>
      </c>
      <c r="E147" s="68">
        <f>VLOOKUP(A147,Oct!C$3:I$49,3,FALSE)</f>
        <v>0</v>
      </c>
      <c r="F147" s="68">
        <f>VLOOKUP(A147,Nov!C$3:I$49,3,FALSE)</f>
        <v>0</v>
      </c>
      <c r="G147" s="68">
        <f>VLOOKUP(A147,Dec!C$3:I$49,3,FALSE)</f>
        <v>0</v>
      </c>
      <c r="H147" s="68">
        <f>VLOOKUP(A147,Jan!C$3:I$49,3,FALSE)</f>
        <v>0</v>
      </c>
      <c r="I147" s="68">
        <f>VLOOKUP(A147,Feb!C$3:I$49,3,FALSE)</f>
        <v>0</v>
      </c>
      <c r="J147" s="68">
        <f>VLOOKUP(A147,Mar!C$3:I$49,3,FALSE)</f>
        <v>0</v>
      </c>
      <c r="K147" s="68">
        <f>VLOOKUP(A147,April!C$3:I$49,3,FALSE)</f>
        <v>0</v>
      </c>
      <c r="L147" s="68">
        <f>VLOOKUP(A147,May!C$3:I$49,3,FALSE)</f>
        <v>0</v>
      </c>
      <c r="M147" s="68">
        <f>VLOOKUP(A147,June!C$3:I$49,3,FALSE)</f>
        <v>0</v>
      </c>
      <c r="N147" s="63"/>
      <c r="O147" s="65">
        <f t="shared" si="52"/>
        <v>0</v>
      </c>
    </row>
    <row r="148" spans="1:15" ht="12.75">
      <c r="A148" s="64">
        <f t="shared" si="51"/>
        <v>0</v>
      </c>
      <c r="B148" s="68">
        <f>VLOOKUP(A148,Jul!C$3:I$49,3,FALSE)</f>
        <v>0</v>
      </c>
      <c r="C148" s="68">
        <f>VLOOKUP(A148,Aug!C$3:I$49,3,FALSE)</f>
        <v>0</v>
      </c>
      <c r="D148" s="68">
        <f>VLOOKUP(A148,Sep!C$3:I$49,3,FALSE)</f>
        <v>0</v>
      </c>
      <c r="E148" s="68">
        <f>VLOOKUP(A148,Oct!C$3:I$49,3,FALSE)</f>
        <v>0</v>
      </c>
      <c r="F148" s="68">
        <f>VLOOKUP(A148,Nov!C$3:I$49,3,FALSE)</f>
        <v>0</v>
      </c>
      <c r="G148" s="68">
        <f>VLOOKUP(A148,Dec!C$3:I$49,3,FALSE)</f>
        <v>0</v>
      </c>
      <c r="H148" s="68">
        <f>VLOOKUP(A148,Jan!C$3:I$49,3,FALSE)</f>
        <v>0</v>
      </c>
      <c r="I148" s="68">
        <f>VLOOKUP(A148,Feb!C$3:I$49,3,FALSE)</f>
        <v>0</v>
      </c>
      <c r="J148" s="68">
        <f>VLOOKUP(A148,Mar!C$3:I$49,3,FALSE)</f>
        <v>0</v>
      </c>
      <c r="K148" s="68">
        <f>VLOOKUP(A148,April!C$3:I$49,3,FALSE)</f>
        <v>0</v>
      </c>
      <c r="L148" s="68">
        <f>VLOOKUP(A148,May!C$3:I$49,3,FALSE)</f>
        <v>0</v>
      </c>
      <c r="M148" s="68">
        <f>VLOOKUP(A148,June!C$3:I$49,3,FALSE)</f>
        <v>0</v>
      </c>
      <c r="N148" s="63"/>
      <c r="O148" s="65">
        <f t="shared" si="52"/>
        <v>0</v>
      </c>
    </row>
    <row r="149" spans="1:15" ht="12.75">
      <c r="A149" s="64">
        <f t="shared" si="51"/>
        <v>0</v>
      </c>
      <c r="B149" s="68">
        <f>VLOOKUP(A149,Jul!C$3:I$49,3,FALSE)</f>
        <v>0</v>
      </c>
      <c r="C149" s="68">
        <f>VLOOKUP(A149,Aug!C$3:I$49,3,FALSE)</f>
        <v>0</v>
      </c>
      <c r="D149" s="68">
        <f>VLOOKUP(A149,Sep!C$3:I$49,3,FALSE)</f>
        <v>0</v>
      </c>
      <c r="E149" s="68">
        <f>VLOOKUP(A149,Oct!C$3:I$49,3,FALSE)</f>
        <v>0</v>
      </c>
      <c r="F149" s="68">
        <f>VLOOKUP(A149,Nov!C$3:I$49,3,FALSE)</f>
        <v>0</v>
      </c>
      <c r="G149" s="68">
        <f>VLOOKUP(A149,Dec!C$3:I$49,3,FALSE)</f>
        <v>0</v>
      </c>
      <c r="H149" s="68">
        <f>VLOOKUP(A149,Jan!C$3:I$49,3,FALSE)</f>
        <v>0</v>
      </c>
      <c r="I149" s="68">
        <f>VLOOKUP(A149,Feb!C$3:I$49,3,FALSE)</f>
        <v>0</v>
      </c>
      <c r="J149" s="68">
        <f>VLOOKUP(A149,Mar!C$3:I$49,3,FALSE)</f>
        <v>0</v>
      </c>
      <c r="K149" s="68">
        <f>VLOOKUP(A149,April!C$3:I$49,3,FALSE)</f>
        <v>0</v>
      </c>
      <c r="L149" s="68">
        <f>VLOOKUP(A149,May!C$3:I$49,3,FALSE)</f>
        <v>0</v>
      </c>
      <c r="M149" s="68">
        <f>VLOOKUP(A149,June!C$3:I$49,3,FALSE)</f>
        <v>0</v>
      </c>
      <c r="N149" s="63"/>
      <c r="O149" s="65">
        <f t="shared" si="52"/>
        <v>0</v>
      </c>
    </row>
    <row r="150" spans="1:15" ht="12.75">
      <c r="A150" s="64">
        <f t="shared" si="51"/>
        <v>0</v>
      </c>
      <c r="B150" s="68">
        <f>VLOOKUP(A150,Jul!C$3:I$49,3,FALSE)</f>
        <v>0</v>
      </c>
      <c r="C150" s="68">
        <f>VLOOKUP(A150,Aug!C$3:I$49,3,FALSE)</f>
        <v>0</v>
      </c>
      <c r="D150" s="68">
        <f>VLOOKUP(A150,Sep!C$3:I$49,3,FALSE)</f>
        <v>0</v>
      </c>
      <c r="E150" s="68">
        <f>VLOOKUP(A150,Oct!C$3:I$49,3,FALSE)</f>
        <v>0</v>
      </c>
      <c r="F150" s="68">
        <f>VLOOKUP(A150,Nov!C$3:I$49,3,FALSE)</f>
        <v>0</v>
      </c>
      <c r="G150" s="68">
        <f>VLOOKUP(A150,Dec!C$3:I$49,3,FALSE)</f>
        <v>0</v>
      </c>
      <c r="H150" s="68">
        <f>VLOOKUP(A150,Jan!C$3:I$49,3,FALSE)</f>
        <v>0</v>
      </c>
      <c r="I150" s="68">
        <f>VLOOKUP(A150,Feb!C$3:I$49,3,FALSE)</f>
        <v>0</v>
      </c>
      <c r="J150" s="68">
        <f>VLOOKUP(A150,Mar!C$3:I$49,3,FALSE)</f>
        <v>0</v>
      </c>
      <c r="K150" s="68">
        <f>VLOOKUP(A150,April!C$3:I$49,3,FALSE)</f>
        <v>0</v>
      </c>
      <c r="L150" s="68">
        <f>VLOOKUP(A150,May!C$3:I$49,3,FALSE)</f>
        <v>0</v>
      </c>
      <c r="M150" s="68">
        <f>VLOOKUP(A150,June!C$3:I$49,3,FALSE)</f>
        <v>0</v>
      </c>
      <c r="N150" s="63"/>
      <c r="O150" s="65">
        <f t="shared" si="52"/>
        <v>0</v>
      </c>
    </row>
    <row r="151" spans="1:15" ht="12.75">
      <c r="A151" s="64">
        <f t="shared" si="51"/>
        <v>0</v>
      </c>
      <c r="B151" s="68">
        <f>VLOOKUP(A151,Jul!C$3:I$49,3,FALSE)</f>
        <v>0</v>
      </c>
      <c r="C151" s="68">
        <f>VLOOKUP(A151,Aug!C$3:I$49,3,FALSE)</f>
        <v>0</v>
      </c>
      <c r="D151" s="68">
        <f>VLOOKUP(A151,Sep!C$3:I$49,3,FALSE)</f>
        <v>0</v>
      </c>
      <c r="E151" s="68">
        <f>VLOOKUP(A151,Oct!C$3:I$49,3,FALSE)</f>
        <v>0</v>
      </c>
      <c r="F151" s="68">
        <f>VLOOKUP(A151,Nov!C$3:I$49,3,FALSE)</f>
        <v>0</v>
      </c>
      <c r="G151" s="68">
        <f>VLOOKUP(A151,Dec!C$3:I$49,3,FALSE)</f>
        <v>0</v>
      </c>
      <c r="H151" s="68">
        <f>VLOOKUP(A151,Jan!C$3:I$49,3,FALSE)</f>
        <v>0</v>
      </c>
      <c r="I151" s="68">
        <f>VLOOKUP(A151,Feb!C$3:I$49,3,FALSE)</f>
        <v>0</v>
      </c>
      <c r="J151" s="68">
        <f>VLOOKUP(A151,Mar!C$3:I$49,3,FALSE)</f>
        <v>0</v>
      </c>
      <c r="K151" s="68">
        <f>VLOOKUP(A151,April!C$3:I$49,3,FALSE)</f>
        <v>0</v>
      </c>
      <c r="L151" s="68">
        <f>VLOOKUP(A151,May!C$3:I$49,3,FALSE)</f>
        <v>0</v>
      </c>
      <c r="M151" s="68">
        <f>VLOOKUP(A151,June!C$3:I$49,3,FALSE)</f>
        <v>0</v>
      </c>
      <c r="N151" s="63"/>
      <c r="O151" s="65">
        <f t="shared" si="52"/>
        <v>0</v>
      </c>
    </row>
    <row r="152" spans="1:15" ht="12.75">
      <c r="A152" s="64">
        <f t="shared" si="51"/>
        <v>0</v>
      </c>
      <c r="B152" s="68">
        <f>VLOOKUP(A152,Jul!C$3:I$49,3,FALSE)</f>
        <v>0</v>
      </c>
      <c r="C152" s="68">
        <f>VLOOKUP(A152,Aug!C$3:I$49,3,FALSE)</f>
        <v>0</v>
      </c>
      <c r="D152" s="68">
        <f>VLOOKUP(A152,Sep!C$3:I$49,3,FALSE)</f>
        <v>0</v>
      </c>
      <c r="E152" s="68">
        <f>VLOOKUP(A152,Oct!C$3:I$49,3,FALSE)</f>
        <v>0</v>
      </c>
      <c r="F152" s="68">
        <f>VLOOKUP(A152,Nov!C$3:I$49,3,FALSE)</f>
        <v>0</v>
      </c>
      <c r="G152" s="68">
        <f>VLOOKUP(A152,Dec!C$3:I$49,3,FALSE)</f>
        <v>0</v>
      </c>
      <c r="H152" s="68">
        <f>VLOOKUP(A152,Jan!C$3:I$49,3,FALSE)</f>
        <v>0</v>
      </c>
      <c r="I152" s="68">
        <f>VLOOKUP(A152,Feb!C$3:I$49,3,FALSE)</f>
        <v>0</v>
      </c>
      <c r="J152" s="68">
        <f>VLOOKUP(A152,Mar!C$3:I$49,3,FALSE)</f>
        <v>0</v>
      </c>
      <c r="K152" s="68">
        <f>VLOOKUP(A152,April!C$3:I$49,3,FALSE)</f>
        <v>0</v>
      </c>
      <c r="L152" s="68">
        <f>VLOOKUP(A152,May!C$3:I$49,3,FALSE)</f>
        <v>0</v>
      </c>
      <c r="M152" s="68">
        <f>VLOOKUP(A152,June!C$3:I$49,3,FALSE)</f>
        <v>0</v>
      </c>
      <c r="N152" s="63"/>
      <c r="O152" s="65">
        <f t="shared" si="52"/>
        <v>0</v>
      </c>
    </row>
    <row r="153" spans="1:15" ht="12.75">
      <c r="A153" s="64">
        <f t="shared" si="51"/>
        <v>0</v>
      </c>
      <c r="B153" s="68">
        <f>VLOOKUP(A153,Jul!C$3:I$49,3,FALSE)</f>
        <v>0</v>
      </c>
      <c r="C153" s="68">
        <f>VLOOKUP(A153,Aug!C$3:I$49,3,FALSE)</f>
        <v>0</v>
      </c>
      <c r="D153" s="68">
        <f>VLOOKUP(A153,Sep!C$3:I$49,3,FALSE)</f>
        <v>0</v>
      </c>
      <c r="E153" s="68">
        <f>VLOOKUP(A153,Oct!C$3:I$49,3,FALSE)</f>
        <v>0</v>
      </c>
      <c r="F153" s="68">
        <f>VLOOKUP(A153,Nov!C$3:I$49,3,FALSE)</f>
        <v>0</v>
      </c>
      <c r="G153" s="68">
        <f>VLOOKUP(A153,Dec!C$3:I$49,3,FALSE)</f>
        <v>0</v>
      </c>
      <c r="H153" s="68">
        <f>VLOOKUP(A153,Jan!C$3:I$49,3,FALSE)</f>
        <v>0</v>
      </c>
      <c r="I153" s="68">
        <f>VLOOKUP(A153,Feb!C$3:I$49,3,FALSE)</f>
        <v>0</v>
      </c>
      <c r="J153" s="68">
        <f>VLOOKUP(A153,Mar!C$3:I$49,3,FALSE)</f>
        <v>0</v>
      </c>
      <c r="K153" s="68">
        <f>VLOOKUP(A153,April!C$3:I$49,3,FALSE)</f>
        <v>0</v>
      </c>
      <c r="L153" s="68">
        <f>VLOOKUP(A153,May!C$3:I$49,3,FALSE)</f>
        <v>0</v>
      </c>
      <c r="M153" s="68">
        <f>VLOOKUP(A153,June!C$3:I$49,3,FALSE)</f>
        <v>0</v>
      </c>
      <c r="N153" s="63"/>
      <c r="O153" s="65">
        <f t="shared" si="52"/>
        <v>0</v>
      </c>
    </row>
    <row r="154" spans="1:15" ht="12.75">
      <c r="A154" s="64">
        <f t="shared" si="51"/>
        <v>0</v>
      </c>
      <c r="B154" s="68">
        <f>VLOOKUP(A154,Jul!C$3:I$49,3,FALSE)</f>
        <v>0</v>
      </c>
      <c r="C154" s="68">
        <f>VLOOKUP(A154,Aug!C$3:I$49,3,FALSE)</f>
        <v>0</v>
      </c>
      <c r="D154" s="68">
        <f>VLOOKUP(A154,Sep!C$3:I$49,3,FALSE)</f>
        <v>0</v>
      </c>
      <c r="E154" s="68">
        <f>VLOOKUP(A154,Oct!C$3:I$49,3,FALSE)</f>
        <v>0</v>
      </c>
      <c r="F154" s="68">
        <f>VLOOKUP(A154,Nov!C$3:I$49,3,FALSE)</f>
        <v>0</v>
      </c>
      <c r="G154" s="68">
        <f>VLOOKUP(A154,Dec!C$3:I$49,3,FALSE)</f>
        <v>0</v>
      </c>
      <c r="H154" s="68">
        <f>VLOOKUP(A154,Jan!C$3:I$49,3,FALSE)</f>
        <v>0</v>
      </c>
      <c r="I154" s="68">
        <f>VLOOKUP(A154,Feb!C$3:I$49,3,FALSE)</f>
        <v>0</v>
      </c>
      <c r="J154" s="68">
        <f>VLOOKUP(A154,Mar!C$3:I$49,3,FALSE)</f>
        <v>0</v>
      </c>
      <c r="K154" s="68">
        <f>VLOOKUP(A154,April!C$3:I$49,3,FALSE)</f>
        <v>0</v>
      </c>
      <c r="L154" s="68">
        <f>VLOOKUP(A154,May!C$3:I$49,3,FALSE)</f>
        <v>0</v>
      </c>
      <c r="M154" s="68">
        <f>VLOOKUP(A154,June!C$3:I$49,3,FALSE)</f>
        <v>0</v>
      </c>
      <c r="N154" s="63"/>
      <c r="O154" s="65">
        <f t="shared" si="52"/>
        <v>0</v>
      </c>
    </row>
    <row r="155" spans="1:15" ht="12.75">
      <c r="A155" s="64">
        <f t="shared" si="51"/>
        <v>0</v>
      </c>
      <c r="B155" s="68">
        <f>VLOOKUP(A155,Jul!C$3:I$49,3,FALSE)</f>
        <v>0</v>
      </c>
      <c r="C155" s="68">
        <f>VLOOKUP(A155,Aug!C$3:I$49,3,FALSE)</f>
        <v>0</v>
      </c>
      <c r="D155" s="68">
        <f>VLOOKUP(A155,Sep!C$3:I$49,3,FALSE)</f>
        <v>0</v>
      </c>
      <c r="E155" s="68">
        <f>VLOOKUP(A155,Oct!C$3:I$49,3,FALSE)</f>
        <v>0</v>
      </c>
      <c r="F155" s="68">
        <f>VLOOKUP(A155,Nov!C$3:I$49,3,FALSE)</f>
        <v>0</v>
      </c>
      <c r="G155" s="68">
        <f>VLOOKUP(A155,Dec!C$3:I$49,3,FALSE)</f>
        <v>0</v>
      </c>
      <c r="H155" s="68">
        <f>VLOOKUP(A155,Jan!C$3:I$49,3,FALSE)</f>
        <v>0</v>
      </c>
      <c r="I155" s="68">
        <f>VLOOKUP(A155,Feb!C$3:I$49,3,FALSE)</f>
        <v>0</v>
      </c>
      <c r="J155" s="68">
        <f>VLOOKUP(A155,Mar!C$3:I$49,3,FALSE)</f>
        <v>0</v>
      </c>
      <c r="K155" s="68">
        <f>VLOOKUP(A155,April!C$3:I$49,3,FALSE)</f>
        <v>0</v>
      </c>
      <c r="L155" s="68">
        <f>VLOOKUP(A155,May!C$3:I$49,3,FALSE)</f>
        <v>0</v>
      </c>
      <c r="M155" s="68">
        <f>VLOOKUP(A155,June!C$3:I$49,3,FALSE)</f>
        <v>0</v>
      </c>
      <c r="N155" s="63"/>
      <c r="O155" s="65">
        <f t="shared" si="52"/>
        <v>0</v>
      </c>
    </row>
    <row r="156" spans="1:15" ht="12.75">
      <c r="A156" s="64">
        <f t="shared" si="51"/>
        <v>0</v>
      </c>
      <c r="B156" s="68">
        <f>VLOOKUP(A156,Jul!C$3:I$49,3,FALSE)</f>
        <v>0</v>
      </c>
      <c r="C156" s="68">
        <f>VLOOKUP(A156,Aug!C$3:I$49,3,FALSE)</f>
        <v>0</v>
      </c>
      <c r="D156" s="68">
        <f>VLOOKUP(A156,Sep!C$3:I$49,3,FALSE)</f>
        <v>0</v>
      </c>
      <c r="E156" s="68">
        <f>VLOOKUP(A156,Oct!C$3:I$49,3,FALSE)</f>
        <v>0</v>
      </c>
      <c r="F156" s="68">
        <f>VLOOKUP(A156,Nov!C$3:I$49,3,FALSE)</f>
        <v>0</v>
      </c>
      <c r="G156" s="68">
        <f>VLOOKUP(A156,Dec!C$3:I$49,3,FALSE)</f>
        <v>0</v>
      </c>
      <c r="H156" s="68">
        <f>VLOOKUP(A156,Jan!C$3:I$49,3,FALSE)</f>
        <v>0</v>
      </c>
      <c r="I156" s="68">
        <f>VLOOKUP(A156,Feb!C$3:I$49,3,FALSE)</f>
        <v>0</v>
      </c>
      <c r="J156" s="68">
        <f>VLOOKUP(A156,Mar!C$3:I$49,3,FALSE)</f>
        <v>0</v>
      </c>
      <c r="K156" s="68">
        <f>VLOOKUP(A156,April!C$3:I$49,3,FALSE)</f>
        <v>0</v>
      </c>
      <c r="L156" s="68">
        <f>VLOOKUP(A156,May!C$3:I$49,3,FALSE)</f>
        <v>0</v>
      </c>
      <c r="M156" s="68">
        <f>VLOOKUP(A156,June!C$3:I$49,3,FALSE)</f>
        <v>0</v>
      </c>
      <c r="N156" s="63"/>
      <c r="O156" s="65">
        <f t="shared" si="52"/>
        <v>0</v>
      </c>
    </row>
    <row r="157" spans="1:15" ht="12.75">
      <c r="A157" s="64">
        <f t="shared" si="51"/>
        <v>0</v>
      </c>
      <c r="B157" s="68">
        <f>VLOOKUP(A157,Jul!C$3:I$49,3,FALSE)</f>
        <v>0</v>
      </c>
      <c r="C157" s="68">
        <f>VLOOKUP(A157,Aug!C$3:I$49,3,FALSE)</f>
        <v>0</v>
      </c>
      <c r="D157" s="68">
        <f>VLOOKUP(A157,Sep!C$3:I$49,3,FALSE)</f>
        <v>0</v>
      </c>
      <c r="E157" s="68">
        <f>VLOOKUP(A157,Oct!C$3:I$49,3,FALSE)</f>
        <v>0</v>
      </c>
      <c r="F157" s="68">
        <f>VLOOKUP(A157,Nov!C$3:I$49,3,FALSE)</f>
        <v>0</v>
      </c>
      <c r="G157" s="68">
        <f>VLOOKUP(A157,Dec!C$3:I$49,3,FALSE)</f>
        <v>0</v>
      </c>
      <c r="H157" s="68">
        <f>VLOOKUP(A157,Jan!C$3:I$49,3,FALSE)</f>
        <v>0</v>
      </c>
      <c r="I157" s="68">
        <f>VLOOKUP(A157,Feb!C$3:I$49,3,FALSE)</f>
        <v>0</v>
      </c>
      <c r="J157" s="68">
        <f>VLOOKUP(A157,Mar!C$3:I$49,3,FALSE)</f>
        <v>0</v>
      </c>
      <c r="K157" s="68">
        <f>VLOOKUP(A157,April!C$3:I$49,3,FALSE)</f>
        <v>0</v>
      </c>
      <c r="L157" s="68">
        <f>VLOOKUP(A157,May!C$3:I$49,3,FALSE)</f>
        <v>0</v>
      </c>
      <c r="M157" s="68">
        <f>VLOOKUP(A157,June!C$3:I$49,3,FALSE)</f>
        <v>0</v>
      </c>
      <c r="N157" s="63"/>
      <c r="O157" s="65">
        <f t="shared" si="52"/>
        <v>0</v>
      </c>
    </row>
    <row r="158" spans="1:15" ht="12.75">
      <c r="A158" s="64">
        <f t="shared" si="51"/>
        <v>0</v>
      </c>
      <c r="B158" s="68">
        <f>VLOOKUP(A158,Jul!C$3:I$49,3,FALSE)</f>
        <v>0</v>
      </c>
      <c r="C158" s="68">
        <f>VLOOKUP(A158,Aug!C$3:I$49,3,FALSE)</f>
        <v>0</v>
      </c>
      <c r="D158" s="68">
        <f>VLOOKUP(A158,Sep!C$3:I$49,3,FALSE)</f>
        <v>0</v>
      </c>
      <c r="E158" s="68">
        <f>VLOOKUP(A158,Oct!C$3:I$49,3,FALSE)</f>
        <v>0</v>
      </c>
      <c r="F158" s="68">
        <f>VLOOKUP(A158,Nov!C$3:I$49,3,FALSE)</f>
        <v>0</v>
      </c>
      <c r="G158" s="68">
        <f>VLOOKUP(A158,Dec!C$3:I$49,3,FALSE)</f>
        <v>0</v>
      </c>
      <c r="H158" s="68">
        <f>VLOOKUP(A158,Jan!C$3:I$49,3,FALSE)</f>
        <v>0</v>
      </c>
      <c r="I158" s="68">
        <f>VLOOKUP(A158,Feb!C$3:I$49,3,FALSE)</f>
        <v>0</v>
      </c>
      <c r="J158" s="68">
        <f>VLOOKUP(A158,Mar!C$3:I$49,3,FALSE)</f>
        <v>0</v>
      </c>
      <c r="K158" s="68">
        <f>VLOOKUP(A158,April!C$3:I$49,3,FALSE)</f>
        <v>0</v>
      </c>
      <c r="L158" s="68">
        <f>VLOOKUP(A158,May!C$3:I$49,3,FALSE)</f>
        <v>0</v>
      </c>
      <c r="M158" s="68">
        <f>VLOOKUP(A158,June!C$3:I$49,3,FALSE)</f>
        <v>0</v>
      </c>
      <c r="N158" s="63"/>
      <c r="O158" s="65">
        <f t="shared" si="52"/>
        <v>0</v>
      </c>
    </row>
    <row r="159" spans="1:15" ht="12.75">
      <c r="A159" s="63">
        <f t="shared" si="51"/>
        <v>0</v>
      </c>
      <c r="B159" s="68">
        <f>VLOOKUP(A159,Jul!C$3:I$49,3,FALSE)</f>
        <v>0</v>
      </c>
      <c r="C159" s="68">
        <f>VLOOKUP(A159,Aug!C$3:I$49,3,FALSE)</f>
        <v>0</v>
      </c>
      <c r="D159" s="68">
        <f>VLOOKUP(A159,Sep!C$3:I$49,3,FALSE)</f>
        <v>0</v>
      </c>
      <c r="E159" s="68">
        <f>VLOOKUP(A159,Oct!C$3:I$49,3,FALSE)</f>
        <v>0</v>
      </c>
      <c r="F159" s="68">
        <f>VLOOKUP(A159,Nov!C$3:I$49,3,FALSE)</f>
        <v>0</v>
      </c>
      <c r="G159" s="68">
        <f>VLOOKUP(A159,Dec!C$3:I$49,3,FALSE)</f>
        <v>0</v>
      </c>
      <c r="H159" s="68">
        <f>VLOOKUP(A159,Jan!C$3:I$49,3,FALSE)</f>
        <v>0</v>
      </c>
      <c r="I159" s="68">
        <f>VLOOKUP(A159,Feb!C$3:I$49,3,FALSE)</f>
        <v>0</v>
      </c>
      <c r="J159" s="68">
        <f>VLOOKUP(A159,Mar!C$3:I$49,3,FALSE)</f>
        <v>0</v>
      </c>
      <c r="K159" s="68">
        <f>VLOOKUP(A159,April!C$3:I$49,3,FALSE)</f>
        <v>0</v>
      </c>
      <c r="L159" s="68">
        <f>VLOOKUP(A159,May!C$3:I$49,3,FALSE)</f>
        <v>0</v>
      </c>
      <c r="M159" s="68">
        <f>VLOOKUP(A159,June!C$3:I$49,3,FALSE)</f>
        <v>0</v>
      </c>
      <c r="N159" s="63"/>
      <c r="O159" s="65">
        <f t="shared" si="52"/>
        <v>0</v>
      </c>
    </row>
    <row r="160" spans="1:15" ht="12.75">
      <c r="A160" s="63">
        <f t="shared" si="51"/>
        <v>0</v>
      </c>
      <c r="B160" s="68">
        <f>VLOOKUP(A160,Jul!C$3:I$49,3,FALSE)</f>
        <v>0</v>
      </c>
      <c r="C160" s="68">
        <f>VLOOKUP(A160,Aug!C$3:I$49,3,FALSE)</f>
        <v>0</v>
      </c>
      <c r="D160" s="68">
        <f>VLOOKUP(A160,Sep!C$3:I$49,3,FALSE)</f>
        <v>0</v>
      </c>
      <c r="E160" s="68">
        <f>VLOOKUP(A160,Oct!C$3:I$49,3,FALSE)</f>
        <v>0</v>
      </c>
      <c r="F160" s="68">
        <f>VLOOKUP(A160,Nov!C$3:I$49,3,FALSE)</f>
        <v>0</v>
      </c>
      <c r="G160" s="68">
        <f>VLOOKUP(A160,Dec!C$3:I$49,3,FALSE)</f>
        <v>0</v>
      </c>
      <c r="H160" s="68">
        <f>VLOOKUP(A160,Jan!C$3:I$49,3,FALSE)</f>
        <v>0</v>
      </c>
      <c r="I160" s="68">
        <f>VLOOKUP(A160,Feb!C$3:I$49,3,FALSE)</f>
        <v>0</v>
      </c>
      <c r="J160" s="68">
        <f>VLOOKUP(A160,Mar!C$3:I$49,3,FALSE)</f>
        <v>0</v>
      </c>
      <c r="K160" s="68">
        <f>VLOOKUP(A160,April!C$3:I$49,3,FALSE)</f>
        <v>0</v>
      </c>
      <c r="L160" s="68">
        <f>VLOOKUP(A160,May!C$3:I$49,3,FALSE)</f>
        <v>0</v>
      </c>
      <c r="M160" s="68">
        <f>VLOOKUP(A160,June!C$3:I$49,3,FALSE)</f>
        <v>0</v>
      </c>
      <c r="N160" s="63"/>
      <c r="O160" s="65">
        <f t="shared" si="52"/>
        <v>0</v>
      </c>
    </row>
    <row r="161" spans="1:15" ht="12.75">
      <c r="A161" s="63">
        <f t="shared" si="51"/>
        <v>0</v>
      </c>
      <c r="B161" s="68">
        <f>VLOOKUP(A161,Jul!C$3:I$49,3,FALSE)</f>
        <v>0</v>
      </c>
      <c r="C161" s="68">
        <f>VLOOKUP(A161,Aug!C$3:I$49,3,FALSE)</f>
        <v>0</v>
      </c>
      <c r="D161" s="68">
        <f>VLOOKUP(A161,Sep!C$3:I$49,3,FALSE)</f>
        <v>0</v>
      </c>
      <c r="E161" s="68">
        <f>VLOOKUP(A161,Oct!C$3:I$49,3,FALSE)</f>
        <v>0</v>
      </c>
      <c r="F161" s="68">
        <f>VLOOKUP(A161,Nov!C$3:I$49,3,FALSE)</f>
        <v>0</v>
      </c>
      <c r="G161" s="68">
        <f>VLOOKUP(A161,Dec!C$3:I$49,3,FALSE)</f>
        <v>0</v>
      </c>
      <c r="H161" s="68">
        <f>VLOOKUP(A161,Jan!C$3:I$49,3,FALSE)</f>
        <v>0</v>
      </c>
      <c r="I161" s="68">
        <f>VLOOKUP(A161,Feb!C$3:I$49,3,FALSE)</f>
        <v>0</v>
      </c>
      <c r="J161" s="68">
        <f>VLOOKUP(A161,Mar!C$3:I$49,3,FALSE)</f>
        <v>0</v>
      </c>
      <c r="K161" s="68">
        <f>VLOOKUP(A161,April!C$3:I$49,3,FALSE)</f>
        <v>0</v>
      </c>
      <c r="L161" s="68">
        <f>VLOOKUP(A161,May!C$3:I$49,3,FALSE)</f>
        <v>0</v>
      </c>
      <c r="M161" s="68">
        <f>VLOOKUP(A161,June!C$3:I$49,3,FALSE)</f>
        <v>0</v>
      </c>
      <c r="N161" s="63"/>
      <c r="O161" s="65">
        <f t="shared" si="52"/>
        <v>0</v>
      </c>
    </row>
    <row r="162" spans="1:15" ht="12.75">
      <c r="A162" s="63">
        <f t="shared" si="51"/>
        <v>0</v>
      </c>
      <c r="B162" s="68">
        <f>VLOOKUP(A162,Jul!C$3:I$49,3,FALSE)</f>
        <v>0</v>
      </c>
      <c r="C162" s="68">
        <f>VLOOKUP(A162,Aug!C$3:I$49,3,FALSE)</f>
        <v>0</v>
      </c>
      <c r="D162" s="68">
        <f>VLOOKUP(A162,Sep!C$3:I$49,3,FALSE)</f>
        <v>0</v>
      </c>
      <c r="E162" s="68">
        <f>VLOOKUP(A162,Oct!C$3:I$49,3,FALSE)</f>
        <v>0</v>
      </c>
      <c r="F162" s="68">
        <f>VLOOKUP(A162,Nov!C$3:I$49,3,FALSE)</f>
        <v>0</v>
      </c>
      <c r="G162" s="68">
        <f>VLOOKUP(A162,Dec!C$3:I$49,3,FALSE)</f>
        <v>0</v>
      </c>
      <c r="H162" s="68">
        <f>VLOOKUP(A162,Jan!C$3:I$49,3,FALSE)</f>
        <v>0</v>
      </c>
      <c r="I162" s="68">
        <f>VLOOKUP(A162,Feb!C$3:I$49,3,FALSE)</f>
        <v>0</v>
      </c>
      <c r="J162" s="68">
        <f>VLOOKUP(A162,Mar!C$3:I$49,3,FALSE)</f>
        <v>0</v>
      </c>
      <c r="K162" s="68">
        <f>VLOOKUP(A162,April!C$3:I$49,3,FALSE)</f>
        <v>0</v>
      </c>
      <c r="L162" s="68">
        <f>VLOOKUP(A162,May!C$3:I$49,3,FALSE)</f>
        <v>0</v>
      </c>
      <c r="M162" s="68">
        <f>VLOOKUP(A162,June!C$3:I$49,3,FALSE)</f>
        <v>0</v>
      </c>
      <c r="N162" s="63"/>
      <c r="O162" s="65">
        <f t="shared" si="52"/>
        <v>0</v>
      </c>
    </row>
    <row r="163" spans="1:15" ht="12.75">
      <c r="A163" s="63">
        <f t="shared" si="51"/>
        <v>0</v>
      </c>
      <c r="B163" s="68">
        <f>VLOOKUP(A163,Jul!C$3:I$49,3,FALSE)</f>
        <v>0</v>
      </c>
      <c r="C163" s="68">
        <f>VLOOKUP(A163,Aug!C$3:I$49,3,FALSE)</f>
        <v>0</v>
      </c>
      <c r="D163" s="68">
        <f>VLOOKUP(A163,Sep!C$3:I$49,3,FALSE)</f>
        <v>0</v>
      </c>
      <c r="E163" s="68">
        <f>VLOOKUP(A163,Oct!C$3:I$49,3,FALSE)</f>
        <v>0</v>
      </c>
      <c r="F163" s="68">
        <f>VLOOKUP(A163,Nov!C$3:I$49,3,FALSE)</f>
        <v>0</v>
      </c>
      <c r="G163" s="68">
        <f>VLOOKUP(A163,Dec!C$3:I$49,3,FALSE)</f>
        <v>0</v>
      </c>
      <c r="H163" s="68">
        <f>VLOOKUP(A163,Jan!C$3:I$49,3,FALSE)</f>
        <v>0</v>
      </c>
      <c r="I163" s="68">
        <f>VLOOKUP(A163,Feb!C$3:I$49,3,FALSE)</f>
        <v>0</v>
      </c>
      <c r="J163" s="68">
        <f>VLOOKUP(A163,Mar!C$3:I$49,3,FALSE)</f>
        <v>0</v>
      </c>
      <c r="K163" s="68">
        <f>VLOOKUP(A163,April!C$3:I$49,3,FALSE)</f>
        <v>0</v>
      </c>
      <c r="L163" s="68">
        <f>VLOOKUP(A163,May!C$3:I$49,3,FALSE)</f>
        <v>0</v>
      </c>
      <c r="M163" s="68">
        <f>VLOOKUP(A163,June!C$3:I$49,3,FALSE)</f>
        <v>0</v>
      </c>
      <c r="N163" s="63"/>
      <c r="O163" s="65">
        <f t="shared" si="52"/>
        <v>0</v>
      </c>
    </row>
    <row r="164" spans="1:15" ht="12.75">
      <c r="A164" s="63">
        <f t="shared" si="51"/>
        <v>0</v>
      </c>
      <c r="B164" s="68">
        <f>VLOOKUP(A164,Jul!C$3:I$49,3,FALSE)</f>
        <v>0</v>
      </c>
      <c r="C164" s="68">
        <f>VLOOKUP(A164,Aug!C$3:I$49,3,FALSE)</f>
        <v>0</v>
      </c>
      <c r="D164" s="68">
        <f>VLOOKUP(A164,Sep!C$3:I$49,3,FALSE)</f>
        <v>0</v>
      </c>
      <c r="E164" s="68">
        <f>VLOOKUP(A164,Oct!C$3:I$49,3,FALSE)</f>
        <v>0</v>
      </c>
      <c r="F164" s="68">
        <f>VLOOKUP(A164,Nov!C$3:I$49,3,FALSE)</f>
        <v>0</v>
      </c>
      <c r="G164" s="68">
        <f>VLOOKUP(A164,Dec!C$3:I$49,3,FALSE)</f>
        <v>0</v>
      </c>
      <c r="H164" s="68">
        <f>VLOOKUP(A164,Jan!C$3:I$49,3,FALSE)</f>
        <v>0</v>
      </c>
      <c r="I164" s="68">
        <f>VLOOKUP(A164,Feb!C$3:I$49,3,FALSE)</f>
        <v>0</v>
      </c>
      <c r="J164" s="68">
        <f>VLOOKUP(A164,Mar!C$3:I$49,3,FALSE)</f>
        <v>0</v>
      </c>
      <c r="K164" s="68">
        <f>VLOOKUP(A164,April!C$3:I$49,3,FALSE)</f>
        <v>0</v>
      </c>
      <c r="L164" s="68">
        <f>VLOOKUP(A164,May!C$3:I$49,3,FALSE)</f>
        <v>0</v>
      </c>
      <c r="M164" s="68">
        <f>VLOOKUP(A164,June!C$3:I$49,3,FALSE)</f>
        <v>0</v>
      </c>
      <c r="N164" s="63"/>
      <c r="O164" s="65">
        <f t="shared" si="52"/>
        <v>0</v>
      </c>
    </row>
    <row r="165" spans="1:15" ht="12.75">
      <c r="A165" s="63">
        <f t="shared" si="51"/>
        <v>0</v>
      </c>
      <c r="B165" s="68">
        <f>VLOOKUP(A165,Jul!C$3:I$49,3,FALSE)</f>
        <v>0</v>
      </c>
      <c r="C165" s="68">
        <f>VLOOKUP(A165,Aug!C$3:I$49,3,FALSE)</f>
        <v>0</v>
      </c>
      <c r="D165" s="68">
        <f>VLOOKUP(A165,Sep!C$3:I$49,3,FALSE)</f>
        <v>0</v>
      </c>
      <c r="E165" s="68">
        <f>VLOOKUP(A165,Oct!C$3:I$49,3,FALSE)</f>
        <v>0</v>
      </c>
      <c r="F165" s="68">
        <f>VLOOKUP(A165,Nov!C$3:I$49,3,FALSE)</f>
        <v>0</v>
      </c>
      <c r="G165" s="68">
        <f>VLOOKUP(A165,Dec!C$3:I$49,3,FALSE)</f>
        <v>0</v>
      </c>
      <c r="H165" s="68">
        <f>VLOOKUP(A165,Jan!C$3:I$49,3,FALSE)</f>
        <v>0</v>
      </c>
      <c r="I165" s="68">
        <f>VLOOKUP(A165,Feb!C$3:I$49,3,FALSE)</f>
        <v>0</v>
      </c>
      <c r="J165" s="68">
        <f>VLOOKUP(A165,Mar!C$3:I$49,3,FALSE)</f>
        <v>0</v>
      </c>
      <c r="K165" s="68">
        <f>VLOOKUP(A165,April!C$3:I$49,3,FALSE)</f>
        <v>0</v>
      </c>
      <c r="L165" s="68">
        <f>VLOOKUP(A165,May!C$3:I$49,3,FALSE)</f>
        <v>0</v>
      </c>
      <c r="M165" s="68">
        <f>VLOOKUP(A165,June!C$3:I$49,3,FALSE)</f>
        <v>0</v>
      </c>
      <c r="N165" s="63"/>
      <c r="O165" s="65">
        <f t="shared" si="52"/>
        <v>0</v>
      </c>
    </row>
    <row r="166" spans="1:15" ht="12.75">
      <c r="A166" s="63">
        <f t="shared" si="51"/>
        <v>0</v>
      </c>
      <c r="B166" s="68">
        <f>VLOOKUP(A166,Jul!C$3:I$49,3,FALSE)</f>
        <v>0</v>
      </c>
      <c r="C166" s="68">
        <f>VLOOKUP(A166,Aug!C$3:I$49,3,FALSE)</f>
        <v>0</v>
      </c>
      <c r="D166" s="68">
        <f>VLOOKUP(A166,Sep!C$3:I$49,3,FALSE)</f>
        <v>0</v>
      </c>
      <c r="E166" s="68">
        <f>VLOOKUP(A166,Oct!C$3:I$49,3,FALSE)</f>
        <v>0</v>
      </c>
      <c r="F166" s="68">
        <f>VLOOKUP(A166,Nov!C$3:I$49,3,FALSE)</f>
        <v>0</v>
      </c>
      <c r="G166" s="68">
        <f>VLOOKUP(A166,Dec!C$3:I$49,3,FALSE)</f>
        <v>0</v>
      </c>
      <c r="H166" s="68">
        <f>VLOOKUP(A166,Jan!C$3:I$49,3,FALSE)</f>
        <v>0</v>
      </c>
      <c r="I166" s="68">
        <f>VLOOKUP(A166,Feb!C$3:I$49,3,FALSE)</f>
        <v>0</v>
      </c>
      <c r="J166" s="68">
        <f>VLOOKUP(A166,Mar!C$3:I$49,3,FALSE)</f>
        <v>0</v>
      </c>
      <c r="K166" s="68">
        <f>VLOOKUP(A166,April!C$3:I$49,3,FALSE)</f>
        <v>0</v>
      </c>
      <c r="L166" s="68">
        <f>VLOOKUP(A166,May!C$3:I$49,3,FALSE)</f>
        <v>0</v>
      </c>
      <c r="M166" s="68">
        <f>VLOOKUP(A166,June!C$3:I$49,3,FALSE)</f>
        <v>0</v>
      </c>
      <c r="N166" s="63"/>
      <c r="O166" s="65">
        <f t="shared" si="52"/>
        <v>0</v>
      </c>
    </row>
    <row r="167" spans="1:15" ht="12.75">
      <c r="A167" s="63">
        <f t="shared" si="51"/>
        <v>0</v>
      </c>
      <c r="B167" s="68">
        <f>VLOOKUP(A167,Jul!C$3:I$49,3,FALSE)</f>
        <v>0</v>
      </c>
      <c r="C167" s="68">
        <f>VLOOKUP(A167,Aug!C$3:I$49,3,FALSE)</f>
        <v>0</v>
      </c>
      <c r="D167" s="68">
        <f>VLOOKUP(A167,Sep!C$3:I$49,3,FALSE)</f>
        <v>0</v>
      </c>
      <c r="E167" s="68">
        <f>VLOOKUP(A167,Oct!C$3:I$49,3,FALSE)</f>
        <v>0</v>
      </c>
      <c r="F167" s="68">
        <f>VLOOKUP(A167,Nov!C$3:I$49,3,FALSE)</f>
        <v>0</v>
      </c>
      <c r="G167" s="68">
        <f>VLOOKUP(A167,Dec!C$3:I$49,3,FALSE)</f>
        <v>0</v>
      </c>
      <c r="H167" s="68">
        <f>VLOOKUP(A167,Jan!C$3:I$49,3,FALSE)</f>
        <v>0</v>
      </c>
      <c r="I167" s="68">
        <f>VLOOKUP(A167,Feb!C$3:I$49,3,FALSE)</f>
        <v>0</v>
      </c>
      <c r="J167" s="68">
        <f>VLOOKUP(A167,Mar!C$3:I$49,3,FALSE)</f>
        <v>0</v>
      </c>
      <c r="K167" s="68">
        <f>VLOOKUP(A167,April!C$3:I$49,3,FALSE)</f>
        <v>0</v>
      </c>
      <c r="L167" s="68">
        <f>VLOOKUP(A167,May!C$3:I$49,3,FALSE)</f>
        <v>0</v>
      </c>
      <c r="M167" s="68">
        <f>VLOOKUP(A167,June!C$3:I$49,3,FALSE)</f>
        <v>0</v>
      </c>
      <c r="N167" s="63"/>
      <c r="O167" s="65">
        <f t="shared" si="52"/>
        <v>0</v>
      </c>
    </row>
    <row r="168" spans="1:15" ht="12.75">
      <c r="A168" s="63">
        <f t="shared" si="51"/>
        <v>0</v>
      </c>
      <c r="B168" s="68">
        <f>VLOOKUP(A168,Jul!C$3:I$49,3,FALSE)</f>
        <v>0</v>
      </c>
      <c r="C168" s="68">
        <f>VLOOKUP(A168,Aug!C$3:I$49,3,FALSE)</f>
        <v>0</v>
      </c>
      <c r="D168" s="68">
        <f>VLOOKUP(A168,Sep!C$3:I$49,3,FALSE)</f>
        <v>0</v>
      </c>
      <c r="E168" s="68">
        <f>VLOOKUP(A168,Oct!C$3:I$49,3,FALSE)</f>
        <v>0</v>
      </c>
      <c r="F168" s="68">
        <f>VLOOKUP(A168,Nov!C$3:I$49,3,FALSE)</f>
        <v>0</v>
      </c>
      <c r="G168" s="68">
        <f>VLOOKUP(A168,Dec!C$3:I$49,3,FALSE)</f>
        <v>0</v>
      </c>
      <c r="H168" s="68">
        <f>VLOOKUP(A168,Jan!C$3:I$49,3,FALSE)</f>
        <v>0</v>
      </c>
      <c r="I168" s="68">
        <f>VLOOKUP(A168,Feb!C$3:I$49,3,FALSE)</f>
        <v>0</v>
      </c>
      <c r="J168" s="68">
        <f>VLOOKUP(A168,Mar!C$3:I$49,3,FALSE)</f>
        <v>0</v>
      </c>
      <c r="K168" s="68">
        <f>VLOOKUP(A168,April!C$3:I$49,3,FALSE)</f>
        <v>0</v>
      </c>
      <c r="L168" s="68">
        <f>VLOOKUP(A168,May!C$3:I$49,3,FALSE)</f>
        <v>0</v>
      </c>
      <c r="M168" s="68">
        <f>VLOOKUP(A168,June!C$3:I$49,3,FALSE)</f>
        <v>0</v>
      </c>
      <c r="N168" s="63"/>
      <c r="O168" s="65">
        <f t="shared" si="52"/>
        <v>0</v>
      </c>
    </row>
    <row r="169" spans="1:15" ht="12.75">
      <c r="A169" s="63">
        <f t="shared" si="51"/>
        <v>0</v>
      </c>
      <c r="B169" s="68">
        <f>VLOOKUP(A169,Jul!C$3:I$49,3,FALSE)</f>
        <v>0</v>
      </c>
      <c r="C169" s="68">
        <f>VLOOKUP(A169,Aug!C$3:I$49,3,FALSE)</f>
        <v>0</v>
      </c>
      <c r="D169" s="68">
        <f>VLOOKUP(A169,Sep!C$3:I$49,3,FALSE)</f>
        <v>0</v>
      </c>
      <c r="E169" s="68">
        <f>VLOOKUP(A169,Oct!C$3:I$49,3,FALSE)</f>
        <v>0</v>
      </c>
      <c r="F169" s="68">
        <f>VLOOKUP(A169,Nov!C$3:I$49,3,FALSE)</f>
        <v>0</v>
      </c>
      <c r="G169" s="68">
        <f>VLOOKUP(A169,Dec!C$3:I$49,3,FALSE)</f>
        <v>0</v>
      </c>
      <c r="H169" s="68">
        <f>VLOOKUP(A169,Jan!C$3:I$49,3,FALSE)</f>
        <v>0</v>
      </c>
      <c r="I169" s="68">
        <f>VLOOKUP(A169,Feb!C$3:I$49,3,FALSE)</f>
        <v>0</v>
      </c>
      <c r="J169" s="68">
        <f>VLOOKUP(A169,Mar!C$3:I$49,3,FALSE)</f>
        <v>0</v>
      </c>
      <c r="K169" s="68">
        <f>VLOOKUP(A169,April!C$3:I$49,3,FALSE)</f>
        <v>0</v>
      </c>
      <c r="L169" s="68">
        <f>VLOOKUP(A169,May!C$3:I$49,3,FALSE)</f>
        <v>0</v>
      </c>
      <c r="M169" s="68">
        <f>VLOOKUP(A169,June!C$3:I$49,3,FALSE)</f>
        <v>0</v>
      </c>
      <c r="N169" s="63"/>
      <c r="O169" s="65">
        <f t="shared" si="52"/>
        <v>0</v>
      </c>
    </row>
    <row r="170" spans="1:15" ht="12.75">
      <c r="A170" s="63">
        <f t="shared" si="51"/>
        <v>0</v>
      </c>
      <c r="B170" s="68">
        <f>VLOOKUP(A170,Jul!C$3:I$49,3,FALSE)</f>
        <v>0</v>
      </c>
      <c r="C170" s="68">
        <f>VLOOKUP(A170,Aug!C$3:I$49,3,FALSE)</f>
        <v>0</v>
      </c>
      <c r="D170" s="68">
        <f>VLOOKUP(A170,Sep!C$3:I$49,3,FALSE)</f>
        <v>0</v>
      </c>
      <c r="E170" s="68">
        <f>VLOOKUP(A170,Oct!C$3:I$49,3,FALSE)</f>
        <v>0</v>
      </c>
      <c r="F170" s="68">
        <f>VLOOKUP(A170,Nov!C$3:I$49,3,FALSE)</f>
        <v>0</v>
      </c>
      <c r="G170" s="68">
        <f>VLOOKUP(A170,Dec!C$3:I$49,3,FALSE)</f>
        <v>0</v>
      </c>
      <c r="H170" s="68">
        <f>VLOOKUP(A170,Jan!C$3:I$49,3,FALSE)</f>
        <v>0</v>
      </c>
      <c r="I170" s="68">
        <f>VLOOKUP(A170,Feb!C$3:I$49,3,FALSE)</f>
        <v>0</v>
      </c>
      <c r="J170" s="68">
        <f>VLOOKUP(A170,Mar!C$3:I$49,3,FALSE)</f>
        <v>0</v>
      </c>
      <c r="K170" s="68">
        <f>VLOOKUP(A170,April!C$3:I$49,3,FALSE)</f>
        <v>0</v>
      </c>
      <c r="L170" s="68">
        <f>VLOOKUP(A170,May!C$3:I$49,3,FALSE)</f>
        <v>0</v>
      </c>
      <c r="M170" s="68">
        <f>VLOOKUP(A170,June!C$3:I$49,3,FALSE)</f>
        <v>0</v>
      </c>
      <c r="N170" s="63"/>
      <c r="O170" s="65">
        <f t="shared" si="52"/>
        <v>0</v>
      </c>
    </row>
    <row r="171" spans="1:15" ht="12.75">
      <c r="A171" s="63">
        <f t="shared" si="51"/>
        <v>0</v>
      </c>
      <c r="B171" s="68">
        <f>VLOOKUP(A171,Jul!C$3:I$49,3,FALSE)</f>
        <v>0</v>
      </c>
      <c r="C171" s="68">
        <f>VLOOKUP(A171,Aug!C$3:I$49,3,FALSE)</f>
        <v>0</v>
      </c>
      <c r="D171" s="68">
        <f>VLOOKUP(A171,Sep!C$3:I$49,3,FALSE)</f>
        <v>0</v>
      </c>
      <c r="E171" s="68">
        <f>VLOOKUP(A171,Oct!C$3:I$49,3,FALSE)</f>
        <v>0</v>
      </c>
      <c r="F171" s="68">
        <f>VLOOKUP(A171,Nov!C$3:I$49,3,FALSE)</f>
        <v>0</v>
      </c>
      <c r="G171" s="68">
        <f>VLOOKUP(A171,Dec!C$3:I$49,3,FALSE)</f>
        <v>0</v>
      </c>
      <c r="H171" s="68">
        <f>VLOOKUP(A171,Jan!C$3:I$49,3,FALSE)</f>
        <v>0</v>
      </c>
      <c r="I171" s="68">
        <f>VLOOKUP(A171,Feb!C$3:I$49,3,FALSE)</f>
        <v>0</v>
      </c>
      <c r="J171" s="68">
        <f>VLOOKUP(A171,Mar!C$3:I$49,3,FALSE)</f>
        <v>0</v>
      </c>
      <c r="K171" s="68">
        <f>VLOOKUP(A171,April!C$3:I$49,3,FALSE)</f>
        <v>0</v>
      </c>
      <c r="L171" s="68">
        <f>VLOOKUP(A171,May!C$3:I$49,3,FALSE)</f>
        <v>0</v>
      </c>
      <c r="M171" s="68">
        <f>VLOOKUP(A171,June!C$3:I$49,3,FALSE)</f>
        <v>0</v>
      </c>
      <c r="N171" s="63"/>
      <c r="O171" s="65">
        <f t="shared" si="52"/>
        <v>0</v>
      </c>
    </row>
    <row r="172" spans="1:15" ht="12.75">
      <c r="A172" s="63">
        <f t="shared" si="51"/>
        <v>0</v>
      </c>
      <c r="B172" s="68">
        <f>VLOOKUP(A172,Jul!C$3:I$49,3,FALSE)</f>
        <v>0</v>
      </c>
      <c r="C172" s="68">
        <f>VLOOKUP(A172,Aug!C$3:I$49,3,FALSE)</f>
        <v>0</v>
      </c>
      <c r="D172" s="68">
        <f>VLOOKUP(A172,Sep!C$3:I$49,3,FALSE)</f>
        <v>0</v>
      </c>
      <c r="E172" s="68">
        <f>VLOOKUP(A172,Oct!C$3:I$49,3,FALSE)</f>
        <v>0</v>
      </c>
      <c r="F172" s="68">
        <f>VLOOKUP(A172,Nov!C$3:I$49,3,FALSE)</f>
        <v>0</v>
      </c>
      <c r="G172" s="68">
        <f>VLOOKUP(A172,Dec!C$3:I$49,3,FALSE)</f>
        <v>0</v>
      </c>
      <c r="H172" s="68">
        <f>VLOOKUP(A172,Jan!C$3:I$49,3,FALSE)</f>
        <v>0</v>
      </c>
      <c r="I172" s="68">
        <f>VLOOKUP(A172,Feb!C$3:I$49,3,FALSE)</f>
        <v>0</v>
      </c>
      <c r="J172" s="68">
        <f>VLOOKUP(A172,Mar!C$3:I$49,3,FALSE)</f>
        <v>0</v>
      </c>
      <c r="K172" s="68">
        <f>VLOOKUP(A172,April!C$3:I$49,3,FALSE)</f>
        <v>0</v>
      </c>
      <c r="L172" s="68">
        <f>VLOOKUP(A172,May!C$3:I$49,3,FALSE)</f>
        <v>0</v>
      </c>
      <c r="M172" s="68">
        <f>VLOOKUP(A172,June!C$3:I$49,3,FALSE)</f>
        <v>0</v>
      </c>
      <c r="N172" s="63"/>
      <c r="O172" s="65">
        <f t="shared" si="52"/>
        <v>0</v>
      </c>
    </row>
    <row r="173" spans="1:15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</row>
    <row r="174" spans="1:15" ht="13.5" thickBot="1">
      <c r="A174" s="64" t="s">
        <v>65</v>
      </c>
      <c r="B174" s="69">
        <f aca="true" t="shared" si="53" ref="B174:M174">SUM(B132:B173)</f>
        <v>0</v>
      </c>
      <c r="C174" s="69">
        <f t="shared" si="53"/>
        <v>0</v>
      </c>
      <c r="D174" s="69">
        <f t="shared" si="53"/>
        <v>0</v>
      </c>
      <c r="E174" s="69">
        <f t="shared" si="53"/>
        <v>0</v>
      </c>
      <c r="F174" s="69">
        <f t="shared" si="53"/>
        <v>0</v>
      </c>
      <c r="G174" s="69">
        <f t="shared" si="53"/>
        <v>0</v>
      </c>
      <c r="H174" s="69">
        <f t="shared" si="53"/>
        <v>0</v>
      </c>
      <c r="I174" s="69">
        <f t="shared" si="53"/>
        <v>0</v>
      </c>
      <c r="J174" s="69">
        <f t="shared" si="53"/>
        <v>0</v>
      </c>
      <c r="K174" s="69">
        <f t="shared" si="53"/>
        <v>0</v>
      </c>
      <c r="L174" s="69">
        <f t="shared" si="53"/>
        <v>0</v>
      </c>
      <c r="M174" s="69">
        <f t="shared" si="53"/>
        <v>0</v>
      </c>
      <c r="N174" s="63"/>
      <c r="O174" s="65">
        <f>SUM(O132:O173)</f>
        <v>0</v>
      </c>
    </row>
    <row r="175" spans="1:15" ht="13.5" thickTop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>
        <f>SUM(B175:M175)</f>
        <v>0</v>
      </c>
    </row>
    <row r="176" spans="1:15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</row>
    <row r="177" spans="1:15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</row>
    <row r="178" spans="1:15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</row>
    <row r="179" spans="1:15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</row>
    <row r="180" spans="1:15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</row>
  </sheetData>
  <sheetProtection/>
  <mergeCells count="7">
    <mergeCell ref="A1:O1"/>
    <mergeCell ref="A127:O127"/>
    <mergeCell ref="A128:O128"/>
    <mergeCell ref="A65:O65"/>
    <mergeCell ref="A64:O64"/>
    <mergeCell ref="A2:O2"/>
    <mergeCell ref="A3:O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R180"/>
  <sheetViews>
    <sheetView zoomScalePageLayoutView="0" workbookViewId="0" topLeftCell="A34">
      <selection activeCell="O50" sqref="O50"/>
    </sheetView>
  </sheetViews>
  <sheetFormatPr defaultColWidth="9.140625" defaultRowHeight="12.75"/>
  <cols>
    <col min="2" max="2" width="10.7109375" style="0" customWidth="1"/>
    <col min="3" max="3" width="10.00390625" style="0" customWidth="1"/>
    <col min="4" max="4" width="14.00390625" style="0" customWidth="1"/>
    <col min="5" max="5" width="10.421875" style="0" customWidth="1"/>
    <col min="6" max="6" width="10.7109375" style="0" customWidth="1"/>
    <col min="7" max="7" width="10.57421875" style="0" customWidth="1"/>
    <col min="8" max="8" width="14.7109375" style="0" customWidth="1"/>
    <col min="9" max="9" width="11.7109375" style="0" customWidth="1"/>
    <col min="10" max="10" width="15.28125" style="0" customWidth="1"/>
    <col min="11" max="11" width="11.7109375" style="0" customWidth="1"/>
    <col min="12" max="12" width="11.421875" style="0" customWidth="1"/>
    <col min="13" max="13" width="11.28125" style="0" customWidth="1"/>
    <col min="15" max="15" width="16.00390625" style="0" bestFit="1" customWidth="1"/>
    <col min="17" max="17" width="10.421875" style="0" customWidth="1"/>
    <col min="18" max="18" width="11.57421875" style="0" customWidth="1"/>
  </cols>
  <sheetData>
    <row r="1" spans="1:15" ht="15">
      <c r="A1" s="366" t="str">
        <f>'Input Info'!A1</f>
        <v>Test Hospital</v>
      </c>
      <c r="B1" s="63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 customHeight="1">
      <c r="A2" s="756" t="s">
        <v>66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</row>
    <row r="3" spans="1:15" ht="15" customHeight="1">
      <c r="A3" s="756" t="s">
        <v>98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</row>
    <row r="4" spans="1:15" ht="12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.75" customHeight="1">
      <c r="A5" s="63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3"/>
    </row>
    <row r="6" spans="1:17" ht="12.75">
      <c r="A6" s="61"/>
      <c r="B6" s="67">
        <v>41091</v>
      </c>
      <c r="C6" s="67">
        <f>B6+31</f>
        <v>41122</v>
      </c>
      <c r="D6" s="67">
        <f>C6+31</f>
        <v>41153</v>
      </c>
      <c r="E6" s="67">
        <f aca="true" t="shared" si="0" ref="E6:J6">D6+30</f>
        <v>41183</v>
      </c>
      <c r="F6" s="67">
        <f>E6+31</f>
        <v>41214</v>
      </c>
      <c r="G6" s="67">
        <f t="shared" si="0"/>
        <v>41244</v>
      </c>
      <c r="H6" s="67">
        <f>G6+31</f>
        <v>41275</v>
      </c>
      <c r="I6" s="67">
        <f>H6+31</f>
        <v>41306</v>
      </c>
      <c r="J6" s="67">
        <f t="shared" si="0"/>
        <v>41336</v>
      </c>
      <c r="K6" s="67">
        <f>J6+31</f>
        <v>41367</v>
      </c>
      <c r="L6" s="67">
        <f>K6+31</f>
        <v>41398</v>
      </c>
      <c r="M6" s="67">
        <f>L6+31</f>
        <v>41429</v>
      </c>
      <c r="N6" s="61"/>
      <c r="O6" s="62" t="s">
        <v>65</v>
      </c>
      <c r="P6" t="s">
        <v>36</v>
      </c>
      <c r="Q6" s="255" t="s">
        <v>614</v>
      </c>
    </row>
    <row r="7" spans="1:17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t="s">
        <v>640</v>
      </c>
      <c r="Q7" s="255" t="s">
        <v>641</v>
      </c>
    </row>
    <row r="8" spans="1:17" ht="12.75">
      <c r="A8" s="207">
        <f>'Input Info'!B16</f>
        <v>0</v>
      </c>
      <c r="B8" s="66">
        <f>+B69+B132</f>
        <v>0</v>
      </c>
      <c r="C8" s="66">
        <f aca="true" t="shared" si="1" ref="C8:M8">+C69+C132</f>
        <v>0</v>
      </c>
      <c r="D8" s="66">
        <f t="shared" si="1"/>
        <v>0</v>
      </c>
      <c r="E8" s="66">
        <f t="shared" si="1"/>
        <v>0</v>
      </c>
      <c r="F8" s="66">
        <f t="shared" si="1"/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6">
        <f t="shared" si="1"/>
        <v>0</v>
      </c>
      <c r="K8" s="66">
        <f t="shared" si="1"/>
        <v>0</v>
      </c>
      <c r="L8" s="66">
        <f t="shared" si="1"/>
        <v>0</v>
      </c>
      <c r="M8" s="66">
        <f t="shared" si="1"/>
        <v>0</v>
      </c>
      <c r="N8" s="63"/>
      <c r="O8" s="65">
        <f aca="true" t="shared" si="2" ref="O8:O48">SUM(B8:M8)</f>
        <v>0</v>
      </c>
      <c r="P8">
        <f>IF(O8=0,"",VLOOKUP(A8,CTRs!A$1:C$82,3,FALSE))</f>
      </c>
      <c r="Q8">
        <f>IF(P8&lt;25,O8,"")</f>
      </c>
    </row>
    <row r="9" spans="1:17" ht="12.75">
      <c r="A9" s="207">
        <f>'Input Info'!B17</f>
        <v>0</v>
      </c>
      <c r="B9" s="66">
        <f>+B70+B133</f>
        <v>0</v>
      </c>
      <c r="C9" s="66">
        <f aca="true" t="shared" si="3" ref="C9:M9">+C70+C133</f>
        <v>0</v>
      </c>
      <c r="D9" s="66">
        <f t="shared" si="3"/>
        <v>0</v>
      </c>
      <c r="E9" s="66">
        <f t="shared" si="3"/>
        <v>0</v>
      </c>
      <c r="F9" s="66">
        <f t="shared" si="3"/>
        <v>0</v>
      </c>
      <c r="G9" s="66">
        <f t="shared" si="3"/>
        <v>0</v>
      </c>
      <c r="H9" s="66">
        <f t="shared" si="3"/>
        <v>0</v>
      </c>
      <c r="I9" s="66">
        <f t="shared" si="3"/>
        <v>0</v>
      </c>
      <c r="J9" s="66">
        <f t="shared" si="3"/>
        <v>0</v>
      </c>
      <c r="K9" s="66">
        <f t="shared" si="3"/>
        <v>0</v>
      </c>
      <c r="L9" s="66">
        <f t="shared" si="3"/>
        <v>0</v>
      </c>
      <c r="M9" s="66">
        <f t="shared" si="3"/>
        <v>0</v>
      </c>
      <c r="N9" s="63"/>
      <c r="O9" s="65">
        <f>SUM(B9:M9)</f>
        <v>0</v>
      </c>
      <c r="P9">
        <f>IF(O9=0,"",VLOOKUP(A9,CTRs!A$1:C$82,3,FALSE))</f>
      </c>
      <c r="Q9">
        <f aca="true" t="shared" si="4" ref="Q9:Q48">IF(P9&lt;25,O9,"")</f>
      </c>
    </row>
    <row r="10" spans="1:17" ht="12.75">
      <c r="A10" s="207">
        <f>'Input Info'!B18</f>
        <v>0</v>
      </c>
      <c r="B10" s="66">
        <f aca="true" t="shared" si="5" ref="B10:M10">+B71+B134</f>
        <v>0</v>
      </c>
      <c r="C10" s="66">
        <f t="shared" si="5"/>
        <v>0</v>
      </c>
      <c r="D10" s="66">
        <f t="shared" si="5"/>
        <v>0</v>
      </c>
      <c r="E10" s="66">
        <f t="shared" si="5"/>
        <v>0</v>
      </c>
      <c r="F10" s="66">
        <f t="shared" si="5"/>
        <v>0</v>
      </c>
      <c r="G10" s="66">
        <f t="shared" si="5"/>
        <v>0</v>
      </c>
      <c r="H10" s="66">
        <f t="shared" si="5"/>
        <v>0</v>
      </c>
      <c r="I10" s="66">
        <f t="shared" si="5"/>
        <v>0</v>
      </c>
      <c r="J10" s="66">
        <f t="shared" si="5"/>
        <v>0</v>
      </c>
      <c r="K10" s="66">
        <f t="shared" si="5"/>
        <v>0</v>
      </c>
      <c r="L10" s="66">
        <f t="shared" si="5"/>
        <v>0</v>
      </c>
      <c r="M10" s="66">
        <f t="shared" si="5"/>
        <v>0</v>
      </c>
      <c r="N10" s="63"/>
      <c r="O10" s="65">
        <f t="shared" si="2"/>
        <v>0</v>
      </c>
      <c r="P10">
        <f>IF(O10=0,"",VLOOKUP(A10,CTRs!A$1:C$82,3,FALSE))</f>
      </c>
      <c r="Q10">
        <f t="shared" si="4"/>
      </c>
    </row>
    <row r="11" spans="1:17" ht="12.75">
      <c r="A11" s="207">
        <f>'Input Info'!B19</f>
        <v>0</v>
      </c>
      <c r="B11" s="66">
        <f aca="true" t="shared" si="6" ref="B11:M11">+B72+B135</f>
        <v>0</v>
      </c>
      <c r="C11" s="66">
        <f t="shared" si="6"/>
        <v>0</v>
      </c>
      <c r="D11" s="66">
        <f t="shared" si="6"/>
        <v>0</v>
      </c>
      <c r="E11" s="66">
        <f t="shared" si="6"/>
        <v>0</v>
      </c>
      <c r="F11" s="66">
        <f t="shared" si="6"/>
        <v>0</v>
      </c>
      <c r="G11" s="66">
        <f t="shared" si="6"/>
        <v>0</v>
      </c>
      <c r="H11" s="66">
        <f t="shared" si="6"/>
        <v>0</v>
      </c>
      <c r="I11" s="66">
        <f t="shared" si="6"/>
        <v>0</v>
      </c>
      <c r="J11" s="66">
        <f t="shared" si="6"/>
        <v>0</v>
      </c>
      <c r="K11" s="66">
        <f t="shared" si="6"/>
        <v>0</v>
      </c>
      <c r="L11" s="66">
        <f t="shared" si="6"/>
        <v>0</v>
      </c>
      <c r="M11" s="66">
        <f t="shared" si="6"/>
        <v>0</v>
      </c>
      <c r="N11" s="63"/>
      <c r="O11" s="65">
        <f t="shared" si="2"/>
        <v>0</v>
      </c>
      <c r="P11">
        <f>IF(O11=0,"",VLOOKUP(A11,CTRs!A$1:C$82,3,FALSE))</f>
      </c>
      <c r="Q11">
        <f t="shared" si="4"/>
      </c>
    </row>
    <row r="12" spans="1:17" ht="12.75">
      <c r="A12" s="207">
        <f>'Input Info'!B20</f>
        <v>0</v>
      </c>
      <c r="B12" s="66">
        <f aca="true" t="shared" si="7" ref="B12:M12">+B73+B136</f>
        <v>0</v>
      </c>
      <c r="C12" s="66">
        <f t="shared" si="7"/>
        <v>0</v>
      </c>
      <c r="D12" s="66">
        <f t="shared" si="7"/>
        <v>0</v>
      </c>
      <c r="E12" s="66">
        <f t="shared" si="7"/>
        <v>0</v>
      </c>
      <c r="F12" s="66">
        <f t="shared" si="7"/>
        <v>0</v>
      </c>
      <c r="G12" s="66">
        <f t="shared" si="7"/>
        <v>0</v>
      </c>
      <c r="H12" s="66">
        <f t="shared" si="7"/>
        <v>0</v>
      </c>
      <c r="I12" s="66">
        <f t="shared" si="7"/>
        <v>0</v>
      </c>
      <c r="J12" s="66">
        <f t="shared" si="7"/>
        <v>0</v>
      </c>
      <c r="K12" s="66">
        <f t="shared" si="7"/>
        <v>0</v>
      </c>
      <c r="L12" s="66">
        <f t="shared" si="7"/>
        <v>0</v>
      </c>
      <c r="M12" s="66">
        <f t="shared" si="7"/>
        <v>0</v>
      </c>
      <c r="N12" s="63"/>
      <c r="O12" s="65">
        <f t="shared" si="2"/>
        <v>0</v>
      </c>
      <c r="P12">
        <f>IF(O12=0,"",VLOOKUP(A12,CTRs!A$1:C$82,3,FALSE))</f>
      </c>
      <c r="Q12">
        <f t="shared" si="4"/>
      </c>
    </row>
    <row r="13" spans="1:17" ht="12.75">
      <c r="A13" s="207">
        <f>'Input Info'!B21</f>
        <v>0</v>
      </c>
      <c r="B13" s="66">
        <f aca="true" t="shared" si="8" ref="B13:M13">+B74+B137</f>
        <v>0</v>
      </c>
      <c r="C13" s="66">
        <f t="shared" si="8"/>
        <v>0</v>
      </c>
      <c r="D13" s="66">
        <f t="shared" si="8"/>
        <v>0</v>
      </c>
      <c r="E13" s="66">
        <f t="shared" si="8"/>
        <v>0</v>
      </c>
      <c r="F13" s="66">
        <f t="shared" si="8"/>
        <v>0</v>
      </c>
      <c r="G13" s="66">
        <f t="shared" si="8"/>
        <v>0</v>
      </c>
      <c r="H13" s="66">
        <f t="shared" si="8"/>
        <v>0</v>
      </c>
      <c r="I13" s="66">
        <f t="shared" si="8"/>
        <v>0</v>
      </c>
      <c r="J13" s="66">
        <f t="shared" si="8"/>
        <v>0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3"/>
      <c r="O13" s="65">
        <f t="shared" si="2"/>
        <v>0</v>
      </c>
      <c r="P13">
        <f>IF(O13=0,"",VLOOKUP(A13,CTRs!A$1:C$82,3,FALSE))</f>
      </c>
      <c r="Q13">
        <f t="shared" si="4"/>
      </c>
    </row>
    <row r="14" spans="1:17" ht="12.75">
      <c r="A14" s="207">
        <f>'Input Info'!B22</f>
        <v>0</v>
      </c>
      <c r="B14" s="66">
        <f aca="true" t="shared" si="9" ref="B14:M14">+B75+B138</f>
        <v>0</v>
      </c>
      <c r="C14" s="66">
        <f t="shared" si="9"/>
        <v>0</v>
      </c>
      <c r="D14" s="66">
        <f t="shared" si="9"/>
        <v>0</v>
      </c>
      <c r="E14" s="66">
        <f t="shared" si="9"/>
        <v>0</v>
      </c>
      <c r="F14" s="66">
        <f t="shared" si="9"/>
        <v>0</v>
      </c>
      <c r="G14" s="66">
        <f t="shared" si="9"/>
        <v>0</v>
      </c>
      <c r="H14" s="66">
        <f t="shared" si="9"/>
        <v>0</v>
      </c>
      <c r="I14" s="66">
        <f t="shared" si="9"/>
        <v>0</v>
      </c>
      <c r="J14" s="66">
        <f t="shared" si="9"/>
        <v>0</v>
      </c>
      <c r="K14" s="66">
        <f t="shared" si="9"/>
        <v>0</v>
      </c>
      <c r="L14" s="66">
        <f t="shared" si="9"/>
        <v>0</v>
      </c>
      <c r="M14" s="66">
        <f t="shared" si="9"/>
        <v>0</v>
      </c>
      <c r="N14" s="63"/>
      <c r="O14" s="65">
        <f t="shared" si="2"/>
        <v>0</v>
      </c>
      <c r="P14">
        <f>IF(O14=0,"",VLOOKUP(A14,CTRs!A$1:C$82,3,FALSE))</f>
      </c>
      <c r="Q14">
        <f t="shared" si="4"/>
      </c>
    </row>
    <row r="15" spans="1:17" ht="12.75">
      <c r="A15" s="207">
        <f>'Input Info'!B23</f>
        <v>0</v>
      </c>
      <c r="B15" s="66">
        <f aca="true" t="shared" si="10" ref="B15:M15">+B76+B139</f>
        <v>0</v>
      </c>
      <c r="C15" s="66">
        <f t="shared" si="10"/>
        <v>0</v>
      </c>
      <c r="D15" s="66">
        <f t="shared" si="10"/>
        <v>0</v>
      </c>
      <c r="E15" s="66">
        <f t="shared" si="10"/>
        <v>0</v>
      </c>
      <c r="F15" s="66">
        <f t="shared" si="10"/>
        <v>0</v>
      </c>
      <c r="G15" s="66">
        <f t="shared" si="10"/>
        <v>0</v>
      </c>
      <c r="H15" s="66">
        <f t="shared" si="10"/>
        <v>0</v>
      </c>
      <c r="I15" s="66">
        <f t="shared" si="10"/>
        <v>0</v>
      </c>
      <c r="J15" s="66">
        <f t="shared" si="10"/>
        <v>0</v>
      </c>
      <c r="K15" s="66">
        <f t="shared" si="10"/>
        <v>0</v>
      </c>
      <c r="L15" s="66">
        <f t="shared" si="10"/>
        <v>0</v>
      </c>
      <c r="M15" s="66">
        <f t="shared" si="10"/>
        <v>0</v>
      </c>
      <c r="N15" s="63"/>
      <c r="O15" s="65">
        <f t="shared" si="2"/>
        <v>0</v>
      </c>
      <c r="P15">
        <f>IF(O15=0,"",VLOOKUP(A15,CTRs!A$1:C$82,3,FALSE))</f>
      </c>
      <c r="Q15">
        <f t="shared" si="4"/>
      </c>
    </row>
    <row r="16" spans="1:17" ht="12.75">
      <c r="A16" s="207">
        <f>'Input Info'!B24</f>
        <v>0</v>
      </c>
      <c r="B16" s="66">
        <f aca="true" t="shared" si="11" ref="B16:M16">+B77+B140</f>
        <v>0</v>
      </c>
      <c r="C16" s="66">
        <f t="shared" si="11"/>
        <v>0</v>
      </c>
      <c r="D16" s="66">
        <f t="shared" si="11"/>
        <v>0</v>
      </c>
      <c r="E16" s="66">
        <f t="shared" si="11"/>
        <v>0</v>
      </c>
      <c r="F16" s="66">
        <f t="shared" si="11"/>
        <v>0</v>
      </c>
      <c r="G16" s="66">
        <f t="shared" si="11"/>
        <v>0</v>
      </c>
      <c r="H16" s="66">
        <f t="shared" si="11"/>
        <v>0</v>
      </c>
      <c r="I16" s="66">
        <f t="shared" si="11"/>
        <v>0</v>
      </c>
      <c r="J16" s="66">
        <f t="shared" si="11"/>
        <v>0</v>
      </c>
      <c r="K16" s="66">
        <f t="shared" si="11"/>
        <v>0</v>
      </c>
      <c r="L16" s="66">
        <f t="shared" si="11"/>
        <v>0</v>
      </c>
      <c r="M16" s="66">
        <f t="shared" si="11"/>
        <v>0</v>
      </c>
      <c r="N16" s="63"/>
      <c r="O16" s="65">
        <f t="shared" si="2"/>
        <v>0</v>
      </c>
      <c r="P16">
        <f>IF(O16=0,"",VLOOKUP(A16,CTRs!A$1:C$82,3,FALSE))</f>
      </c>
      <c r="Q16">
        <f t="shared" si="4"/>
      </c>
    </row>
    <row r="17" spans="1:17" ht="12.75">
      <c r="A17" s="207">
        <f>'Input Info'!B25</f>
        <v>0</v>
      </c>
      <c r="B17" s="66">
        <f aca="true" t="shared" si="12" ref="B17:M17">+B78+B141</f>
        <v>0</v>
      </c>
      <c r="C17" s="66">
        <f t="shared" si="12"/>
        <v>0</v>
      </c>
      <c r="D17" s="66">
        <f t="shared" si="12"/>
        <v>0</v>
      </c>
      <c r="E17" s="66">
        <f t="shared" si="12"/>
        <v>0</v>
      </c>
      <c r="F17" s="66">
        <f t="shared" si="12"/>
        <v>0</v>
      </c>
      <c r="G17" s="66">
        <f t="shared" si="12"/>
        <v>0</v>
      </c>
      <c r="H17" s="66">
        <f t="shared" si="12"/>
        <v>0</v>
      </c>
      <c r="I17" s="66">
        <f t="shared" si="12"/>
        <v>0</v>
      </c>
      <c r="J17" s="66">
        <f t="shared" si="12"/>
        <v>0</v>
      </c>
      <c r="K17" s="66">
        <f t="shared" si="12"/>
        <v>0</v>
      </c>
      <c r="L17" s="66">
        <f t="shared" si="12"/>
        <v>0</v>
      </c>
      <c r="M17" s="66">
        <f t="shared" si="12"/>
        <v>0</v>
      </c>
      <c r="N17" s="63"/>
      <c r="O17" s="65">
        <f t="shared" si="2"/>
        <v>0</v>
      </c>
      <c r="P17">
        <f>IF(O17=0,"",VLOOKUP(A17,CTRs!A$1:C$82,3,FALSE))</f>
      </c>
      <c r="Q17">
        <f t="shared" si="4"/>
      </c>
    </row>
    <row r="18" spans="1:17" ht="12.75">
      <c r="A18" s="207">
        <f>'Input Info'!B26</f>
        <v>0</v>
      </c>
      <c r="B18" s="66">
        <f aca="true" t="shared" si="13" ref="B18:M18">+B79+B142</f>
        <v>0</v>
      </c>
      <c r="C18" s="66">
        <f t="shared" si="13"/>
        <v>0</v>
      </c>
      <c r="D18" s="66">
        <f t="shared" si="13"/>
        <v>0</v>
      </c>
      <c r="E18" s="66">
        <f t="shared" si="13"/>
        <v>0</v>
      </c>
      <c r="F18" s="66">
        <f t="shared" si="13"/>
        <v>0</v>
      </c>
      <c r="G18" s="66">
        <f t="shared" si="13"/>
        <v>0</v>
      </c>
      <c r="H18" s="66">
        <f t="shared" si="13"/>
        <v>0</v>
      </c>
      <c r="I18" s="66">
        <f t="shared" si="13"/>
        <v>0</v>
      </c>
      <c r="J18" s="66">
        <f t="shared" si="13"/>
        <v>0</v>
      </c>
      <c r="K18" s="66">
        <f t="shared" si="13"/>
        <v>0</v>
      </c>
      <c r="L18" s="66">
        <f t="shared" si="13"/>
        <v>0</v>
      </c>
      <c r="M18" s="66">
        <f t="shared" si="13"/>
        <v>0</v>
      </c>
      <c r="N18" s="63"/>
      <c r="O18" s="65">
        <f t="shared" si="2"/>
        <v>0</v>
      </c>
      <c r="P18">
        <f>IF(O18=0,"",VLOOKUP(A18,CTRs!A$1:C$82,3,FALSE))</f>
      </c>
      <c r="Q18">
        <f t="shared" si="4"/>
      </c>
    </row>
    <row r="19" spans="1:17" ht="12.75">
      <c r="A19" s="207">
        <f>'Input Info'!B27</f>
        <v>0</v>
      </c>
      <c r="B19" s="66">
        <f aca="true" t="shared" si="14" ref="B19:M19">+B80+B143</f>
        <v>0</v>
      </c>
      <c r="C19" s="66">
        <f t="shared" si="14"/>
        <v>0</v>
      </c>
      <c r="D19" s="66">
        <f t="shared" si="14"/>
        <v>0</v>
      </c>
      <c r="E19" s="66">
        <f t="shared" si="14"/>
        <v>0</v>
      </c>
      <c r="F19" s="66">
        <f t="shared" si="14"/>
        <v>0</v>
      </c>
      <c r="G19" s="66">
        <f t="shared" si="14"/>
        <v>0</v>
      </c>
      <c r="H19" s="66">
        <f t="shared" si="14"/>
        <v>0</v>
      </c>
      <c r="I19" s="66">
        <f t="shared" si="14"/>
        <v>0</v>
      </c>
      <c r="J19" s="66">
        <f t="shared" si="14"/>
        <v>0</v>
      </c>
      <c r="K19" s="66">
        <f t="shared" si="14"/>
        <v>0</v>
      </c>
      <c r="L19" s="66">
        <f t="shared" si="14"/>
        <v>0</v>
      </c>
      <c r="M19" s="66">
        <f t="shared" si="14"/>
        <v>0</v>
      </c>
      <c r="N19" s="63"/>
      <c r="O19" s="65">
        <f t="shared" si="2"/>
        <v>0</v>
      </c>
      <c r="P19">
        <f>IF(O19=0,"",VLOOKUP(A19,CTRs!A$1:C$82,3,FALSE))</f>
      </c>
      <c r="Q19">
        <f t="shared" si="4"/>
      </c>
    </row>
    <row r="20" spans="1:17" ht="12.75">
      <c r="A20" s="207">
        <f>'Input Info'!B28</f>
        <v>0</v>
      </c>
      <c r="B20" s="66">
        <f aca="true" t="shared" si="15" ref="B20:M20">+B81+B144</f>
        <v>0</v>
      </c>
      <c r="C20" s="66">
        <f t="shared" si="15"/>
        <v>0</v>
      </c>
      <c r="D20" s="66">
        <f t="shared" si="15"/>
        <v>0</v>
      </c>
      <c r="E20" s="66">
        <f t="shared" si="15"/>
        <v>0</v>
      </c>
      <c r="F20" s="66">
        <f t="shared" si="15"/>
        <v>0</v>
      </c>
      <c r="G20" s="66">
        <f t="shared" si="15"/>
        <v>0</v>
      </c>
      <c r="H20" s="66">
        <f t="shared" si="15"/>
        <v>0</v>
      </c>
      <c r="I20" s="66">
        <f t="shared" si="15"/>
        <v>0</v>
      </c>
      <c r="J20" s="66">
        <f t="shared" si="15"/>
        <v>0</v>
      </c>
      <c r="K20" s="66">
        <f t="shared" si="15"/>
        <v>0</v>
      </c>
      <c r="L20" s="66">
        <f t="shared" si="15"/>
        <v>0</v>
      </c>
      <c r="M20" s="66">
        <f t="shared" si="15"/>
        <v>0</v>
      </c>
      <c r="N20" s="63"/>
      <c r="O20" s="65">
        <f t="shared" si="2"/>
        <v>0</v>
      </c>
      <c r="P20">
        <f>IF(O20=0,"",VLOOKUP(A20,CTRs!A$1:C$82,3,FALSE))</f>
      </c>
      <c r="Q20">
        <f t="shared" si="4"/>
      </c>
    </row>
    <row r="21" spans="1:17" ht="12.75">
      <c r="A21" s="207">
        <f>'Input Info'!B29</f>
        <v>0</v>
      </c>
      <c r="B21" s="66">
        <f aca="true" t="shared" si="16" ref="B21:M21">+B82+B145</f>
        <v>0</v>
      </c>
      <c r="C21" s="66">
        <f t="shared" si="16"/>
        <v>0</v>
      </c>
      <c r="D21" s="66">
        <f t="shared" si="16"/>
        <v>0</v>
      </c>
      <c r="E21" s="66">
        <f t="shared" si="16"/>
        <v>0</v>
      </c>
      <c r="F21" s="66">
        <f t="shared" si="16"/>
        <v>0</v>
      </c>
      <c r="G21" s="66">
        <f t="shared" si="16"/>
        <v>0</v>
      </c>
      <c r="H21" s="66">
        <f t="shared" si="16"/>
        <v>0</v>
      </c>
      <c r="I21" s="66">
        <f t="shared" si="16"/>
        <v>0</v>
      </c>
      <c r="J21" s="66">
        <f t="shared" si="16"/>
        <v>0</v>
      </c>
      <c r="K21" s="66">
        <f t="shared" si="16"/>
        <v>0</v>
      </c>
      <c r="L21" s="66">
        <f t="shared" si="16"/>
        <v>0</v>
      </c>
      <c r="M21" s="66">
        <f t="shared" si="16"/>
        <v>0</v>
      </c>
      <c r="N21" s="63"/>
      <c r="O21" s="65">
        <f t="shared" si="2"/>
        <v>0</v>
      </c>
      <c r="P21">
        <f>IF(O21=0,"",VLOOKUP(A21,CTRs!A$1:C$82,3,FALSE))</f>
      </c>
      <c r="Q21">
        <f t="shared" si="4"/>
      </c>
    </row>
    <row r="22" spans="1:17" ht="12.75">
      <c r="A22" s="207">
        <f>'Input Info'!B30</f>
        <v>0</v>
      </c>
      <c r="B22" s="66">
        <f aca="true" t="shared" si="17" ref="B22:M22">+B83+B146</f>
        <v>0</v>
      </c>
      <c r="C22" s="66">
        <f t="shared" si="17"/>
        <v>0</v>
      </c>
      <c r="D22" s="66">
        <f t="shared" si="17"/>
        <v>0</v>
      </c>
      <c r="E22" s="66">
        <f t="shared" si="17"/>
        <v>0</v>
      </c>
      <c r="F22" s="66">
        <f t="shared" si="17"/>
        <v>0</v>
      </c>
      <c r="G22" s="66">
        <f t="shared" si="17"/>
        <v>0</v>
      </c>
      <c r="H22" s="66">
        <f t="shared" si="17"/>
        <v>0</v>
      </c>
      <c r="I22" s="66">
        <f t="shared" si="17"/>
        <v>0</v>
      </c>
      <c r="J22" s="66">
        <f t="shared" si="17"/>
        <v>0</v>
      </c>
      <c r="K22" s="66">
        <f t="shared" si="17"/>
        <v>0</v>
      </c>
      <c r="L22" s="66">
        <f t="shared" si="17"/>
        <v>0</v>
      </c>
      <c r="M22" s="66">
        <f t="shared" si="17"/>
        <v>0</v>
      </c>
      <c r="N22" s="63"/>
      <c r="O22" s="65">
        <f t="shared" si="2"/>
        <v>0</v>
      </c>
      <c r="P22">
        <f>IF(O22=0,"",VLOOKUP(A22,CTRs!A$1:C$82,3,FALSE))</f>
      </c>
      <c r="Q22">
        <f t="shared" si="4"/>
      </c>
    </row>
    <row r="23" spans="1:17" ht="12.75">
      <c r="A23" s="207">
        <f>'Input Info'!B31</f>
        <v>0</v>
      </c>
      <c r="B23" s="66">
        <f aca="true" t="shared" si="18" ref="B23:M23">+B84+B147</f>
        <v>0</v>
      </c>
      <c r="C23" s="66">
        <f t="shared" si="18"/>
        <v>0</v>
      </c>
      <c r="D23" s="66">
        <f t="shared" si="18"/>
        <v>0</v>
      </c>
      <c r="E23" s="66">
        <f t="shared" si="18"/>
        <v>0</v>
      </c>
      <c r="F23" s="66">
        <f t="shared" si="18"/>
        <v>0</v>
      </c>
      <c r="G23" s="66">
        <f t="shared" si="18"/>
        <v>0</v>
      </c>
      <c r="H23" s="66">
        <f t="shared" si="18"/>
        <v>0</v>
      </c>
      <c r="I23" s="66">
        <f t="shared" si="18"/>
        <v>0</v>
      </c>
      <c r="J23" s="66">
        <f t="shared" si="18"/>
        <v>0</v>
      </c>
      <c r="K23" s="66">
        <f t="shared" si="18"/>
        <v>0</v>
      </c>
      <c r="L23" s="66">
        <f t="shared" si="18"/>
        <v>0</v>
      </c>
      <c r="M23" s="66">
        <f t="shared" si="18"/>
        <v>0</v>
      </c>
      <c r="N23" s="63"/>
      <c r="O23" s="65">
        <f t="shared" si="2"/>
        <v>0</v>
      </c>
      <c r="P23">
        <f>IF(O23=0,"",VLOOKUP(A23,CTRs!A$1:C$82,3,FALSE))</f>
      </c>
      <c r="Q23">
        <f t="shared" si="4"/>
      </c>
    </row>
    <row r="24" spans="1:17" ht="12.75">
      <c r="A24" s="207">
        <f>'Input Info'!B32</f>
        <v>0</v>
      </c>
      <c r="B24" s="66">
        <f aca="true" t="shared" si="19" ref="B24:M24">+B85+B148</f>
        <v>0</v>
      </c>
      <c r="C24" s="66">
        <f t="shared" si="19"/>
        <v>0</v>
      </c>
      <c r="D24" s="66">
        <f t="shared" si="19"/>
        <v>0</v>
      </c>
      <c r="E24" s="66">
        <f t="shared" si="19"/>
        <v>0</v>
      </c>
      <c r="F24" s="66">
        <f t="shared" si="19"/>
        <v>0</v>
      </c>
      <c r="G24" s="66">
        <f t="shared" si="19"/>
        <v>0</v>
      </c>
      <c r="H24" s="66">
        <f t="shared" si="19"/>
        <v>0</v>
      </c>
      <c r="I24" s="66">
        <f t="shared" si="19"/>
        <v>0</v>
      </c>
      <c r="J24" s="66">
        <f t="shared" si="19"/>
        <v>0</v>
      </c>
      <c r="K24" s="66">
        <f t="shared" si="19"/>
        <v>0</v>
      </c>
      <c r="L24" s="66">
        <f t="shared" si="19"/>
        <v>0</v>
      </c>
      <c r="M24" s="66">
        <f t="shared" si="19"/>
        <v>0</v>
      </c>
      <c r="N24" s="63"/>
      <c r="O24" s="65">
        <f t="shared" si="2"/>
        <v>0</v>
      </c>
      <c r="P24">
        <f>IF(O24=0,"",VLOOKUP(A24,CTRs!A$1:C$82,3,FALSE))</f>
      </c>
      <c r="Q24">
        <f t="shared" si="4"/>
      </c>
    </row>
    <row r="25" spans="1:17" ht="12.75">
      <c r="A25" s="207">
        <f>'Input Info'!B33</f>
        <v>0</v>
      </c>
      <c r="B25" s="66">
        <f aca="true" t="shared" si="20" ref="B25:M25">+B86+B149</f>
        <v>0</v>
      </c>
      <c r="C25" s="66">
        <f t="shared" si="20"/>
        <v>0</v>
      </c>
      <c r="D25" s="66">
        <f t="shared" si="20"/>
        <v>0</v>
      </c>
      <c r="E25" s="66">
        <f t="shared" si="20"/>
        <v>0</v>
      </c>
      <c r="F25" s="66">
        <f t="shared" si="20"/>
        <v>0</v>
      </c>
      <c r="G25" s="66">
        <f t="shared" si="20"/>
        <v>0</v>
      </c>
      <c r="H25" s="66">
        <f t="shared" si="20"/>
        <v>0</v>
      </c>
      <c r="I25" s="66">
        <f t="shared" si="20"/>
        <v>0</v>
      </c>
      <c r="J25" s="66">
        <f t="shared" si="20"/>
        <v>0</v>
      </c>
      <c r="K25" s="66">
        <f t="shared" si="20"/>
        <v>0</v>
      </c>
      <c r="L25" s="66">
        <f t="shared" si="20"/>
        <v>0</v>
      </c>
      <c r="M25" s="66">
        <f t="shared" si="20"/>
        <v>0</v>
      </c>
      <c r="N25" s="63"/>
      <c r="O25" s="65">
        <f t="shared" si="2"/>
        <v>0</v>
      </c>
      <c r="P25">
        <f>IF(O25=0,"",VLOOKUP(A25,CTRs!A$1:C$82,3,FALSE))</f>
      </c>
      <c r="Q25">
        <f t="shared" si="4"/>
      </c>
    </row>
    <row r="26" spans="1:17" ht="12.75">
      <c r="A26" s="207">
        <f>'Input Info'!B34</f>
        <v>0</v>
      </c>
      <c r="B26" s="66">
        <f aca="true" t="shared" si="21" ref="B26:M26">+B87+B150</f>
        <v>0</v>
      </c>
      <c r="C26" s="66">
        <f t="shared" si="21"/>
        <v>0</v>
      </c>
      <c r="D26" s="66">
        <f t="shared" si="21"/>
        <v>0</v>
      </c>
      <c r="E26" s="66">
        <f t="shared" si="21"/>
        <v>0</v>
      </c>
      <c r="F26" s="66">
        <f t="shared" si="21"/>
        <v>0</v>
      </c>
      <c r="G26" s="66">
        <f t="shared" si="21"/>
        <v>0</v>
      </c>
      <c r="H26" s="66">
        <f t="shared" si="21"/>
        <v>0</v>
      </c>
      <c r="I26" s="66">
        <f t="shared" si="21"/>
        <v>0</v>
      </c>
      <c r="J26" s="66">
        <f t="shared" si="21"/>
        <v>0</v>
      </c>
      <c r="K26" s="66">
        <f t="shared" si="21"/>
        <v>0</v>
      </c>
      <c r="L26" s="66">
        <f t="shared" si="21"/>
        <v>0</v>
      </c>
      <c r="M26" s="66">
        <f t="shared" si="21"/>
        <v>0</v>
      </c>
      <c r="N26" s="63"/>
      <c r="O26" s="65">
        <f t="shared" si="2"/>
        <v>0</v>
      </c>
      <c r="P26">
        <f>IF(O26=0,"",VLOOKUP(A26,CTRs!A$1:C$82,3,FALSE))</f>
      </c>
      <c r="Q26">
        <f t="shared" si="4"/>
      </c>
    </row>
    <row r="27" spans="1:17" ht="12.75">
      <c r="A27" s="207">
        <f>'Input Info'!B35</f>
        <v>0</v>
      </c>
      <c r="B27" s="66">
        <f aca="true" t="shared" si="22" ref="B27:M27">+B88+B151</f>
        <v>0</v>
      </c>
      <c r="C27" s="66">
        <f t="shared" si="22"/>
        <v>0</v>
      </c>
      <c r="D27" s="66">
        <f t="shared" si="22"/>
        <v>0</v>
      </c>
      <c r="E27" s="66">
        <f t="shared" si="22"/>
        <v>0</v>
      </c>
      <c r="F27" s="66">
        <f t="shared" si="22"/>
        <v>0</v>
      </c>
      <c r="G27" s="66">
        <f t="shared" si="22"/>
        <v>0</v>
      </c>
      <c r="H27" s="66">
        <f t="shared" si="22"/>
        <v>0</v>
      </c>
      <c r="I27" s="66">
        <f t="shared" si="22"/>
        <v>0</v>
      </c>
      <c r="J27" s="66">
        <f t="shared" si="22"/>
        <v>0</v>
      </c>
      <c r="K27" s="66">
        <f t="shared" si="22"/>
        <v>0</v>
      </c>
      <c r="L27" s="66">
        <f t="shared" si="22"/>
        <v>0</v>
      </c>
      <c r="M27" s="66">
        <f t="shared" si="22"/>
        <v>0</v>
      </c>
      <c r="N27" s="63"/>
      <c r="O27" s="65">
        <f t="shared" si="2"/>
        <v>0</v>
      </c>
      <c r="P27">
        <f>IF(O27=0,"",VLOOKUP(A27,CTRs!A$1:C$82,3,FALSE))</f>
      </c>
      <c r="Q27">
        <f t="shared" si="4"/>
      </c>
    </row>
    <row r="28" spans="1:17" ht="12.75">
      <c r="A28" s="207">
        <f>'Input Info'!B36</f>
        <v>0</v>
      </c>
      <c r="B28" s="66">
        <f aca="true" t="shared" si="23" ref="B28:M28">+B89+B152</f>
        <v>0</v>
      </c>
      <c r="C28" s="66">
        <f t="shared" si="23"/>
        <v>0</v>
      </c>
      <c r="D28" s="66">
        <f t="shared" si="23"/>
        <v>0</v>
      </c>
      <c r="E28" s="66">
        <f t="shared" si="23"/>
        <v>0</v>
      </c>
      <c r="F28" s="66">
        <f t="shared" si="23"/>
        <v>0</v>
      </c>
      <c r="G28" s="66">
        <f t="shared" si="23"/>
        <v>0</v>
      </c>
      <c r="H28" s="66">
        <f t="shared" si="23"/>
        <v>0</v>
      </c>
      <c r="I28" s="66">
        <f t="shared" si="23"/>
        <v>0</v>
      </c>
      <c r="J28" s="66">
        <f t="shared" si="23"/>
        <v>0</v>
      </c>
      <c r="K28" s="66">
        <f t="shared" si="23"/>
        <v>0</v>
      </c>
      <c r="L28" s="66">
        <f t="shared" si="23"/>
        <v>0</v>
      </c>
      <c r="M28" s="66">
        <f t="shared" si="23"/>
        <v>0</v>
      </c>
      <c r="N28" s="63"/>
      <c r="O28" s="65">
        <f t="shared" si="2"/>
        <v>0</v>
      </c>
      <c r="P28">
        <f>IF(O28=0,"",VLOOKUP(A28,CTRs!A$1:C$82,3,FALSE))</f>
      </c>
      <c r="Q28">
        <f t="shared" si="4"/>
      </c>
    </row>
    <row r="29" spans="1:17" ht="12.75">
      <c r="A29" s="207">
        <f>'Input Info'!B37</f>
        <v>0</v>
      </c>
      <c r="B29" s="66">
        <f aca="true" t="shared" si="24" ref="B29:M29">+B90+B153</f>
        <v>0</v>
      </c>
      <c r="C29" s="66">
        <f t="shared" si="24"/>
        <v>0</v>
      </c>
      <c r="D29" s="66">
        <f t="shared" si="24"/>
        <v>0</v>
      </c>
      <c r="E29" s="66">
        <f t="shared" si="24"/>
        <v>0</v>
      </c>
      <c r="F29" s="66">
        <f t="shared" si="24"/>
        <v>0</v>
      </c>
      <c r="G29" s="66">
        <f t="shared" si="24"/>
        <v>0</v>
      </c>
      <c r="H29" s="66">
        <f t="shared" si="24"/>
        <v>0</v>
      </c>
      <c r="I29" s="66">
        <f t="shared" si="24"/>
        <v>0</v>
      </c>
      <c r="J29" s="66">
        <f t="shared" si="24"/>
        <v>0</v>
      </c>
      <c r="K29" s="66">
        <f t="shared" si="24"/>
        <v>0</v>
      </c>
      <c r="L29" s="66">
        <f t="shared" si="24"/>
        <v>0</v>
      </c>
      <c r="M29" s="66">
        <f t="shared" si="24"/>
        <v>0</v>
      </c>
      <c r="N29" s="63"/>
      <c r="O29" s="65">
        <f t="shared" si="2"/>
        <v>0</v>
      </c>
      <c r="P29">
        <f>IF(O29=0,"",VLOOKUP(A29,CTRs!A$1:C$82,3,FALSE))</f>
      </c>
      <c r="Q29">
        <f t="shared" si="4"/>
      </c>
    </row>
    <row r="30" spans="1:17" ht="12.75">
      <c r="A30" s="207">
        <f>'Input Info'!B38</f>
        <v>0</v>
      </c>
      <c r="B30" s="66">
        <f aca="true" t="shared" si="25" ref="B30:M30">+B91+B154</f>
        <v>0</v>
      </c>
      <c r="C30" s="66">
        <f t="shared" si="25"/>
        <v>0</v>
      </c>
      <c r="D30" s="66">
        <f t="shared" si="25"/>
        <v>0</v>
      </c>
      <c r="E30" s="66">
        <f t="shared" si="25"/>
        <v>0</v>
      </c>
      <c r="F30" s="66">
        <f t="shared" si="25"/>
        <v>0</v>
      </c>
      <c r="G30" s="66">
        <f t="shared" si="25"/>
        <v>0</v>
      </c>
      <c r="H30" s="66">
        <f t="shared" si="25"/>
        <v>0</v>
      </c>
      <c r="I30" s="66">
        <f t="shared" si="25"/>
        <v>0</v>
      </c>
      <c r="J30" s="66">
        <f t="shared" si="25"/>
        <v>0</v>
      </c>
      <c r="K30" s="66">
        <f t="shared" si="25"/>
        <v>0</v>
      </c>
      <c r="L30" s="66">
        <f t="shared" si="25"/>
        <v>0</v>
      </c>
      <c r="M30" s="66">
        <f t="shared" si="25"/>
        <v>0</v>
      </c>
      <c r="N30" s="63"/>
      <c r="O30" s="65">
        <f t="shared" si="2"/>
        <v>0</v>
      </c>
      <c r="P30">
        <f>IF(O30=0,"",VLOOKUP(A30,CTRs!A$1:C$82,3,FALSE))</f>
      </c>
      <c r="Q30">
        <f t="shared" si="4"/>
      </c>
    </row>
    <row r="31" spans="1:17" ht="12.75">
      <c r="A31" s="207">
        <f>'Input Info'!B39</f>
        <v>0</v>
      </c>
      <c r="B31" s="66">
        <f aca="true" t="shared" si="26" ref="B31:M31">+B92+B155</f>
        <v>0</v>
      </c>
      <c r="C31" s="66">
        <f t="shared" si="26"/>
        <v>0</v>
      </c>
      <c r="D31" s="66">
        <f t="shared" si="26"/>
        <v>0</v>
      </c>
      <c r="E31" s="66">
        <f t="shared" si="26"/>
        <v>0</v>
      </c>
      <c r="F31" s="66">
        <f t="shared" si="26"/>
        <v>0</v>
      </c>
      <c r="G31" s="66">
        <f t="shared" si="26"/>
        <v>0</v>
      </c>
      <c r="H31" s="66">
        <f t="shared" si="26"/>
        <v>0</v>
      </c>
      <c r="I31" s="66">
        <f t="shared" si="26"/>
        <v>0</v>
      </c>
      <c r="J31" s="66">
        <f t="shared" si="26"/>
        <v>0</v>
      </c>
      <c r="K31" s="66">
        <f t="shared" si="26"/>
        <v>0</v>
      </c>
      <c r="L31" s="66">
        <f t="shared" si="26"/>
        <v>0</v>
      </c>
      <c r="M31" s="66">
        <f t="shared" si="26"/>
        <v>0</v>
      </c>
      <c r="N31" s="63"/>
      <c r="O31" s="65">
        <f t="shared" si="2"/>
        <v>0</v>
      </c>
      <c r="P31">
        <f>IF(O31=0,"",VLOOKUP(A31,CTRs!A$1:C$82,3,FALSE))</f>
      </c>
      <c r="Q31">
        <f t="shared" si="4"/>
      </c>
    </row>
    <row r="32" spans="1:17" ht="12.75">
      <c r="A32" s="207">
        <f>'Input Info'!B40</f>
        <v>0</v>
      </c>
      <c r="B32" s="66">
        <f aca="true" t="shared" si="27" ref="B32:M32">+B93+B156</f>
        <v>0</v>
      </c>
      <c r="C32" s="66">
        <f t="shared" si="27"/>
        <v>0</v>
      </c>
      <c r="D32" s="66">
        <f t="shared" si="27"/>
        <v>0</v>
      </c>
      <c r="E32" s="66">
        <f t="shared" si="27"/>
        <v>0</v>
      </c>
      <c r="F32" s="66">
        <f t="shared" si="27"/>
        <v>0</v>
      </c>
      <c r="G32" s="66">
        <f t="shared" si="27"/>
        <v>0</v>
      </c>
      <c r="H32" s="66">
        <f t="shared" si="27"/>
        <v>0</v>
      </c>
      <c r="I32" s="66">
        <f t="shared" si="27"/>
        <v>0</v>
      </c>
      <c r="J32" s="66">
        <f t="shared" si="27"/>
        <v>0</v>
      </c>
      <c r="K32" s="66">
        <f t="shared" si="27"/>
        <v>0</v>
      </c>
      <c r="L32" s="66">
        <f t="shared" si="27"/>
        <v>0</v>
      </c>
      <c r="M32" s="66">
        <f t="shared" si="27"/>
        <v>0</v>
      </c>
      <c r="N32" s="63"/>
      <c r="O32" s="65">
        <f t="shared" si="2"/>
        <v>0</v>
      </c>
      <c r="P32">
        <f>IF(O32=0,"",VLOOKUP(A32,CTRs!A$1:C$82,3,FALSE))</f>
      </c>
      <c r="Q32">
        <f t="shared" si="4"/>
      </c>
    </row>
    <row r="33" spans="1:17" ht="12.75">
      <c r="A33" s="207">
        <f>'Input Info'!B41</f>
        <v>0</v>
      </c>
      <c r="B33" s="66">
        <f aca="true" t="shared" si="28" ref="B33:M33">+B94+B157</f>
        <v>0</v>
      </c>
      <c r="C33" s="66">
        <f t="shared" si="28"/>
        <v>0</v>
      </c>
      <c r="D33" s="66">
        <f t="shared" si="28"/>
        <v>0</v>
      </c>
      <c r="E33" s="66">
        <f t="shared" si="28"/>
        <v>0</v>
      </c>
      <c r="F33" s="66">
        <f t="shared" si="28"/>
        <v>0</v>
      </c>
      <c r="G33" s="66">
        <f t="shared" si="28"/>
        <v>0</v>
      </c>
      <c r="H33" s="66">
        <f t="shared" si="28"/>
        <v>0</v>
      </c>
      <c r="I33" s="66">
        <f t="shared" si="28"/>
        <v>0</v>
      </c>
      <c r="J33" s="66">
        <f t="shared" si="28"/>
        <v>0</v>
      </c>
      <c r="K33" s="66">
        <f t="shared" si="28"/>
        <v>0</v>
      </c>
      <c r="L33" s="66">
        <f t="shared" si="28"/>
        <v>0</v>
      </c>
      <c r="M33" s="66">
        <f t="shared" si="28"/>
        <v>0</v>
      </c>
      <c r="N33" s="63"/>
      <c r="O33" s="65">
        <f t="shared" si="2"/>
        <v>0</v>
      </c>
      <c r="P33">
        <f>IF(O33=0,"",VLOOKUP(A33,CTRs!A$1:C$82,3,FALSE))</f>
      </c>
      <c r="Q33">
        <f t="shared" si="4"/>
      </c>
    </row>
    <row r="34" spans="1:17" ht="12.75">
      <c r="A34" s="207">
        <f>'Input Info'!B42</f>
        <v>0</v>
      </c>
      <c r="B34" s="66">
        <f aca="true" t="shared" si="29" ref="B34:M34">+B95+B158</f>
        <v>0</v>
      </c>
      <c r="C34" s="66">
        <f t="shared" si="29"/>
        <v>0</v>
      </c>
      <c r="D34" s="66">
        <f t="shared" si="29"/>
        <v>0</v>
      </c>
      <c r="E34" s="66">
        <f t="shared" si="29"/>
        <v>0</v>
      </c>
      <c r="F34" s="66">
        <f t="shared" si="29"/>
        <v>0</v>
      </c>
      <c r="G34" s="66">
        <f t="shared" si="29"/>
        <v>0</v>
      </c>
      <c r="H34" s="66">
        <f t="shared" si="29"/>
        <v>0</v>
      </c>
      <c r="I34" s="66">
        <f t="shared" si="29"/>
        <v>0</v>
      </c>
      <c r="J34" s="66">
        <f t="shared" si="29"/>
        <v>0</v>
      </c>
      <c r="K34" s="66">
        <f t="shared" si="29"/>
        <v>0</v>
      </c>
      <c r="L34" s="66">
        <f t="shared" si="29"/>
        <v>0</v>
      </c>
      <c r="M34" s="66">
        <f t="shared" si="29"/>
        <v>0</v>
      </c>
      <c r="N34" s="63"/>
      <c r="O34" s="65">
        <f t="shared" si="2"/>
        <v>0</v>
      </c>
      <c r="P34">
        <f>IF(O34=0,"",VLOOKUP(A34,CTRs!A$1:C$82,3,FALSE))</f>
      </c>
      <c r="Q34">
        <f t="shared" si="4"/>
      </c>
    </row>
    <row r="35" spans="1:17" ht="12.75">
      <c r="A35" s="207">
        <f>'Input Info'!B43</f>
        <v>0</v>
      </c>
      <c r="B35" s="66">
        <f aca="true" t="shared" si="30" ref="B35:M35">+B96+B159</f>
        <v>0</v>
      </c>
      <c r="C35" s="66">
        <f t="shared" si="30"/>
        <v>0</v>
      </c>
      <c r="D35" s="66">
        <f t="shared" si="30"/>
        <v>0</v>
      </c>
      <c r="E35" s="66">
        <f t="shared" si="30"/>
        <v>0</v>
      </c>
      <c r="F35" s="66">
        <f t="shared" si="30"/>
        <v>0</v>
      </c>
      <c r="G35" s="66">
        <f t="shared" si="30"/>
        <v>0</v>
      </c>
      <c r="H35" s="66">
        <f t="shared" si="30"/>
        <v>0</v>
      </c>
      <c r="I35" s="66">
        <f t="shared" si="30"/>
        <v>0</v>
      </c>
      <c r="J35" s="66">
        <f t="shared" si="30"/>
        <v>0</v>
      </c>
      <c r="K35" s="66">
        <f t="shared" si="30"/>
        <v>0</v>
      </c>
      <c r="L35" s="66">
        <f t="shared" si="30"/>
        <v>0</v>
      </c>
      <c r="M35" s="66">
        <f t="shared" si="30"/>
        <v>0</v>
      </c>
      <c r="N35" s="63"/>
      <c r="O35" s="65">
        <f t="shared" si="2"/>
        <v>0</v>
      </c>
      <c r="P35">
        <f>IF(O35=0,"",VLOOKUP(A35,CTRs!A$1:C$82,3,FALSE))</f>
      </c>
      <c r="Q35">
        <f t="shared" si="4"/>
      </c>
    </row>
    <row r="36" spans="1:17" ht="12.75">
      <c r="A36" s="207">
        <f>'Input Info'!B44</f>
        <v>0</v>
      </c>
      <c r="B36" s="66">
        <f aca="true" t="shared" si="31" ref="B36:M36">+B97+B160</f>
        <v>0</v>
      </c>
      <c r="C36" s="66">
        <f t="shared" si="31"/>
        <v>0</v>
      </c>
      <c r="D36" s="66">
        <f t="shared" si="31"/>
        <v>0</v>
      </c>
      <c r="E36" s="66">
        <f t="shared" si="31"/>
        <v>0</v>
      </c>
      <c r="F36" s="66">
        <f t="shared" si="31"/>
        <v>0</v>
      </c>
      <c r="G36" s="66">
        <f t="shared" si="31"/>
        <v>0</v>
      </c>
      <c r="H36" s="66">
        <f t="shared" si="31"/>
        <v>0</v>
      </c>
      <c r="I36" s="66">
        <f t="shared" si="31"/>
        <v>0</v>
      </c>
      <c r="J36" s="66">
        <f t="shared" si="31"/>
        <v>0</v>
      </c>
      <c r="K36" s="66">
        <f t="shared" si="31"/>
        <v>0</v>
      </c>
      <c r="L36" s="66">
        <f t="shared" si="31"/>
        <v>0</v>
      </c>
      <c r="M36" s="66">
        <f t="shared" si="31"/>
        <v>0</v>
      </c>
      <c r="N36" s="63"/>
      <c r="O36" s="65">
        <f t="shared" si="2"/>
        <v>0</v>
      </c>
      <c r="P36">
        <f>IF(O36=0,"",VLOOKUP(A36,CTRs!A$1:C$82,3,FALSE))</f>
      </c>
      <c r="Q36">
        <f t="shared" si="4"/>
      </c>
    </row>
    <row r="37" spans="1:17" ht="12.75">
      <c r="A37" s="207">
        <f>'Input Info'!B45</f>
        <v>0</v>
      </c>
      <c r="B37" s="66">
        <f aca="true" t="shared" si="32" ref="B37:M37">+B98+B161</f>
        <v>0</v>
      </c>
      <c r="C37" s="66">
        <f t="shared" si="32"/>
        <v>0</v>
      </c>
      <c r="D37" s="66">
        <f t="shared" si="32"/>
        <v>0</v>
      </c>
      <c r="E37" s="66">
        <f t="shared" si="32"/>
        <v>0</v>
      </c>
      <c r="F37" s="66">
        <f t="shared" si="32"/>
        <v>0</v>
      </c>
      <c r="G37" s="66">
        <f t="shared" si="32"/>
        <v>0</v>
      </c>
      <c r="H37" s="66">
        <f t="shared" si="32"/>
        <v>0</v>
      </c>
      <c r="I37" s="66">
        <f t="shared" si="32"/>
        <v>0</v>
      </c>
      <c r="J37" s="66">
        <f t="shared" si="32"/>
        <v>0</v>
      </c>
      <c r="K37" s="66">
        <f t="shared" si="32"/>
        <v>0</v>
      </c>
      <c r="L37" s="66">
        <f t="shared" si="32"/>
        <v>0</v>
      </c>
      <c r="M37" s="66">
        <f t="shared" si="32"/>
        <v>0</v>
      </c>
      <c r="N37" s="63"/>
      <c r="O37" s="65">
        <f t="shared" si="2"/>
        <v>0</v>
      </c>
      <c r="P37">
        <f>IF(O37=0,"",VLOOKUP(A37,CTRs!A$1:C$82,3,FALSE))</f>
      </c>
      <c r="Q37">
        <f t="shared" si="4"/>
      </c>
    </row>
    <row r="38" spans="1:17" ht="12.75">
      <c r="A38" s="207">
        <f>'Input Info'!B46</f>
        <v>0</v>
      </c>
      <c r="B38" s="66">
        <f aca="true" t="shared" si="33" ref="B38:M38">+B99+B162</f>
        <v>0</v>
      </c>
      <c r="C38" s="66">
        <f t="shared" si="33"/>
        <v>0</v>
      </c>
      <c r="D38" s="66">
        <f t="shared" si="33"/>
        <v>0</v>
      </c>
      <c r="E38" s="66">
        <f t="shared" si="33"/>
        <v>0</v>
      </c>
      <c r="F38" s="66">
        <f t="shared" si="33"/>
        <v>0</v>
      </c>
      <c r="G38" s="66">
        <f t="shared" si="33"/>
        <v>0</v>
      </c>
      <c r="H38" s="66">
        <f t="shared" si="33"/>
        <v>0</v>
      </c>
      <c r="I38" s="66">
        <f t="shared" si="33"/>
        <v>0</v>
      </c>
      <c r="J38" s="66">
        <f t="shared" si="33"/>
        <v>0</v>
      </c>
      <c r="K38" s="66">
        <f t="shared" si="33"/>
        <v>0</v>
      </c>
      <c r="L38" s="66">
        <f t="shared" si="33"/>
        <v>0</v>
      </c>
      <c r="M38" s="66">
        <f t="shared" si="33"/>
        <v>0</v>
      </c>
      <c r="N38" s="63"/>
      <c r="O38" s="65">
        <f t="shared" si="2"/>
        <v>0</v>
      </c>
      <c r="P38">
        <f>IF(O38=0,"",VLOOKUP(A38,CTRs!A$1:C$82,3,FALSE))</f>
      </c>
      <c r="Q38">
        <f t="shared" si="4"/>
      </c>
    </row>
    <row r="39" spans="1:17" ht="12.75">
      <c r="A39" s="207">
        <f>'Input Info'!B47</f>
        <v>0</v>
      </c>
      <c r="B39" s="66">
        <f aca="true" t="shared" si="34" ref="B39:M39">+B100+B163</f>
        <v>0</v>
      </c>
      <c r="C39" s="66">
        <f t="shared" si="34"/>
        <v>0</v>
      </c>
      <c r="D39" s="66">
        <f t="shared" si="34"/>
        <v>0</v>
      </c>
      <c r="E39" s="66">
        <f t="shared" si="34"/>
        <v>0</v>
      </c>
      <c r="F39" s="66">
        <f t="shared" si="34"/>
        <v>0</v>
      </c>
      <c r="G39" s="66">
        <f t="shared" si="34"/>
        <v>0</v>
      </c>
      <c r="H39" s="66">
        <f t="shared" si="34"/>
        <v>0</v>
      </c>
      <c r="I39" s="66">
        <f t="shared" si="34"/>
        <v>0</v>
      </c>
      <c r="J39" s="66">
        <f t="shared" si="34"/>
        <v>0</v>
      </c>
      <c r="K39" s="66">
        <f t="shared" si="34"/>
        <v>0</v>
      </c>
      <c r="L39" s="66">
        <f t="shared" si="34"/>
        <v>0</v>
      </c>
      <c r="M39" s="66">
        <f t="shared" si="34"/>
        <v>0</v>
      </c>
      <c r="N39" s="63"/>
      <c r="O39" s="65">
        <f t="shared" si="2"/>
        <v>0</v>
      </c>
      <c r="P39">
        <f>IF(O39=0,"",VLOOKUP(A39,CTRs!A$1:C$82,3,FALSE))</f>
      </c>
      <c r="Q39">
        <f t="shared" si="4"/>
      </c>
    </row>
    <row r="40" spans="1:17" ht="12.75">
      <c r="A40" s="207">
        <f>'Input Info'!B48</f>
        <v>0</v>
      </c>
      <c r="B40" s="66">
        <f aca="true" t="shared" si="35" ref="B40:M40">+B101+B164</f>
        <v>0</v>
      </c>
      <c r="C40" s="66">
        <f t="shared" si="35"/>
        <v>0</v>
      </c>
      <c r="D40" s="66">
        <f t="shared" si="35"/>
        <v>0</v>
      </c>
      <c r="E40" s="66">
        <f t="shared" si="35"/>
        <v>0</v>
      </c>
      <c r="F40" s="66">
        <f t="shared" si="35"/>
        <v>0</v>
      </c>
      <c r="G40" s="66">
        <f t="shared" si="35"/>
        <v>0</v>
      </c>
      <c r="H40" s="66">
        <f t="shared" si="35"/>
        <v>0</v>
      </c>
      <c r="I40" s="66">
        <f t="shared" si="35"/>
        <v>0</v>
      </c>
      <c r="J40" s="66">
        <f t="shared" si="35"/>
        <v>0</v>
      </c>
      <c r="K40" s="66">
        <f t="shared" si="35"/>
        <v>0</v>
      </c>
      <c r="L40" s="66">
        <f t="shared" si="35"/>
        <v>0</v>
      </c>
      <c r="M40" s="66">
        <f t="shared" si="35"/>
        <v>0</v>
      </c>
      <c r="N40" s="63"/>
      <c r="O40" s="65">
        <f t="shared" si="2"/>
        <v>0</v>
      </c>
      <c r="P40">
        <f>IF(O40=0,"",VLOOKUP(A40,CTRs!A$1:C$82,3,FALSE))</f>
      </c>
      <c r="Q40">
        <f t="shared" si="4"/>
      </c>
    </row>
    <row r="41" spans="1:17" ht="12.75">
      <c r="A41" s="207">
        <f>'Input Info'!B49</f>
        <v>0</v>
      </c>
      <c r="B41" s="66">
        <f aca="true" t="shared" si="36" ref="B41:M41">+B102+B165</f>
        <v>0</v>
      </c>
      <c r="C41" s="66">
        <f t="shared" si="36"/>
        <v>0</v>
      </c>
      <c r="D41" s="66">
        <f t="shared" si="36"/>
        <v>0</v>
      </c>
      <c r="E41" s="66">
        <f t="shared" si="36"/>
        <v>0</v>
      </c>
      <c r="F41" s="66">
        <f t="shared" si="36"/>
        <v>0</v>
      </c>
      <c r="G41" s="66">
        <f t="shared" si="36"/>
        <v>0</v>
      </c>
      <c r="H41" s="66">
        <f t="shared" si="36"/>
        <v>0</v>
      </c>
      <c r="I41" s="66">
        <f t="shared" si="36"/>
        <v>0</v>
      </c>
      <c r="J41" s="66">
        <f t="shared" si="36"/>
        <v>0</v>
      </c>
      <c r="K41" s="66">
        <f t="shared" si="36"/>
        <v>0</v>
      </c>
      <c r="L41" s="66">
        <f t="shared" si="36"/>
        <v>0</v>
      </c>
      <c r="M41" s="66">
        <f t="shared" si="36"/>
        <v>0</v>
      </c>
      <c r="N41" s="63"/>
      <c r="O41" s="65">
        <f t="shared" si="2"/>
        <v>0</v>
      </c>
      <c r="P41">
        <f>IF(O41=0,"",VLOOKUP(A41,CTRs!A$1:C$82,3,FALSE))</f>
      </c>
      <c r="Q41">
        <f t="shared" si="4"/>
      </c>
    </row>
    <row r="42" spans="1:17" ht="12.75">
      <c r="A42" s="207">
        <f>'Input Info'!B50</f>
        <v>0</v>
      </c>
      <c r="B42" s="66">
        <f aca="true" t="shared" si="37" ref="B42:M42">+B103+B166</f>
        <v>0</v>
      </c>
      <c r="C42" s="66">
        <f t="shared" si="37"/>
        <v>0</v>
      </c>
      <c r="D42" s="66">
        <f t="shared" si="37"/>
        <v>0</v>
      </c>
      <c r="E42" s="66">
        <f t="shared" si="37"/>
        <v>0</v>
      </c>
      <c r="F42" s="66">
        <f t="shared" si="37"/>
        <v>0</v>
      </c>
      <c r="G42" s="66">
        <f t="shared" si="37"/>
        <v>0</v>
      </c>
      <c r="H42" s="66">
        <f t="shared" si="37"/>
        <v>0</v>
      </c>
      <c r="I42" s="66">
        <f t="shared" si="37"/>
        <v>0</v>
      </c>
      <c r="J42" s="66">
        <f t="shared" si="37"/>
        <v>0</v>
      </c>
      <c r="K42" s="66">
        <f t="shared" si="37"/>
        <v>0</v>
      </c>
      <c r="L42" s="66">
        <f t="shared" si="37"/>
        <v>0</v>
      </c>
      <c r="M42" s="66">
        <f t="shared" si="37"/>
        <v>0</v>
      </c>
      <c r="N42" s="63"/>
      <c r="O42" s="65">
        <f t="shared" si="2"/>
        <v>0</v>
      </c>
      <c r="P42">
        <f>IF(O42=0,"",VLOOKUP(A42,CTRs!A$1:C$82,3,FALSE))</f>
      </c>
      <c r="Q42">
        <f t="shared" si="4"/>
      </c>
    </row>
    <row r="43" spans="1:17" ht="12.75">
      <c r="A43" s="207">
        <f>'Input Info'!B51</f>
        <v>0</v>
      </c>
      <c r="B43" s="66">
        <f aca="true" t="shared" si="38" ref="B43:M43">+B104+B167</f>
        <v>0</v>
      </c>
      <c r="C43" s="66">
        <f t="shared" si="38"/>
        <v>0</v>
      </c>
      <c r="D43" s="66">
        <f t="shared" si="38"/>
        <v>0</v>
      </c>
      <c r="E43" s="66">
        <f t="shared" si="38"/>
        <v>0</v>
      </c>
      <c r="F43" s="66">
        <f t="shared" si="38"/>
        <v>0</v>
      </c>
      <c r="G43" s="66">
        <f t="shared" si="38"/>
        <v>0</v>
      </c>
      <c r="H43" s="66">
        <f t="shared" si="38"/>
        <v>0</v>
      </c>
      <c r="I43" s="66">
        <f t="shared" si="38"/>
        <v>0</v>
      </c>
      <c r="J43" s="66">
        <f t="shared" si="38"/>
        <v>0</v>
      </c>
      <c r="K43" s="66">
        <f t="shared" si="38"/>
        <v>0</v>
      </c>
      <c r="L43" s="66">
        <f t="shared" si="38"/>
        <v>0</v>
      </c>
      <c r="M43" s="66">
        <f t="shared" si="38"/>
        <v>0</v>
      </c>
      <c r="N43" s="63"/>
      <c r="O43" s="65">
        <f t="shared" si="2"/>
        <v>0</v>
      </c>
      <c r="P43">
        <f>IF(O43=0,"",VLOOKUP(A43,CTRs!A$1:C$82,3,FALSE))</f>
      </c>
      <c r="Q43">
        <f t="shared" si="4"/>
      </c>
    </row>
    <row r="44" spans="1:17" ht="12.75">
      <c r="A44" s="207">
        <f>'Input Info'!B52</f>
        <v>0</v>
      </c>
      <c r="B44" s="66">
        <f aca="true" t="shared" si="39" ref="B44:M44">+B105+B168</f>
        <v>0</v>
      </c>
      <c r="C44" s="66">
        <f t="shared" si="39"/>
        <v>0</v>
      </c>
      <c r="D44" s="66">
        <f t="shared" si="39"/>
        <v>0</v>
      </c>
      <c r="E44" s="66">
        <f t="shared" si="39"/>
        <v>0</v>
      </c>
      <c r="F44" s="66">
        <f t="shared" si="39"/>
        <v>0</v>
      </c>
      <c r="G44" s="66">
        <f t="shared" si="39"/>
        <v>0</v>
      </c>
      <c r="H44" s="66">
        <f t="shared" si="39"/>
        <v>0</v>
      </c>
      <c r="I44" s="66">
        <f t="shared" si="39"/>
        <v>0</v>
      </c>
      <c r="J44" s="66">
        <f t="shared" si="39"/>
        <v>0</v>
      </c>
      <c r="K44" s="66">
        <f t="shared" si="39"/>
        <v>0</v>
      </c>
      <c r="L44" s="66">
        <f t="shared" si="39"/>
        <v>0</v>
      </c>
      <c r="M44" s="66">
        <f t="shared" si="39"/>
        <v>0</v>
      </c>
      <c r="N44" s="63"/>
      <c r="O44" s="65">
        <f t="shared" si="2"/>
        <v>0</v>
      </c>
      <c r="P44">
        <f>IF(O44=0,"",VLOOKUP(A44,CTRs!A$1:C$82,3,FALSE))</f>
      </c>
      <c r="Q44">
        <f t="shared" si="4"/>
      </c>
    </row>
    <row r="45" spans="1:17" ht="12.75">
      <c r="A45" s="207">
        <f>'Input Info'!B53</f>
        <v>0</v>
      </c>
      <c r="B45" s="66">
        <f aca="true" t="shared" si="40" ref="B45:M45">+B106+B169</f>
        <v>0</v>
      </c>
      <c r="C45" s="66">
        <f t="shared" si="40"/>
        <v>0</v>
      </c>
      <c r="D45" s="66">
        <f t="shared" si="40"/>
        <v>0</v>
      </c>
      <c r="E45" s="66">
        <f t="shared" si="40"/>
        <v>0</v>
      </c>
      <c r="F45" s="66">
        <f t="shared" si="40"/>
        <v>0</v>
      </c>
      <c r="G45" s="66">
        <f t="shared" si="40"/>
        <v>0</v>
      </c>
      <c r="H45" s="66">
        <f t="shared" si="40"/>
        <v>0</v>
      </c>
      <c r="I45" s="66">
        <f t="shared" si="40"/>
        <v>0</v>
      </c>
      <c r="J45" s="66">
        <f t="shared" si="40"/>
        <v>0</v>
      </c>
      <c r="K45" s="66">
        <f t="shared" si="40"/>
        <v>0</v>
      </c>
      <c r="L45" s="66">
        <f t="shared" si="40"/>
        <v>0</v>
      </c>
      <c r="M45" s="66">
        <f t="shared" si="40"/>
        <v>0</v>
      </c>
      <c r="N45" s="63"/>
      <c r="O45" s="65">
        <f t="shared" si="2"/>
        <v>0</v>
      </c>
      <c r="P45">
        <f>IF(O45=0,"",VLOOKUP(A45,CTRs!A$1:C$82,3,FALSE))</f>
      </c>
      <c r="Q45">
        <f t="shared" si="4"/>
      </c>
    </row>
    <row r="46" spans="1:17" ht="12.75">
      <c r="A46" s="207">
        <f>'Input Info'!B54</f>
        <v>0</v>
      </c>
      <c r="B46" s="66">
        <f aca="true" t="shared" si="41" ref="B46:M46">+B107+B170</f>
        <v>0</v>
      </c>
      <c r="C46" s="66">
        <f t="shared" si="41"/>
        <v>0</v>
      </c>
      <c r="D46" s="66">
        <f t="shared" si="41"/>
        <v>0</v>
      </c>
      <c r="E46" s="66">
        <f t="shared" si="41"/>
        <v>0</v>
      </c>
      <c r="F46" s="66">
        <f t="shared" si="41"/>
        <v>0</v>
      </c>
      <c r="G46" s="66">
        <f t="shared" si="41"/>
        <v>0</v>
      </c>
      <c r="H46" s="66">
        <f t="shared" si="41"/>
        <v>0</v>
      </c>
      <c r="I46" s="66">
        <f t="shared" si="41"/>
        <v>0</v>
      </c>
      <c r="J46" s="66">
        <f t="shared" si="41"/>
        <v>0</v>
      </c>
      <c r="K46" s="66">
        <f t="shared" si="41"/>
        <v>0</v>
      </c>
      <c r="L46" s="66">
        <f t="shared" si="41"/>
        <v>0</v>
      </c>
      <c r="M46" s="66">
        <f t="shared" si="41"/>
        <v>0</v>
      </c>
      <c r="N46" s="63"/>
      <c r="O46" s="65">
        <f t="shared" si="2"/>
        <v>0</v>
      </c>
      <c r="P46">
        <f>IF(O46=0,"",VLOOKUP(A46,CTRs!A$1:C$82,3,FALSE))</f>
      </c>
      <c r="Q46">
        <f t="shared" si="4"/>
      </c>
    </row>
    <row r="47" spans="1:17" ht="12.75">
      <c r="A47" s="207">
        <f>'Input Info'!B55</f>
        <v>0</v>
      </c>
      <c r="B47" s="66">
        <f aca="true" t="shared" si="42" ref="B47:M47">+B108+B171</f>
        <v>0</v>
      </c>
      <c r="C47" s="66">
        <f t="shared" si="42"/>
        <v>0</v>
      </c>
      <c r="D47" s="66">
        <f t="shared" si="42"/>
        <v>0</v>
      </c>
      <c r="E47" s="66">
        <f t="shared" si="42"/>
        <v>0</v>
      </c>
      <c r="F47" s="66">
        <f t="shared" si="42"/>
        <v>0</v>
      </c>
      <c r="G47" s="66">
        <f t="shared" si="42"/>
        <v>0</v>
      </c>
      <c r="H47" s="66">
        <f t="shared" si="42"/>
        <v>0</v>
      </c>
      <c r="I47" s="66">
        <f t="shared" si="42"/>
        <v>0</v>
      </c>
      <c r="J47" s="66">
        <f t="shared" si="42"/>
        <v>0</v>
      </c>
      <c r="K47" s="66">
        <f t="shared" si="42"/>
        <v>0</v>
      </c>
      <c r="L47" s="66">
        <f t="shared" si="42"/>
        <v>0</v>
      </c>
      <c r="M47" s="66">
        <f t="shared" si="42"/>
        <v>0</v>
      </c>
      <c r="N47" s="63"/>
      <c r="O47" s="65">
        <f t="shared" si="2"/>
        <v>0</v>
      </c>
      <c r="P47">
        <f>IF(O47=0,"",VLOOKUP(A47,CTRs!A$1:C$82,3,FALSE))</f>
      </c>
      <c r="Q47">
        <f t="shared" si="4"/>
      </c>
    </row>
    <row r="48" spans="1:17" ht="12.75">
      <c r="A48" s="207">
        <f>'Input Info'!B56</f>
        <v>0</v>
      </c>
      <c r="B48" s="66">
        <f aca="true" t="shared" si="43" ref="B48:M48">+B109+B172</f>
        <v>0</v>
      </c>
      <c r="C48" s="66">
        <f t="shared" si="43"/>
        <v>0</v>
      </c>
      <c r="D48" s="66">
        <f t="shared" si="43"/>
        <v>0</v>
      </c>
      <c r="E48" s="66">
        <f t="shared" si="43"/>
        <v>0</v>
      </c>
      <c r="F48" s="66">
        <f t="shared" si="43"/>
        <v>0</v>
      </c>
      <c r="G48" s="66">
        <f t="shared" si="43"/>
        <v>0</v>
      </c>
      <c r="H48" s="66">
        <f t="shared" si="43"/>
        <v>0</v>
      </c>
      <c r="I48" s="66">
        <f t="shared" si="43"/>
        <v>0</v>
      </c>
      <c r="J48" s="66">
        <f t="shared" si="43"/>
        <v>0</v>
      </c>
      <c r="K48" s="66">
        <f t="shared" si="43"/>
        <v>0</v>
      </c>
      <c r="L48" s="66">
        <f t="shared" si="43"/>
        <v>0</v>
      </c>
      <c r="M48" s="66">
        <f t="shared" si="43"/>
        <v>0</v>
      </c>
      <c r="N48" s="63"/>
      <c r="O48" s="65">
        <f t="shared" si="2"/>
        <v>0</v>
      </c>
      <c r="P48">
        <f>IF(O48=0,"",VLOOKUP(A48,CTRs!A$1:C$82,3,FALSE))</f>
      </c>
      <c r="Q48">
        <f t="shared" si="4"/>
      </c>
    </row>
    <row r="49" spans="1:15" ht="12.75">
      <c r="A49" s="63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3"/>
      <c r="O49" s="63"/>
    </row>
    <row r="50" spans="1:17" ht="13.5" thickBot="1">
      <c r="A50" s="64" t="s">
        <v>65</v>
      </c>
      <c r="B50" s="69">
        <f>SUM(B8:B49)</f>
        <v>0</v>
      </c>
      <c r="C50" s="69">
        <f aca="true" t="shared" si="44" ref="C50:M50">SUM(C8:C49)</f>
        <v>0</v>
      </c>
      <c r="D50" s="69">
        <f t="shared" si="44"/>
        <v>0</v>
      </c>
      <c r="E50" s="69">
        <f t="shared" si="44"/>
        <v>0</v>
      </c>
      <c r="F50" s="69">
        <f t="shared" si="44"/>
        <v>0</v>
      </c>
      <c r="G50" s="69">
        <f t="shared" si="44"/>
        <v>0</v>
      </c>
      <c r="H50" s="69">
        <f t="shared" si="44"/>
        <v>0</v>
      </c>
      <c r="I50" s="69">
        <f t="shared" si="44"/>
        <v>0</v>
      </c>
      <c r="J50" s="69">
        <f t="shared" si="44"/>
        <v>0</v>
      </c>
      <c r="K50" s="69">
        <f t="shared" si="44"/>
        <v>0</v>
      </c>
      <c r="L50" s="69">
        <f t="shared" si="44"/>
        <v>0</v>
      </c>
      <c r="M50" s="69">
        <f t="shared" si="44"/>
        <v>0</v>
      </c>
      <c r="N50" s="63"/>
      <c r="O50" s="65">
        <f>SUM(O8:O49)</f>
        <v>0</v>
      </c>
      <c r="Q50">
        <f>SUM(Q8:Q49)</f>
        <v>0</v>
      </c>
    </row>
    <row r="51" spans="1:18" ht="13.5" thickTop="1">
      <c r="A51" s="63"/>
      <c r="B51" s="63">
        <f aca="true" t="shared" si="45" ref="B51:M51">+B112+B175</f>
        <v>0</v>
      </c>
      <c r="C51" s="63">
        <f t="shared" si="45"/>
        <v>0</v>
      </c>
      <c r="D51" s="63">
        <f t="shared" si="45"/>
        <v>0</v>
      </c>
      <c r="E51" s="63">
        <f t="shared" si="45"/>
        <v>0</v>
      </c>
      <c r="F51" s="63">
        <f t="shared" si="45"/>
        <v>0</v>
      </c>
      <c r="G51" s="63">
        <f t="shared" si="45"/>
        <v>0</v>
      </c>
      <c r="H51" s="63">
        <f t="shared" si="45"/>
        <v>0</v>
      </c>
      <c r="I51" s="63">
        <f t="shared" si="45"/>
        <v>0</v>
      </c>
      <c r="J51" s="63">
        <f t="shared" si="45"/>
        <v>0</v>
      </c>
      <c r="K51" s="63">
        <f t="shared" si="45"/>
        <v>0</v>
      </c>
      <c r="L51" s="63">
        <f t="shared" si="45"/>
        <v>0</v>
      </c>
      <c r="M51" s="63">
        <f t="shared" si="45"/>
        <v>0</v>
      </c>
      <c r="N51" s="63"/>
      <c r="O51" s="63">
        <f>+O112+O175</f>
        <v>0</v>
      </c>
      <c r="Q51" t="e">
        <f>+Q50/O50</f>
        <v>#DIV/0!</v>
      </c>
      <c r="R51" s="646" t="s">
        <v>642</v>
      </c>
    </row>
    <row r="52" spans="1:15" ht="12.75">
      <c r="A52" s="63"/>
      <c r="C52" s="63"/>
      <c r="D52" s="208"/>
      <c r="E52" s="146"/>
      <c r="F52" s="209"/>
      <c r="G52" s="63"/>
      <c r="H52" s="63"/>
      <c r="I52" s="63"/>
      <c r="J52" s="63"/>
      <c r="K52" s="63"/>
      <c r="L52" s="63" t="s">
        <v>103</v>
      </c>
      <c r="M52" s="63" t="e">
        <f>+O52/O50</f>
        <v>#DIV/0!</v>
      </c>
      <c r="N52" s="63"/>
      <c r="O52" s="183">
        <f>+O111</f>
        <v>0</v>
      </c>
    </row>
    <row r="53" spans="1:15" ht="26.25">
      <c r="A53" s="63"/>
      <c r="B53" s="63"/>
      <c r="C53" s="63"/>
      <c r="D53" s="208"/>
      <c r="E53" s="146"/>
      <c r="F53" s="209"/>
      <c r="G53" s="63"/>
      <c r="H53" s="63"/>
      <c r="I53" s="63"/>
      <c r="J53" s="63"/>
      <c r="K53" s="63"/>
      <c r="L53" s="63" t="s">
        <v>104</v>
      </c>
      <c r="M53" s="63" t="e">
        <f>+O53/O50</f>
        <v>#DIV/0!</v>
      </c>
      <c r="N53" s="63"/>
      <c r="O53" s="183">
        <f>+O174</f>
        <v>0</v>
      </c>
    </row>
    <row r="54" spans="1:15" ht="12.75">
      <c r="A54" s="63"/>
      <c r="B54" s="63"/>
      <c r="C54" s="63"/>
      <c r="D54" s="208"/>
      <c r="E54" s="146"/>
      <c r="F54" s="209"/>
      <c r="G54" s="63"/>
      <c r="H54" s="63"/>
      <c r="I54" s="63"/>
      <c r="J54" s="63"/>
      <c r="K54" s="63"/>
      <c r="L54" s="63"/>
      <c r="M54" s="63"/>
      <c r="N54" s="63"/>
      <c r="O54" s="183">
        <f>SUM(O52:O53)</f>
        <v>0</v>
      </c>
    </row>
    <row r="55" spans="1:14" ht="12.75">
      <c r="A55" s="63"/>
      <c r="B55" s="63"/>
      <c r="C55" s="63"/>
      <c r="D55" s="209"/>
      <c r="E55" s="209"/>
      <c r="F55" s="209"/>
      <c r="G55" s="63"/>
      <c r="H55" s="63"/>
      <c r="I55" s="63"/>
      <c r="J55" s="63"/>
      <c r="K55" s="63"/>
      <c r="L55" s="63"/>
      <c r="M55" s="63"/>
      <c r="N55" s="63"/>
    </row>
    <row r="56" spans="1:15" ht="12.75">
      <c r="A56" s="63"/>
      <c r="B56" s="63"/>
      <c r="C56" s="63"/>
      <c r="D56" s="208"/>
      <c r="E56" s="209"/>
      <c r="F56" s="209"/>
      <c r="G56" s="63"/>
      <c r="H56" s="63"/>
      <c r="I56" s="63"/>
      <c r="J56" s="63"/>
      <c r="K56" s="63"/>
      <c r="L56" s="63"/>
      <c r="M56" s="63"/>
      <c r="N56" s="63"/>
      <c r="O56" s="183">
        <f>+O54-D57</f>
        <v>0</v>
      </c>
    </row>
    <row r="57" spans="1:15" ht="12.75">
      <c r="A57" s="63"/>
      <c r="B57" s="63"/>
      <c r="C57" s="63"/>
      <c r="D57" s="210"/>
      <c r="E57" s="146"/>
      <c r="F57" s="209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2.75">
      <c r="A58" s="63"/>
      <c r="B58" s="63"/>
      <c r="C58" s="63"/>
      <c r="D58" s="208"/>
      <c r="E58" s="146"/>
      <c r="F58" s="211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2.75">
      <c r="A59" s="63"/>
      <c r="B59" s="63"/>
      <c r="C59" s="63"/>
      <c r="D59" s="209"/>
      <c r="E59" s="209"/>
      <c r="F59" s="209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46.5">
      <c r="A63" s="60" t="str">
        <f>+A1</f>
        <v>Test Hospital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ht="15" customHeight="1">
      <c r="A64" s="756" t="s">
        <v>105</v>
      </c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</row>
    <row r="65" spans="1:15" ht="15" customHeight="1">
      <c r="A65" s="756" t="s">
        <v>97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</row>
    <row r="66" spans="1:15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12.75">
      <c r="A67" s="61"/>
      <c r="B67" s="67">
        <f aca="true" t="shared" si="46" ref="B67:M67">+B6</f>
        <v>41091</v>
      </c>
      <c r="C67" s="67">
        <f t="shared" si="46"/>
        <v>41122</v>
      </c>
      <c r="D67" s="67">
        <f t="shared" si="46"/>
        <v>41153</v>
      </c>
      <c r="E67" s="67">
        <f t="shared" si="46"/>
        <v>41183</v>
      </c>
      <c r="F67" s="67">
        <f t="shared" si="46"/>
        <v>41214</v>
      </c>
      <c r="G67" s="67">
        <f t="shared" si="46"/>
        <v>41244</v>
      </c>
      <c r="H67" s="67">
        <f t="shared" si="46"/>
        <v>41275</v>
      </c>
      <c r="I67" s="67">
        <f t="shared" si="46"/>
        <v>41306</v>
      </c>
      <c r="J67" s="67">
        <f t="shared" si="46"/>
        <v>41336</v>
      </c>
      <c r="K67" s="67">
        <f t="shared" si="46"/>
        <v>41367</v>
      </c>
      <c r="L67" s="67">
        <f t="shared" si="46"/>
        <v>41398</v>
      </c>
      <c r="M67" s="67">
        <f t="shared" si="46"/>
        <v>41429</v>
      </c>
      <c r="N67" s="61"/>
      <c r="O67" s="62" t="s">
        <v>65</v>
      </c>
    </row>
    <row r="68" spans="1:15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 s="59" customFormat="1" ht="12.75">
      <c r="A69" s="64">
        <f aca="true" t="shared" si="47" ref="A69:A109">+A8</f>
        <v>0</v>
      </c>
      <c r="B69" s="68">
        <f>VLOOKUP(A69,Jul!C$3:I$49,4,FALSE)</f>
        <v>0</v>
      </c>
      <c r="C69" s="68">
        <f>VLOOKUP(A69,Aug!C$3:I$49,4,FALSE)</f>
        <v>0</v>
      </c>
      <c r="D69" s="68">
        <f>VLOOKUP(A69,Sep!C$3:I$49,4,FALSE)</f>
        <v>0</v>
      </c>
      <c r="E69" s="68">
        <f>VLOOKUP(A69,Oct!C$3:I$49,4,FALSE)</f>
        <v>0</v>
      </c>
      <c r="F69" s="68">
        <f>VLOOKUP(A69,Nov!C$3:I$49,4,FALSE)</f>
        <v>0</v>
      </c>
      <c r="G69" s="68">
        <f>VLOOKUP(A69,Dec!C$3:I$49,4,FALSE)</f>
        <v>0</v>
      </c>
      <c r="H69" s="68">
        <f>VLOOKUP(A69,Jan!C$3:I$49,4,FALSE)</f>
        <v>0</v>
      </c>
      <c r="I69" s="68">
        <f>VLOOKUP(A69,Feb!C$3:I$49,4,FALSE)</f>
        <v>0</v>
      </c>
      <c r="J69" s="68">
        <f>VLOOKUP(A69,Mar!C$3:I$49,4,FALSE)</f>
        <v>0</v>
      </c>
      <c r="K69" s="68">
        <f>VLOOKUP(A69,April!C$3:I$49,4,FALSE)</f>
        <v>0</v>
      </c>
      <c r="L69" s="68">
        <f>VLOOKUP(A69,May!C$3:I$49,4,FALSE)</f>
        <v>0</v>
      </c>
      <c r="M69" s="68">
        <f>VLOOKUP(A69,June!C$3:I$49,4,FALSE)</f>
        <v>0</v>
      </c>
      <c r="N69" s="63"/>
      <c r="O69" s="65">
        <f aca="true" t="shared" si="48" ref="O69:O109">SUM(B69:M69)</f>
        <v>0</v>
      </c>
    </row>
    <row r="70" spans="1:15" ht="12.75">
      <c r="A70" s="64">
        <f t="shared" si="47"/>
        <v>0</v>
      </c>
      <c r="B70" s="68">
        <f>VLOOKUP(A70,Jul!C$3:I$49,4,FALSE)</f>
        <v>0</v>
      </c>
      <c r="C70" s="68">
        <f>VLOOKUP(A70,Aug!C$3:I$49,4,FALSE)</f>
        <v>0</v>
      </c>
      <c r="D70" s="68">
        <f>VLOOKUP(A70,Sep!C$3:I$49,4,FALSE)</f>
        <v>0</v>
      </c>
      <c r="E70" s="68">
        <f>VLOOKUP(A70,Oct!C$3:I$49,4,FALSE)</f>
        <v>0</v>
      </c>
      <c r="F70" s="68">
        <f>VLOOKUP(A70,Nov!C$3:I$49,4,FALSE)</f>
        <v>0</v>
      </c>
      <c r="G70" s="68">
        <f>VLOOKUP(A70,Dec!C$3:I$49,4,FALSE)</f>
        <v>0</v>
      </c>
      <c r="H70" s="68">
        <f>VLOOKUP(A70,Jan!C$3:I$49,4,FALSE)</f>
        <v>0</v>
      </c>
      <c r="I70" s="68">
        <f>VLOOKUP(A70,Feb!C$3:I$49,4,FALSE)</f>
        <v>0</v>
      </c>
      <c r="J70" s="68">
        <f>VLOOKUP(A70,Mar!C$3:I$49,4,FALSE)</f>
        <v>0</v>
      </c>
      <c r="K70" s="68">
        <f>VLOOKUP(A70,April!C$3:I$49,4,FALSE)</f>
        <v>0</v>
      </c>
      <c r="L70" s="68">
        <f>VLOOKUP(A70,May!C$3:I$49,4,FALSE)</f>
        <v>0</v>
      </c>
      <c r="M70" s="68">
        <f>VLOOKUP(A70,June!C$3:I$49,4,FALSE)</f>
        <v>0</v>
      </c>
      <c r="N70" s="63"/>
      <c r="O70" s="65">
        <f t="shared" si="48"/>
        <v>0</v>
      </c>
    </row>
    <row r="71" spans="1:15" ht="12.75">
      <c r="A71" s="64">
        <f t="shared" si="47"/>
        <v>0</v>
      </c>
      <c r="B71" s="68">
        <f>VLOOKUP(A71,Jul!C$3:I$49,4,FALSE)</f>
        <v>0</v>
      </c>
      <c r="C71" s="68">
        <f>VLOOKUP(A71,Aug!C$3:I$49,4,FALSE)</f>
        <v>0</v>
      </c>
      <c r="D71" s="68">
        <f>VLOOKUP(A71,Sep!C$3:I$49,4,FALSE)</f>
        <v>0</v>
      </c>
      <c r="E71" s="68">
        <f>VLOOKUP(A71,Oct!C$3:I$49,4,FALSE)</f>
        <v>0</v>
      </c>
      <c r="F71" s="68">
        <f>VLOOKUP(A71,Nov!C$3:I$49,4,FALSE)</f>
        <v>0</v>
      </c>
      <c r="G71" s="68">
        <f>VLOOKUP(A71,Dec!C$3:I$49,4,FALSE)</f>
        <v>0</v>
      </c>
      <c r="H71" s="68">
        <f>VLOOKUP(A71,Jan!C$3:I$49,4,FALSE)</f>
        <v>0</v>
      </c>
      <c r="I71" s="68">
        <f>VLOOKUP(A71,Feb!C$3:I$49,4,FALSE)</f>
        <v>0</v>
      </c>
      <c r="J71" s="68">
        <f>VLOOKUP(A71,Mar!C$3:I$49,4,FALSE)</f>
        <v>0</v>
      </c>
      <c r="K71" s="68">
        <f>VLOOKUP(A71,April!C$3:I$49,4,FALSE)</f>
        <v>0</v>
      </c>
      <c r="L71" s="68">
        <f>VLOOKUP(A71,May!C$3:I$49,4,FALSE)</f>
        <v>0</v>
      </c>
      <c r="M71" s="68">
        <f>VLOOKUP(A71,June!C$3:I$49,4,FALSE)</f>
        <v>0</v>
      </c>
      <c r="N71" s="63"/>
      <c r="O71" s="65">
        <f t="shared" si="48"/>
        <v>0</v>
      </c>
    </row>
    <row r="72" spans="1:15" ht="12.75">
      <c r="A72" s="64">
        <f t="shared" si="47"/>
        <v>0</v>
      </c>
      <c r="B72" s="68">
        <f>VLOOKUP(A72,Jul!C$3:I$49,4,FALSE)</f>
        <v>0</v>
      </c>
      <c r="C72" s="68">
        <f>VLOOKUP(A72,Aug!C$3:I$49,4,FALSE)</f>
        <v>0</v>
      </c>
      <c r="D72" s="68">
        <f>VLOOKUP(A72,Sep!C$3:I$49,4,FALSE)</f>
        <v>0</v>
      </c>
      <c r="E72" s="68">
        <f>VLOOKUP(A72,Oct!C$3:I$49,4,FALSE)</f>
        <v>0</v>
      </c>
      <c r="F72" s="68">
        <f>VLOOKUP(A72,Nov!C$3:I$49,4,FALSE)</f>
        <v>0</v>
      </c>
      <c r="G72" s="68">
        <f>VLOOKUP(A72,Dec!C$3:I$49,4,FALSE)</f>
        <v>0</v>
      </c>
      <c r="H72" s="68">
        <f>VLOOKUP(A72,Jan!C$3:I$49,4,FALSE)</f>
        <v>0</v>
      </c>
      <c r="I72" s="68">
        <f>VLOOKUP(A72,Feb!C$3:I$49,4,FALSE)</f>
        <v>0</v>
      </c>
      <c r="J72" s="68">
        <f>VLOOKUP(A72,Mar!C$3:I$49,4,FALSE)</f>
        <v>0</v>
      </c>
      <c r="K72" s="68">
        <f>VLOOKUP(A72,April!C$3:I$49,4,FALSE)</f>
        <v>0</v>
      </c>
      <c r="L72" s="68">
        <f>VLOOKUP(A72,May!C$3:I$49,4,FALSE)</f>
        <v>0</v>
      </c>
      <c r="M72" s="68">
        <f>VLOOKUP(A72,June!C$3:I$49,4,FALSE)</f>
        <v>0</v>
      </c>
      <c r="N72" s="63"/>
      <c r="O72" s="65">
        <f t="shared" si="48"/>
        <v>0</v>
      </c>
    </row>
    <row r="73" spans="1:15" ht="12.75">
      <c r="A73" s="64">
        <f t="shared" si="47"/>
        <v>0</v>
      </c>
      <c r="B73" s="68">
        <f>VLOOKUP(A73,Jul!C$3:I$49,4,FALSE)</f>
        <v>0</v>
      </c>
      <c r="C73" s="68">
        <f>VLOOKUP(A73,Aug!C$3:I$49,4,FALSE)</f>
        <v>0</v>
      </c>
      <c r="D73" s="68">
        <f>VLOOKUP(A73,Sep!C$3:I$49,4,FALSE)</f>
        <v>0</v>
      </c>
      <c r="E73" s="68">
        <f>VLOOKUP(A73,Oct!C$3:I$49,4,FALSE)</f>
        <v>0</v>
      </c>
      <c r="F73" s="68">
        <f>VLOOKUP(A73,Nov!C$3:I$49,4,FALSE)</f>
        <v>0</v>
      </c>
      <c r="G73" s="68">
        <f>VLOOKUP(A73,Dec!C$3:I$49,4,FALSE)</f>
        <v>0</v>
      </c>
      <c r="H73" s="68">
        <f>VLOOKUP(A73,Jan!C$3:I$49,4,FALSE)</f>
        <v>0</v>
      </c>
      <c r="I73" s="68">
        <f>VLOOKUP(A73,Feb!C$3:I$49,4,FALSE)</f>
        <v>0</v>
      </c>
      <c r="J73" s="68">
        <f>VLOOKUP(A73,Mar!C$3:I$49,4,FALSE)</f>
        <v>0</v>
      </c>
      <c r="K73" s="68">
        <f>VLOOKUP(A73,April!C$3:I$49,4,FALSE)</f>
        <v>0</v>
      </c>
      <c r="L73" s="68">
        <f>VLOOKUP(A73,May!C$3:I$49,4,FALSE)</f>
        <v>0</v>
      </c>
      <c r="M73" s="68">
        <f>VLOOKUP(A73,June!C$3:I$49,4,FALSE)</f>
        <v>0</v>
      </c>
      <c r="N73" s="63"/>
      <c r="O73" s="65">
        <f t="shared" si="48"/>
        <v>0</v>
      </c>
    </row>
    <row r="74" spans="1:15" ht="12.75">
      <c r="A74" s="64">
        <f t="shared" si="47"/>
        <v>0</v>
      </c>
      <c r="B74" s="68">
        <f>VLOOKUP(A74,Jul!C$3:I$49,4,FALSE)</f>
        <v>0</v>
      </c>
      <c r="C74" s="68">
        <f>VLOOKUP(A74,Aug!C$3:I$49,4,FALSE)</f>
        <v>0</v>
      </c>
      <c r="D74" s="68">
        <f>VLOOKUP(A74,Sep!C$3:I$49,4,FALSE)</f>
        <v>0</v>
      </c>
      <c r="E74" s="68">
        <f>VLOOKUP(A74,Oct!C$3:I$49,4,FALSE)</f>
        <v>0</v>
      </c>
      <c r="F74" s="68">
        <f>VLOOKUP(A74,Nov!C$3:I$49,4,FALSE)</f>
        <v>0</v>
      </c>
      <c r="G74" s="68">
        <f>VLOOKUP(A74,Dec!C$3:I$49,4,FALSE)</f>
        <v>0</v>
      </c>
      <c r="H74" s="68">
        <f>VLOOKUP(A74,Jan!C$3:I$49,4,FALSE)</f>
        <v>0</v>
      </c>
      <c r="I74" s="68">
        <f>VLOOKUP(A74,Feb!C$3:I$49,4,FALSE)</f>
        <v>0</v>
      </c>
      <c r="J74" s="68">
        <f>VLOOKUP(A74,Mar!C$3:I$49,4,FALSE)</f>
        <v>0</v>
      </c>
      <c r="K74" s="68">
        <f>VLOOKUP(A74,April!C$3:I$49,4,FALSE)</f>
        <v>0</v>
      </c>
      <c r="L74" s="68">
        <f>VLOOKUP(A74,May!C$3:I$49,4,FALSE)</f>
        <v>0</v>
      </c>
      <c r="M74" s="68">
        <f>VLOOKUP(A74,June!C$3:I$49,4,FALSE)</f>
        <v>0</v>
      </c>
      <c r="N74" s="63"/>
      <c r="O74" s="65">
        <f t="shared" si="48"/>
        <v>0</v>
      </c>
    </row>
    <row r="75" spans="1:15" ht="12.75">
      <c r="A75" s="64">
        <f t="shared" si="47"/>
        <v>0</v>
      </c>
      <c r="B75" s="68">
        <f>VLOOKUP(A75,Jul!C$3:I$49,4,FALSE)</f>
        <v>0</v>
      </c>
      <c r="C75" s="68">
        <f>VLOOKUP(A75,Aug!C$3:I$49,4,FALSE)</f>
        <v>0</v>
      </c>
      <c r="D75" s="68">
        <f>VLOOKUP(A75,Sep!C$3:I$49,4,FALSE)</f>
        <v>0</v>
      </c>
      <c r="E75" s="68">
        <f>VLOOKUP(A75,Oct!C$3:I$49,4,FALSE)</f>
        <v>0</v>
      </c>
      <c r="F75" s="68">
        <f>VLOOKUP(A75,Nov!C$3:I$49,4,FALSE)</f>
        <v>0</v>
      </c>
      <c r="G75" s="68">
        <f>VLOOKUP(A75,Dec!C$3:I$49,4,FALSE)</f>
        <v>0</v>
      </c>
      <c r="H75" s="68">
        <f>VLOOKUP(A75,Jan!C$3:I$49,4,FALSE)</f>
        <v>0</v>
      </c>
      <c r="I75" s="68">
        <f>VLOOKUP(A75,Feb!C$3:I$49,4,FALSE)</f>
        <v>0</v>
      </c>
      <c r="J75" s="68">
        <f>VLOOKUP(A75,Mar!C$3:I$49,4,FALSE)</f>
        <v>0</v>
      </c>
      <c r="K75" s="68">
        <f>VLOOKUP(A75,April!C$3:I$49,4,FALSE)</f>
        <v>0</v>
      </c>
      <c r="L75" s="68">
        <f>VLOOKUP(A75,May!C$3:I$49,4,FALSE)</f>
        <v>0</v>
      </c>
      <c r="M75" s="68">
        <f>VLOOKUP(A75,June!C$3:I$49,4,FALSE)</f>
        <v>0</v>
      </c>
      <c r="N75" s="63"/>
      <c r="O75" s="65">
        <f t="shared" si="48"/>
        <v>0</v>
      </c>
    </row>
    <row r="76" spans="1:15" ht="12.75">
      <c r="A76" s="64">
        <f t="shared" si="47"/>
        <v>0</v>
      </c>
      <c r="B76" s="68">
        <f>VLOOKUP(A76,Jul!C$3:I$49,4,FALSE)</f>
        <v>0</v>
      </c>
      <c r="C76" s="68">
        <f>VLOOKUP(A76,Aug!C$3:I$49,4,FALSE)</f>
        <v>0</v>
      </c>
      <c r="D76" s="68">
        <f>VLOOKUP(A76,Sep!C$3:I$49,4,FALSE)</f>
        <v>0</v>
      </c>
      <c r="E76" s="68">
        <f>VLOOKUP(A76,Oct!C$3:I$49,4,FALSE)</f>
        <v>0</v>
      </c>
      <c r="F76" s="68">
        <f>VLOOKUP(A76,Nov!C$3:I$49,4,FALSE)</f>
        <v>0</v>
      </c>
      <c r="G76" s="68">
        <f>VLOOKUP(A76,Dec!C$3:I$49,4,FALSE)</f>
        <v>0</v>
      </c>
      <c r="H76" s="68">
        <f>VLOOKUP(A76,Jan!C$3:I$49,4,FALSE)</f>
        <v>0</v>
      </c>
      <c r="I76" s="68">
        <f>VLOOKUP(A76,Feb!C$3:I$49,4,FALSE)</f>
        <v>0</v>
      </c>
      <c r="J76" s="68">
        <f>VLOOKUP(A76,Mar!C$3:I$49,4,FALSE)</f>
        <v>0</v>
      </c>
      <c r="K76" s="68">
        <f>VLOOKUP(A76,April!C$3:I$49,4,FALSE)</f>
        <v>0</v>
      </c>
      <c r="L76" s="68">
        <f>VLOOKUP(A76,May!C$3:I$49,4,FALSE)</f>
        <v>0</v>
      </c>
      <c r="M76" s="68">
        <f>VLOOKUP(A76,June!C$3:I$49,4,FALSE)</f>
        <v>0</v>
      </c>
      <c r="N76" s="63"/>
      <c r="O76" s="65">
        <f t="shared" si="48"/>
        <v>0</v>
      </c>
    </row>
    <row r="77" spans="1:15" ht="12.75">
      <c r="A77" s="64">
        <f t="shared" si="47"/>
        <v>0</v>
      </c>
      <c r="B77" s="68">
        <f>VLOOKUP(A77,Jul!C$3:I$49,4,FALSE)</f>
        <v>0</v>
      </c>
      <c r="C77" s="68">
        <f>VLOOKUP(A77,Aug!C$3:I$49,4,FALSE)</f>
        <v>0</v>
      </c>
      <c r="D77" s="68">
        <f>VLOOKUP(A77,Sep!C$3:I$49,4,FALSE)</f>
        <v>0</v>
      </c>
      <c r="E77" s="68">
        <f>VLOOKUP(A77,Oct!C$3:I$49,4,FALSE)</f>
        <v>0</v>
      </c>
      <c r="F77" s="68">
        <f>VLOOKUP(A77,Nov!C$3:I$49,4,FALSE)</f>
        <v>0</v>
      </c>
      <c r="G77" s="68">
        <f>VLOOKUP(A77,Dec!C$3:I$49,4,FALSE)</f>
        <v>0</v>
      </c>
      <c r="H77" s="68">
        <f>VLOOKUP(A77,Jan!C$3:I$49,4,FALSE)</f>
        <v>0</v>
      </c>
      <c r="I77" s="68">
        <f>VLOOKUP(A77,Feb!C$3:I$49,4,FALSE)</f>
        <v>0</v>
      </c>
      <c r="J77" s="68">
        <f>VLOOKUP(A77,Mar!C$3:I$49,4,FALSE)</f>
        <v>0</v>
      </c>
      <c r="K77" s="68">
        <f>VLOOKUP(A77,April!C$3:I$49,4,FALSE)</f>
        <v>0</v>
      </c>
      <c r="L77" s="68">
        <f>VLOOKUP(A77,May!C$3:I$49,4,FALSE)</f>
        <v>0</v>
      </c>
      <c r="M77" s="68">
        <f>VLOOKUP(A77,June!C$3:I$49,4,FALSE)</f>
        <v>0</v>
      </c>
      <c r="N77" s="63"/>
      <c r="O77" s="65">
        <f t="shared" si="48"/>
        <v>0</v>
      </c>
    </row>
    <row r="78" spans="1:15" ht="12.75">
      <c r="A78" s="64">
        <f t="shared" si="47"/>
        <v>0</v>
      </c>
      <c r="B78" s="68">
        <f>VLOOKUP(A78,Jul!C$3:I$49,4,FALSE)</f>
        <v>0</v>
      </c>
      <c r="C78" s="68">
        <f>VLOOKUP(A78,Aug!C$3:I$49,4,FALSE)</f>
        <v>0</v>
      </c>
      <c r="D78" s="68">
        <f>VLOOKUP(A78,Sep!C$3:I$49,4,FALSE)</f>
        <v>0</v>
      </c>
      <c r="E78" s="68">
        <f>VLOOKUP(A78,Oct!C$3:I$49,4,FALSE)</f>
        <v>0</v>
      </c>
      <c r="F78" s="68">
        <f>VLOOKUP(A78,Nov!C$3:I$49,4,FALSE)</f>
        <v>0</v>
      </c>
      <c r="G78" s="68">
        <f>VLOOKUP(A78,Dec!C$3:I$49,4,FALSE)</f>
        <v>0</v>
      </c>
      <c r="H78" s="68">
        <f>VLOOKUP(A78,Jan!C$3:I$49,4,FALSE)</f>
        <v>0</v>
      </c>
      <c r="I78" s="68">
        <f>VLOOKUP(A78,Feb!C$3:I$49,4,FALSE)</f>
        <v>0</v>
      </c>
      <c r="J78" s="68">
        <f>VLOOKUP(A78,Mar!C$3:I$49,4,FALSE)</f>
        <v>0</v>
      </c>
      <c r="K78" s="68">
        <f>VLOOKUP(A78,April!C$3:I$49,4,FALSE)</f>
        <v>0</v>
      </c>
      <c r="L78" s="68">
        <f>VLOOKUP(A78,May!C$3:I$49,4,FALSE)</f>
        <v>0</v>
      </c>
      <c r="M78" s="68">
        <f>VLOOKUP(A78,June!C$3:I$49,4,FALSE)</f>
        <v>0</v>
      </c>
      <c r="N78" s="63"/>
      <c r="O78" s="65">
        <f t="shared" si="48"/>
        <v>0</v>
      </c>
    </row>
    <row r="79" spans="1:15" ht="12.75">
      <c r="A79" s="64">
        <f t="shared" si="47"/>
        <v>0</v>
      </c>
      <c r="B79" s="68">
        <f>VLOOKUP(A79,Jul!C$3:I$49,4,FALSE)</f>
        <v>0</v>
      </c>
      <c r="C79" s="68">
        <f>VLOOKUP(A79,Aug!C$3:I$49,4,FALSE)</f>
        <v>0</v>
      </c>
      <c r="D79" s="68">
        <f>VLOOKUP(A79,Sep!C$3:I$49,4,FALSE)</f>
        <v>0</v>
      </c>
      <c r="E79" s="68">
        <f>VLOOKUP(A79,Oct!C$3:I$49,4,FALSE)</f>
        <v>0</v>
      </c>
      <c r="F79" s="68">
        <f>VLOOKUP(A79,Nov!C$3:I$49,4,FALSE)</f>
        <v>0</v>
      </c>
      <c r="G79" s="68">
        <f>VLOOKUP(A79,Dec!C$3:I$49,4,FALSE)</f>
        <v>0</v>
      </c>
      <c r="H79" s="68">
        <f>VLOOKUP(A79,Jan!C$3:I$49,4,FALSE)</f>
        <v>0</v>
      </c>
      <c r="I79" s="68">
        <f>VLOOKUP(A79,Feb!C$3:I$49,4,FALSE)</f>
        <v>0</v>
      </c>
      <c r="J79" s="68">
        <f>VLOOKUP(A79,Mar!C$3:I$49,4,FALSE)</f>
        <v>0</v>
      </c>
      <c r="K79" s="68">
        <f>VLOOKUP(A79,April!C$3:I$49,4,FALSE)</f>
        <v>0</v>
      </c>
      <c r="L79" s="68">
        <f>VLOOKUP(A79,May!C$3:I$49,4,FALSE)</f>
        <v>0</v>
      </c>
      <c r="M79" s="68">
        <f>VLOOKUP(A79,June!C$3:I$49,4,FALSE)</f>
        <v>0</v>
      </c>
      <c r="N79" s="63"/>
      <c r="O79" s="65">
        <f t="shared" si="48"/>
        <v>0</v>
      </c>
    </row>
    <row r="80" spans="1:15" ht="12.75">
      <c r="A80" s="64">
        <f t="shared" si="47"/>
        <v>0</v>
      </c>
      <c r="B80" s="68">
        <f>VLOOKUP(A80,Jul!C$3:I$49,4,FALSE)</f>
        <v>0</v>
      </c>
      <c r="C80" s="68">
        <f>VLOOKUP(A80,Aug!C$3:I$49,4,FALSE)</f>
        <v>0</v>
      </c>
      <c r="D80" s="68">
        <f>VLOOKUP(A80,Sep!C$3:I$49,4,FALSE)</f>
        <v>0</v>
      </c>
      <c r="E80" s="68">
        <f>VLOOKUP(A80,Oct!C$3:I$49,4,FALSE)</f>
        <v>0</v>
      </c>
      <c r="F80" s="68">
        <f>VLOOKUP(A80,Nov!C$3:I$49,4,FALSE)</f>
        <v>0</v>
      </c>
      <c r="G80" s="68">
        <f>VLOOKUP(A80,Dec!C$3:I$49,4,FALSE)</f>
        <v>0</v>
      </c>
      <c r="H80" s="68">
        <f>VLOOKUP(A80,Jan!C$3:I$49,4,FALSE)</f>
        <v>0</v>
      </c>
      <c r="I80" s="68">
        <f>VLOOKUP(A80,Feb!C$3:I$49,4,FALSE)</f>
        <v>0</v>
      </c>
      <c r="J80" s="68">
        <f>VLOOKUP(A80,Mar!C$3:I$49,4,FALSE)</f>
        <v>0</v>
      </c>
      <c r="K80" s="68">
        <f>VLOOKUP(A80,April!C$3:I$49,4,FALSE)</f>
        <v>0</v>
      </c>
      <c r="L80" s="68">
        <f>VLOOKUP(A80,May!C$3:I$49,4,FALSE)</f>
        <v>0</v>
      </c>
      <c r="M80" s="68">
        <f>VLOOKUP(A80,June!C$3:I$49,4,FALSE)</f>
        <v>0</v>
      </c>
      <c r="N80" s="63"/>
      <c r="O80" s="65">
        <f t="shared" si="48"/>
        <v>0</v>
      </c>
    </row>
    <row r="81" spans="1:15" ht="12.75">
      <c r="A81" s="64">
        <f t="shared" si="47"/>
        <v>0</v>
      </c>
      <c r="B81" s="68">
        <f>VLOOKUP(A81,Jul!C$3:I$49,4,FALSE)</f>
        <v>0</v>
      </c>
      <c r="C81" s="68">
        <f>VLOOKUP(A81,Aug!C$3:I$49,4,FALSE)</f>
        <v>0</v>
      </c>
      <c r="D81" s="68">
        <f>VLOOKUP(A81,Sep!C$3:I$49,4,FALSE)</f>
        <v>0</v>
      </c>
      <c r="E81" s="68">
        <f>VLOOKUP(A81,Oct!C$3:I$49,4,FALSE)</f>
        <v>0</v>
      </c>
      <c r="F81" s="68">
        <f>VLOOKUP(A81,Nov!C$3:I$49,4,FALSE)</f>
        <v>0</v>
      </c>
      <c r="G81" s="68">
        <f>VLOOKUP(A81,Dec!C$3:I$49,4,FALSE)</f>
        <v>0</v>
      </c>
      <c r="H81" s="68">
        <f>VLOOKUP(A81,Jan!C$3:I$49,4,FALSE)</f>
        <v>0</v>
      </c>
      <c r="I81" s="68">
        <f>VLOOKUP(A81,Feb!C$3:I$49,4,FALSE)</f>
        <v>0</v>
      </c>
      <c r="J81" s="68">
        <f>VLOOKUP(A81,Mar!C$3:I$49,4,FALSE)</f>
        <v>0</v>
      </c>
      <c r="K81" s="68">
        <f>VLOOKUP(A81,April!C$3:I$49,4,FALSE)</f>
        <v>0</v>
      </c>
      <c r="L81" s="68">
        <f>VLOOKUP(A81,May!C$3:I$49,4,FALSE)</f>
        <v>0</v>
      </c>
      <c r="M81" s="68">
        <f>VLOOKUP(A81,June!C$3:I$49,4,FALSE)</f>
        <v>0</v>
      </c>
      <c r="N81" s="63"/>
      <c r="O81" s="65">
        <f t="shared" si="48"/>
        <v>0</v>
      </c>
    </row>
    <row r="82" spans="1:15" ht="12.75">
      <c r="A82" s="64">
        <f t="shared" si="47"/>
        <v>0</v>
      </c>
      <c r="B82" s="68">
        <f>VLOOKUP(A82,Jul!C$3:I$49,4,FALSE)</f>
        <v>0</v>
      </c>
      <c r="C82" s="68">
        <f>VLOOKUP(A82,Aug!C$3:I$49,4,FALSE)</f>
        <v>0</v>
      </c>
      <c r="D82" s="68">
        <f>VLOOKUP(A82,Sep!C$3:I$49,4,FALSE)</f>
        <v>0</v>
      </c>
      <c r="E82" s="68">
        <f>VLOOKUP(A82,Oct!C$3:I$49,4,FALSE)</f>
        <v>0</v>
      </c>
      <c r="F82" s="68">
        <f>VLOOKUP(A82,Nov!C$3:I$49,4,FALSE)</f>
        <v>0</v>
      </c>
      <c r="G82" s="68">
        <f>VLOOKUP(A82,Dec!C$3:I$49,4,FALSE)</f>
        <v>0</v>
      </c>
      <c r="H82" s="68">
        <f>VLOOKUP(A82,Jan!C$3:I$49,4,FALSE)</f>
        <v>0</v>
      </c>
      <c r="I82" s="68">
        <f>VLOOKUP(A82,Feb!C$3:I$49,4,FALSE)</f>
        <v>0</v>
      </c>
      <c r="J82" s="68">
        <f>VLOOKUP(A82,Mar!C$3:I$49,4,FALSE)</f>
        <v>0</v>
      </c>
      <c r="K82" s="68">
        <f>VLOOKUP(A82,April!C$3:I$49,4,FALSE)</f>
        <v>0</v>
      </c>
      <c r="L82" s="68">
        <f>VLOOKUP(A82,May!C$3:I$49,4,FALSE)</f>
        <v>0</v>
      </c>
      <c r="M82" s="68">
        <f>VLOOKUP(A82,June!C$3:I$49,4,FALSE)</f>
        <v>0</v>
      </c>
      <c r="N82" s="63"/>
      <c r="O82" s="65">
        <f t="shared" si="48"/>
        <v>0</v>
      </c>
    </row>
    <row r="83" spans="1:15" ht="12.75">
      <c r="A83" s="64">
        <f t="shared" si="47"/>
        <v>0</v>
      </c>
      <c r="B83" s="68">
        <f>VLOOKUP(A83,Jul!C$3:I$49,4,FALSE)</f>
        <v>0</v>
      </c>
      <c r="C83" s="68">
        <f>VLOOKUP(A83,Aug!C$3:I$49,4,FALSE)</f>
        <v>0</v>
      </c>
      <c r="D83" s="68">
        <f>VLOOKUP(A83,Sep!C$3:I$49,4,FALSE)</f>
        <v>0</v>
      </c>
      <c r="E83" s="68">
        <f>VLOOKUP(A83,Oct!C$3:I$49,4,FALSE)</f>
        <v>0</v>
      </c>
      <c r="F83" s="68">
        <f>VLOOKUP(A83,Nov!C$3:I$49,4,FALSE)</f>
        <v>0</v>
      </c>
      <c r="G83" s="68">
        <f>VLOOKUP(A83,Dec!C$3:I$49,4,FALSE)</f>
        <v>0</v>
      </c>
      <c r="H83" s="68">
        <f>VLOOKUP(A83,Jan!C$3:I$49,4,FALSE)</f>
        <v>0</v>
      </c>
      <c r="I83" s="68">
        <f>VLOOKUP(A83,Feb!C$3:I$49,4,FALSE)</f>
        <v>0</v>
      </c>
      <c r="J83" s="68">
        <f>VLOOKUP(A83,Mar!C$3:I$49,4,FALSE)</f>
        <v>0</v>
      </c>
      <c r="K83" s="68">
        <f>VLOOKUP(A83,April!C$3:I$49,4,FALSE)</f>
        <v>0</v>
      </c>
      <c r="L83" s="68">
        <f>VLOOKUP(A83,May!C$3:I$49,4,FALSE)</f>
        <v>0</v>
      </c>
      <c r="M83" s="68">
        <f>VLOOKUP(A83,June!C$3:I$49,4,FALSE)</f>
        <v>0</v>
      </c>
      <c r="N83" s="63"/>
      <c r="O83" s="65">
        <f t="shared" si="48"/>
        <v>0</v>
      </c>
    </row>
    <row r="84" spans="1:15" ht="12.75">
      <c r="A84" s="64">
        <f t="shared" si="47"/>
        <v>0</v>
      </c>
      <c r="B84" s="68">
        <f>VLOOKUP(A84,Jul!C$3:I$49,4,FALSE)</f>
        <v>0</v>
      </c>
      <c r="C84" s="68">
        <f>VLOOKUP(A84,Aug!C$3:I$49,4,FALSE)</f>
        <v>0</v>
      </c>
      <c r="D84" s="68">
        <f>VLOOKUP(A84,Sep!C$3:I$49,4,FALSE)</f>
        <v>0</v>
      </c>
      <c r="E84" s="68">
        <f>VLOOKUP(A84,Oct!C$3:I$49,4,FALSE)</f>
        <v>0</v>
      </c>
      <c r="F84" s="68">
        <f>VLOOKUP(A84,Nov!C$3:I$49,4,FALSE)</f>
        <v>0</v>
      </c>
      <c r="G84" s="68">
        <f>VLOOKUP(A84,Dec!C$3:I$49,4,FALSE)</f>
        <v>0</v>
      </c>
      <c r="H84" s="68">
        <f>VLOOKUP(A84,Jan!C$3:I$49,4,FALSE)</f>
        <v>0</v>
      </c>
      <c r="I84" s="68">
        <f>VLOOKUP(A84,Feb!C$3:I$49,4,FALSE)</f>
        <v>0</v>
      </c>
      <c r="J84" s="68">
        <f>VLOOKUP(A84,Mar!C$3:I$49,4,FALSE)</f>
        <v>0</v>
      </c>
      <c r="K84" s="68">
        <f>VLOOKUP(A84,April!C$3:I$49,4,FALSE)</f>
        <v>0</v>
      </c>
      <c r="L84" s="68">
        <f>VLOOKUP(A84,May!C$3:I$49,4,FALSE)</f>
        <v>0</v>
      </c>
      <c r="M84" s="68">
        <f>VLOOKUP(A84,June!C$3:I$49,4,FALSE)</f>
        <v>0</v>
      </c>
      <c r="N84" s="63"/>
      <c r="O84" s="65">
        <f t="shared" si="48"/>
        <v>0</v>
      </c>
    </row>
    <row r="85" spans="1:15" ht="12.75">
      <c r="A85" s="64">
        <f t="shared" si="47"/>
        <v>0</v>
      </c>
      <c r="B85" s="68">
        <f>VLOOKUP(A85,Jul!C$3:I$49,4,FALSE)</f>
        <v>0</v>
      </c>
      <c r="C85" s="68">
        <f>VLOOKUP(A85,Aug!C$3:I$49,4,FALSE)</f>
        <v>0</v>
      </c>
      <c r="D85" s="68">
        <f>VLOOKUP(A85,Sep!C$3:I$49,4,FALSE)</f>
        <v>0</v>
      </c>
      <c r="E85" s="68">
        <f>VLOOKUP(A85,Oct!C$3:I$49,4,FALSE)</f>
        <v>0</v>
      </c>
      <c r="F85" s="68">
        <f>VLOOKUP(A85,Nov!C$3:I$49,4,FALSE)</f>
        <v>0</v>
      </c>
      <c r="G85" s="68">
        <f>VLOOKUP(A85,Dec!C$3:I$49,4,FALSE)</f>
        <v>0</v>
      </c>
      <c r="H85" s="68">
        <f>VLOOKUP(A85,Jan!C$3:I$49,4,FALSE)</f>
        <v>0</v>
      </c>
      <c r="I85" s="68">
        <f>VLOOKUP(A85,Feb!C$3:I$49,4,FALSE)</f>
        <v>0</v>
      </c>
      <c r="J85" s="68">
        <f>VLOOKUP(A85,Mar!C$3:I$49,4,FALSE)</f>
        <v>0</v>
      </c>
      <c r="K85" s="68">
        <f>VLOOKUP(A85,April!C$3:I$49,4,FALSE)</f>
        <v>0</v>
      </c>
      <c r="L85" s="68">
        <f>VLOOKUP(A85,May!C$3:I$49,4,FALSE)</f>
        <v>0</v>
      </c>
      <c r="M85" s="68">
        <f>VLOOKUP(A85,June!C$3:I$49,4,FALSE)</f>
        <v>0</v>
      </c>
      <c r="N85" s="63"/>
      <c r="O85" s="65">
        <f t="shared" si="48"/>
        <v>0</v>
      </c>
    </row>
    <row r="86" spans="1:15" ht="12.75">
      <c r="A86" s="64">
        <f t="shared" si="47"/>
        <v>0</v>
      </c>
      <c r="B86" s="68">
        <f>VLOOKUP(A86,Jul!C$3:I$49,4,FALSE)</f>
        <v>0</v>
      </c>
      <c r="C86" s="68">
        <f>VLOOKUP(A86,Aug!C$3:I$49,4,FALSE)</f>
        <v>0</v>
      </c>
      <c r="D86" s="68">
        <f>VLOOKUP(A86,Sep!C$3:I$49,4,FALSE)</f>
        <v>0</v>
      </c>
      <c r="E86" s="68">
        <f>VLOOKUP(A86,Oct!C$3:I$49,4,FALSE)</f>
        <v>0</v>
      </c>
      <c r="F86" s="68">
        <f>VLOOKUP(A86,Nov!C$3:I$49,4,FALSE)</f>
        <v>0</v>
      </c>
      <c r="G86" s="68">
        <f>VLOOKUP(A86,Dec!C$3:I$49,4,FALSE)</f>
        <v>0</v>
      </c>
      <c r="H86" s="68">
        <f>VLOOKUP(A86,Jan!C$3:I$49,4,FALSE)</f>
        <v>0</v>
      </c>
      <c r="I86" s="68">
        <f>VLOOKUP(A86,Feb!C$3:I$49,4,FALSE)</f>
        <v>0</v>
      </c>
      <c r="J86" s="68">
        <f>VLOOKUP(A86,Mar!C$3:I$49,4,FALSE)</f>
        <v>0</v>
      </c>
      <c r="K86" s="68">
        <f>VLOOKUP(A86,April!C$3:I$49,4,FALSE)</f>
        <v>0</v>
      </c>
      <c r="L86" s="68">
        <f>VLOOKUP(A86,May!C$3:I$49,4,FALSE)</f>
        <v>0</v>
      </c>
      <c r="M86" s="68">
        <f>VLOOKUP(A86,June!C$3:I$49,4,FALSE)</f>
        <v>0</v>
      </c>
      <c r="N86" s="63"/>
      <c r="O86" s="65">
        <f t="shared" si="48"/>
        <v>0</v>
      </c>
    </row>
    <row r="87" spans="1:15" ht="12.75">
      <c r="A87" s="64">
        <f t="shared" si="47"/>
        <v>0</v>
      </c>
      <c r="B87" s="68">
        <f>VLOOKUP(A87,Jul!C$3:I$49,4,FALSE)</f>
        <v>0</v>
      </c>
      <c r="C87" s="68">
        <f>VLOOKUP(A87,Aug!C$3:I$49,4,FALSE)</f>
        <v>0</v>
      </c>
      <c r="D87" s="68">
        <f>VLOOKUP(A87,Sep!C$3:I$49,4,FALSE)</f>
        <v>0</v>
      </c>
      <c r="E87" s="68">
        <f>VLOOKUP(A87,Oct!C$3:I$49,4,FALSE)</f>
        <v>0</v>
      </c>
      <c r="F87" s="68">
        <f>VLOOKUP(A87,Nov!C$3:I$49,4,FALSE)</f>
        <v>0</v>
      </c>
      <c r="G87" s="68">
        <f>VLOOKUP(A87,Dec!C$3:I$49,4,FALSE)</f>
        <v>0</v>
      </c>
      <c r="H87" s="68">
        <f>VLOOKUP(A87,Jan!C$3:I$49,4,FALSE)</f>
        <v>0</v>
      </c>
      <c r="I87" s="68">
        <f>VLOOKUP(A87,Feb!C$3:I$49,4,FALSE)</f>
        <v>0</v>
      </c>
      <c r="J87" s="68">
        <f>VLOOKUP(A87,Mar!C$3:I$49,4,FALSE)</f>
        <v>0</v>
      </c>
      <c r="K87" s="68">
        <f>VLOOKUP(A87,April!C$3:I$49,4,FALSE)</f>
        <v>0</v>
      </c>
      <c r="L87" s="68">
        <f>VLOOKUP(A87,May!C$3:I$49,4,FALSE)</f>
        <v>0</v>
      </c>
      <c r="M87" s="68">
        <f>VLOOKUP(A87,June!C$3:I$49,4,FALSE)</f>
        <v>0</v>
      </c>
      <c r="N87" s="63"/>
      <c r="O87" s="65">
        <f t="shared" si="48"/>
        <v>0</v>
      </c>
    </row>
    <row r="88" spans="1:15" ht="12.75">
      <c r="A88" s="64">
        <f t="shared" si="47"/>
        <v>0</v>
      </c>
      <c r="B88" s="68">
        <f>VLOOKUP(A88,Jul!C$3:I$49,4,FALSE)</f>
        <v>0</v>
      </c>
      <c r="C88" s="68">
        <f>VLOOKUP(A88,Aug!C$3:I$49,4,FALSE)</f>
        <v>0</v>
      </c>
      <c r="D88" s="68">
        <f>VLOOKUP(A88,Sep!C$3:I$49,4,FALSE)</f>
        <v>0</v>
      </c>
      <c r="E88" s="68">
        <f>VLOOKUP(A88,Oct!C$3:I$49,4,FALSE)</f>
        <v>0</v>
      </c>
      <c r="F88" s="68">
        <f>VLOOKUP(A88,Nov!C$3:I$49,4,FALSE)</f>
        <v>0</v>
      </c>
      <c r="G88" s="68">
        <f>VLOOKUP(A88,Dec!C$3:I$49,4,FALSE)</f>
        <v>0</v>
      </c>
      <c r="H88" s="68">
        <f>VLOOKUP(A88,Jan!C$3:I$49,4,FALSE)</f>
        <v>0</v>
      </c>
      <c r="I88" s="68">
        <f>VLOOKUP(A88,Feb!C$3:I$49,4,FALSE)</f>
        <v>0</v>
      </c>
      <c r="J88" s="68">
        <f>VLOOKUP(A88,Mar!C$3:I$49,4,FALSE)</f>
        <v>0</v>
      </c>
      <c r="K88" s="68">
        <f>VLOOKUP(A88,April!C$3:I$49,4,FALSE)</f>
        <v>0</v>
      </c>
      <c r="L88" s="68">
        <f>VLOOKUP(A88,May!C$3:I$49,4,FALSE)</f>
        <v>0</v>
      </c>
      <c r="M88" s="68">
        <f>VLOOKUP(A88,June!C$3:I$49,4,FALSE)</f>
        <v>0</v>
      </c>
      <c r="N88" s="63"/>
      <c r="O88" s="65">
        <f t="shared" si="48"/>
        <v>0</v>
      </c>
    </row>
    <row r="89" spans="1:15" ht="12.75">
      <c r="A89" s="64">
        <f t="shared" si="47"/>
        <v>0</v>
      </c>
      <c r="B89" s="68">
        <f>VLOOKUP(A89,Jul!C$3:I$49,4,FALSE)</f>
        <v>0</v>
      </c>
      <c r="C89" s="68">
        <f>VLOOKUP(A89,Aug!C$3:I$49,4,FALSE)</f>
        <v>0</v>
      </c>
      <c r="D89" s="68">
        <f>VLOOKUP(A89,Sep!C$3:I$49,4,FALSE)</f>
        <v>0</v>
      </c>
      <c r="E89" s="68">
        <f>VLOOKUP(A89,Oct!C$3:I$49,4,FALSE)</f>
        <v>0</v>
      </c>
      <c r="F89" s="68">
        <f>VLOOKUP(A89,Nov!C$3:I$49,4,FALSE)</f>
        <v>0</v>
      </c>
      <c r="G89" s="68">
        <f>VLOOKUP(A89,Dec!C$3:I$49,4,FALSE)</f>
        <v>0</v>
      </c>
      <c r="H89" s="68">
        <f>VLOOKUP(A89,Jan!C$3:I$49,4,FALSE)</f>
        <v>0</v>
      </c>
      <c r="I89" s="68">
        <f>VLOOKUP(A89,Feb!C$3:I$49,4,FALSE)</f>
        <v>0</v>
      </c>
      <c r="J89" s="68">
        <f>VLOOKUP(A89,Mar!C$3:I$49,4,FALSE)</f>
        <v>0</v>
      </c>
      <c r="K89" s="68">
        <f>VLOOKUP(A89,April!C$3:I$49,4,FALSE)</f>
        <v>0</v>
      </c>
      <c r="L89" s="68">
        <f>VLOOKUP(A89,May!C$3:I$49,4,FALSE)</f>
        <v>0</v>
      </c>
      <c r="M89" s="68">
        <f>VLOOKUP(A89,June!C$3:I$49,4,FALSE)</f>
        <v>0</v>
      </c>
      <c r="N89" s="63"/>
      <c r="O89" s="65">
        <f t="shared" si="48"/>
        <v>0</v>
      </c>
    </row>
    <row r="90" spans="1:15" ht="12.75">
      <c r="A90" s="64">
        <f t="shared" si="47"/>
        <v>0</v>
      </c>
      <c r="B90" s="68">
        <f>VLOOKUP(A90,Jul!C$3:I$49,4,FALSE)</f>
        <v>0</v>
      </c>
      <c r="C90" s="68">
        <f>VLOOKUP(A90,Aug!C$3:I$49,4,FALSE)</f>
        <v>0</v>
      </c>
      <c r="D90" s="68">
        <f>VLOOKUP(A90,Sep!C$3:I$49,4,FALSE)</f>
        <v>0</v>
      </c>
      <c r="E90" s="68">
        <f>VLOOKUP(A90,Oct!C$3:I$49,4,FALSE)</f>
        <v>0</v>
      </c>
      <c r="F90" s="68">
        <f>VLOOKUP(A90,Nov!C$3:I$49,4,FALSE)</f>
        <v>0</v>
      </c>
      <c r="G90" s="68">
        <f>VLOOKUP(A90,Dec!C$3:I$49,4,FALSE)</f>
        <v>0</v>
      </c>
      <c r="H90" s="68">
        <f>VLOOKUP(A90,Jan!C$3:I$49,4,FALSE)</f>
        <v>0</v>
      </c>
      <c r="I90" s="68">
        <f>VLOOKUP(A90,Feb!C$3:I$49,4,FALSE)</f>
        <v>0</v>
      </c>
      <c r="J90" s="68">
        <f>VLOOKUP(A90,Mar!C$3:I$49,4,FALSE)</f>
        <v>0</v>
      </c>
      <c r="K90" s="68">
        <f>VLOOKUP(A90,April!C$3:I$49,4,FALSE)</f>
        <v>0</v>
      </c>
      <c r="L90" s="68">
        <f>VLOOKUP(A90,May!C$3:I$49,4,FALSE)</f>
        <v>0</v>
      </c>
      <c r="M90" s="68">
        <f>VLOOKUP(A90,June!C$3:I$49,4,FALSE)</f>
        <v>0</v>
      </c>
      <c r="N90" s="63"/>
      <c r="O90" s="65">
        <f t="shared" si="48"/>
        <v>0</v>
      </c>
    </row>
    <row r="91" spans="1:15" ht="12.75">
      <c r="A91" s="64">
        <f t="shared" si="47"/>
        <v>0</v>
      </c>
      <c r="B91" s="68">
        <f>VLOOKUP(A91,Jul!C$3:I$49,4,FALSE)</f>
        <v>0</v>
      </c>
      <c r="C91" s="68">
        <f>VLOOKUP(A91,Aug!C$3:I$49,4,FALSE)</f>
        <v>0</v>
      </c>
      <c r="D91" s="68">
        <f>VLOOKUP(A91,Sep!C$3:I$49,4,FALSE)</f>
        <v>0</v>
      </c>
      <c r="E91" s="68">
        <f>VLOOKUP(A91,Oct!C$3:I$49,4,FALSE)</f>
        <v>0</v>
      </c>
      <c r="F91" s="68">
        <f>VLOOKUP(A91,Nov!C$3:I$49,4,FALSE)</f>
        <v>0</v>
      </c>
      <c r="G91" s="68">
        <f>VLOOKUP(A91,Dec!C$3:I$49,4,FALSE)</f>
        <v>0</v>
      </c>
      <c r="H91" s="68">
        <f>VLOOKUP(A91,Jan!C$3:I$49,4,FALSE)</f>
        <v>0</v>
      </c>
      <c r="I91" s="68">
        <f>VLOOKUP(A91,Feb!C$3:I$49,4,FALSE)</f>
        <v>0</v>
      </c>
      <c r="J91" s="68">
        <f>VLOOKUP(A91,Mar!C$3:I$49,4,FALSE)</f>
        <v>0</v>
      </c>
      <c r="K91" s="68">
        <f>VLOOKUP(A91,April!C$3:I$49,4,FALSE)</f>
        <v>0</v>
      </c>
      <c r="L91" s="68">
        <f>VLOOKUP(A91,May!C$3:I$49,4,FALSE)</f>
        <v>0</v>
      </c>
      <c r="M91" s="68">
        <f>VLOOKUP(A91,June!C$3:I$49,4,FALSE)</f>
        <v>0</v>
      </c>
      <c r="N91" s="63"/>
      <c r="O91" s="65">
        <f t="shared" si="48"/>
        <v>0</v>
      </c>
    </row>
    <row r="92" spans="1:15" ht="12.75">
      <c r="A92" s="64">
        <f t="shared" si="47"/>
        <v>0</v>
      </c>
      <c r="B92" s="68">
        <f>VLOOKUP(A92,Jul!C$3:I$49,4,FALSE)</f>
        <v>0</v>
      </c>
      <c r="C92" s="68">
        <f>VLOOKUP(A92,Aug!C$3:I$49,4,FALSE)</f>
        <v>0</v>
      </c>
      <c r="D92" s="68">
        <f>VLOOKUP(A92,Sep!C$3:I$49,4,FALSE)</f>
        <v>0</v>
      </c>
      <c r="E92" s="68">
        <f>VLOOKUP(A92,Oct!C$3:I$49,4,FALSE)</f>
        <v>0</v>
      </c>
      <c r="F92" s="68">
        <f>VLOOKUP(A92,Nov!C$3:I$49,4,FALSE)</f>
        <v>0</v>
      </c>
      <c r="G92" s="68">
        <f>VLOOKUP(A92,Dec!C$3:I$49,4,FALSE)</f>
        <v>0</v>
      </c>
      <c r="H92" s="68">
        <f>VLOOKUP(A92,Jan!C$3:I$49,4,FALSE)</f>
        <v>0</v>
      </c>
      <c r="I92" s="68">
        <f>VLOOKUP(A92,Feb!C$3:I$49,4,FALSE)</f>
        <v>0</v>
      </c>
      <c r="J92" s="68">
        <f>VLOOKUP(A92,Mar!C$3:I$49,4,FALSE)</f>
        <v>0</v>
      </c>
      <c r="K92" s="68">
        <f>VLOOKUP(A92,April!C$3:I$49,4,FALSE)</f>
        <v>0</v>
      </c>
      <c r="L92" s="68">
        <f>VLOOKUP(A92,May!C$3:I$49,4,FALSE)</f>
        <v>0</v>
      </c>
      <c r="M92" s="68">
        <f>VLOOKUP(A92,June!C$3:I$49,4,FALSE)</f>
        <v>0</v>
      </c>
      <c r="N92" s="63"/>
      <c r="O92" s="65">
        <f t="shared" si="48"/>
        <v>0</v>
      </c>
    </row>
    <row r="93" spans="1:15" ht="12.75">
      <c r="A93" s="64">
        <f t="shared" si="47"/>
        <v>0</v>
      </c>
      <c r="B93" s="68">
        <f>VLOOKUP(A93,Jul!C$3:I$49,4,FALSE)</f>
        <v>0</v>
      </c>
      <c r="C93" s="68">
        <f>VLOOKUP(A93,Aug!C$3:I$49,4,FALSE)</f>
        <v>0</v>
      </c>
      <c r="D93" s="68">
        <f>VLOOKUP(A93,Sep!C$3:I$49,4,FALSE)</f>
        <v>0</v>
      </c>
      <c r="E93" s="68">
        <f>VLOOKUP(A93,Oct!C$3:I$49,4,FALSE)</f>
        <v>0</v>
      </c>
      <c r="F93" s="68">
        <f>VLOOKUP(A93,Nov!C$3:I$49,4,FALSE)</f>
        <v>0</v>
      </c>
      <c r="G93" s="68">
        <f>VLOOKUP(A93,Dec!C$3:I$49,4,FALSE)</f>
        <v>0</v>
      </c>
      <c r="H93" s="68">
        <f>VLOOKUP(A93,Jan!C$3:I$49,4,FALSE)</f>
        <v>0</v>
      </c>
      <c r="I93" s="68">
        <f>VLOOKUP(A93,Feb!C$3:I$49,4,FALSE)</f>
        <v>0</v>
      </c>
      <c r="J93" s="68">
        <f>VLOOKUP(A93,Mar!C$3:I$49,4,FALSE)</f>
        <v>0</v>
      </c>
      <c r="K93" s="68">
        <f>VLOOKUP(A93,April!C$3:I$49,4,FALSE)</f>
        <v>0</v>
      </c>
      <c r="L93" s="68">
        <f>VLOOKUP(A93,May!C$3:I$49,4,FALSE)</f>
        <v>0</v>
      </c>
      <c r="M93" s="68">
        <f>VLOOKUP(A93,June!C$3:I$49,4,FALSE)</f>
        <v>0</v>
      </c>
      <c r="N93" s="63"/>
      <c r="O93" s="65">
        <f t="shared" si="48"/>
        <v>0</v>
      </c>
    </row>
    <row r="94" spans="1:15" ht="12.75">
      <c r="A94" s="64">
        <f t="shared" si="47"/>
        <v>0</v>
      </c>
      <c r="B94" s="68">
        <f>VLOOKUP(A94,Jul!C$3:I$49,4,FALSE)</f>
        <v>0</v>
      </c>
      <c r="C94" s="68">
        <f>VLOOKUP(A94,Aug!C$3:I$49,4,FALSE)</f>
        <v>0</v>
      </c>
      <c r="D94" s="68">
        <f>VLOOKUP(A94,Sep!C$3:I$49,4,FALSE)</f>
        <v>0</v>
      </c>
      <c r="E94" s="68">
        <f>VLOOKUP(A94,Oct!C$3:I$49,4,FALSE)</f>
        <v>0</v>
      </c>
      <c r="F94" s="68">
        <f>VLOOKUP(A94,Nov!C$3:I$49,4,FALSE)</f>
        <v>0</v>
      </c>
      <c r="G94" s="68">
        <f>VLOOKUP(A94,Dec!C$3:I$49,4,FALSE)</f>
        <v>0</v>
      </c>
      <c r="H94" s="68">
        <f>VLOOKUP(A94,Jan!C$3:I$49,4,FALSE)</f>
        <v>0</v>
      </c>
      <c r="I94" s="68">
        <f>VLOOKUP(A94,Feb!C$3:I$49,4,FALSE)</f>
        <v>0</v>
      </c>
      <c r="J94" s="68">
        <f>VLOOKUP(A94,Mar!C$3:I$49,4,FALSE)</f>
        <v>0</v>
      </c>
      <c r="K94" s="68">
        <f>VLOOKUP(A94,April!C$3:I$49,4,FALSE)</f>
        <v>0</v>
      </c>
      <c r="L94" s="68">
        <f>VLOOKUP(A94,May!C$3:I$49,4,FALSE)</f>
        <v>0</v>
      </c>
      <c r="M94" s="68">
        <f>VLOOKUP(A94,June!C$3:I$49,4,FALSE)</f>
        <v>0</v>
      </c>
      <c r="N94" s="63"/>
      <c r="O94" s="65">
        <f t="shared" si="48"/>
        <v>0</v>
      </c>
    </row>
    <row r="95" spans="1:15" ht="12.75">
      <c r="A95" s="64">
        <f t="shared" si="47"/>
        <v>0</v>
      </c>
      <c r="B95" s="68">
        <f>VLOOKUP(A95,Jul!C$3:I$49,4,FALSE)</f>
        <v>0</v>
      </c>
      <c r="C95" s="68">
        <f>VLOOKUP(A95,Aug!C$3:I$49,4,FALSE)</f>
        <v>0</v>
      </c>
      <c r="D95" s="68">
        <f>VLOOKUP(A95,Sep!C$3:I$49,4,FALSE)</f>
        <v>0</v>
      </c>
      <c r="E95" s="68">
        <f>VLOOKUP(A95,Oct!C$3:I$49,4,FALSE)</f>
        <v>0</v>
      </c>
      <c r="F95" s="68">
        <f>VLOOKUP(A95,Nov!C$3:I$49,4,FALSE)</f>
        <v>0</v>
      </c>
      <c r="G95" s="68">
        <f>VLOOKUP(A95,Dec!C$3:I$49,4,FALSE)</f>
        <v>0</v>
      </c>
      <c r="H95" s="68">
        <f>VLOOKUP(A95,Jan!C$3:I$49,4,FALSE)</f>
        <v>0</v>
      </c>
      <c r="I95" s="68">
        <f>VLOOKUP(A95,Feb!C$3:I$49,4,FALSE)</f>
        <v>0</v>
      </c>
      <c r="J95" s="68">
        <f>VLOOKUP(A95,Mar!C$3:I$49,4,FALSE)</f>
        <v>0</v>
      </c>
      <c r="K95" s="68">
        <f>VLOOKUP(A95,April!C$3:I$49,4,FALSE)</f>
        <v>0</v>
      </c>
      <c r="L95" s="68">
        <f>VLOOKUP(A95,May!C$3:I$49,4,FALSE)</f>
        <v>0</v>
      </c>
      <c r="M95" s="68">
        <f>VLOOKUP(A95,June!C$3:I$49,4,FALSE)</f>
        <v>0</v>
      </c>
      <c r="N95" s="63"/>
      <c r="O95" s="65">
        <f t="shared" si="48"/>
        <v>0</v>
      </c>
    </row>
    <row r="96" spans="1:15" ht="12.75">
      <c r="A96" s="63">
        <f t="shared" si="47"/>
        <v>0</v>
      </c>
      <c r="B96" s="68">
        <f>VLOOKUP(A96,Jul!C$3:I$49,4,FALSE)</f>
        <v>0</v>
      </c>
      <c r="C96" s="68">
        <f>VLOOKUP(A96,Aug!C$3:I$49,4,FALSE)</f>
        <v>0</v>
      </c>
      <c r="D96" s="68">
        <f>VLOOKUP(A96,Sep!C$3:I$49,4,FALSE)</f>
        <v>0</v>
      </c>
      <c r="E96" s="68">
        <f>VLOOKUP(A96,Oct!C$3:I$49,4,FALSE)</f>
        <v>0</v>
      </c>
      <c r="F96" s="68">
        <f>VLOOKUP(A96,Nov!C$3:I$49,4,FALSE)</f>
        <v>0</v>
      </c>
      <c r="G96" s="68">
        <f>VLOOKUP(A96,Dec!C$3:I$49,4,FALSE)</f>
        <v>0</v>
      </c>
      <c r="H96" s="68">
        <f>VLOOKUP(A96,Jan!C$3:I$49,4,FALSE)</f>
        <v>0</v>
      </c>
      <c r="I96" s="68">
        <f>VLOOKUP(A96,Feb!C$3:I$49,4,FALSE)</f>
        <v>0</v>
      </c>
      <c r="J96" s="68">
        <f>VLOOKUP(A96,Mar!C$3:I$49,4,FALSE)</f>
        <v>0</v>
      </c>
      <c r="K96" s="68">
        <f>VLOOKUP(A96,April!C$3:I$49,4,FALSE)</f>
        <v>0</v>
      </c>
      <c r="L96" s="68">
        <f>VLOOKUP(A96,May!C$3:I$49,4,FALSE)</f>
        <v>0</v>
      </c>
      <c r="M96" s="68">
        <f>VLOOKUP(A96,June!C$3:I$49,4,FALSE)</f>
        <v>0</v>
      </c>
      <c r="N96" s="63"/>
      <c r="O96" s="65">
        <f t="shared" si="48"/>
        <v>0</v>
      </c>
    </row>
    <row r="97" spans="1:15" ht="12.75">
      <c r="A97" s="63">
        <f t="shared" si="47"/>
        <v>0</v>
      </c>
      <c r="B97" s="68">
        <f>VLOOKUP(A97,Jul!C$3:I$49,4,FALSE)</f>
        <v>0</v>
      </c>
      <c r="C97" s="68">
        <f>VLOOKUP(A97,Aug!C$3:I$49,4,FALSE)</f>
        <v>0</v>
      </c>
      <c r="D97" s="68">
        <f>VLOOKUP(A97,Sep!C$3:I$49,4,FALSE)</f>
        <v>0</v>
      </c>
      <c r="E97" s="68">
        <f>VLOOKUP(A97,Oct!C$3:I$49,4,FALSE)</f>
        <v>0</v>
      </c>
      <c r="F97" s="68">
        <f>VLOOKUP(A97,Nov!C$3:I$49,4,FALSE)</f>
        <v>0</v>
      </c>
      <c r="G97" s="68">
        <f>VLOOKUP(A97,Dec!C$3:I$49,4,FALSE)</f>
        <v>0</v>
      </c>
      <c r="H97" s="68">
        <f>VLOOKUP(A97,Jan!C$3:I$49,4,FALSE)</f>
        <v>0</v>
      </c>
      <c r="I97" s="68">
        <f>VLOOKUP(A97,Feb!C$3:I$49,4,FALSE)</f>
        <v>0</v>
      </c>
      <c r="J97" s="68">
        <f>VLOOKUP(A97,Mar!C$3:I$49,4,FALSE)</f>
        <v>0</v>
      </c>
      <c r="K97" s="68">
        <f>VLOOKUP(A97,April!C$3:I$49,4,FALSE)</f>
        <v>0</v>
      </c>
      <c r="L97" s="68">
        <f>VLOOKUP(A97,May!C$3:I$49,4,FALSE)</f>
        <v>0</v>
      </c>
      <c r="M97" s="68">
        <f>VLOOKUP(A97,June!C$3:I$49,4,FALSE)</f>
        <v>0</v>
      </c>
      <c r="N97" s="63"/>
      <c r="O97" s="65">
        <f t="shared" si="48"/>
        <v>0</v>
      </c>
    </row>
    <row r="98" spans="1:15" ht="12.75">
      <c r="A98" s="63">
        <f t="shared" si="47"/>
        <v>0</v>
      </c>
      <c r="B98" s="68">
        <f>VLOOKUP(A98,Jul!C$3:I$49,4,FALSE)</f>
        <v>0</v>
      </c>
      <c r="C98" s="68">
        <f>VLOOKUP(A98,Aug!C$3:I$49,4,FALSE)</f>
        <v>0</v>
      </c>
      <c r="D98" s="68">
        <f>VLOOKUP(A98,Sep!C$3:I$49,4,FALSE)</f>
        <v>0</v>
      </c>
      <c r="E98" s="68">
        <f>VLOOKUP(A98,Oct!C$3:I$49,4,FALSE)</f>
        <v>0</v>
      </c>
      <c r="F98" s="68">
        <f>VLOOKUP(A98,Nov!C$3:I$49,4,FALSE)</f>
        <v>0</v>
      </c>
      <c r="G98" s="68">
        <f>VLOOKUP(A98,Dec!C$3:I$49,4,FALSE)</f>
        <v>0</v>
      </c>
      <c r="H98" s="68">
        <f>VLOOKUP(A98,Jan!C$3:I$49,4,FALSE)</f>
        <v>0</v>
      </c>
      <c r="I98" s="68">
        <f>VLOOKUP(A98,Feb!C$3:I$49,4,FALSE)</f>
        <v>0</v>
      </c>
      <c r="J98" s="68">
        <f>VLOOKUP(A98,Mar!C$3:I$49,4,FALSE)</f>
        <v>0</v>
      </c>
      <c r="K98" s="68">
        <f>VLOOKUP(A98,April!C$3:I$49,4,FALSE)</f>
        <v>0</v>
      </c>
      <c r="L98" s="68">
        <f>VLOOKUP(A98,May!C$3:I$49,4,FALSE)</f>
        <v>0</v>
      </c>
      <c r="M98" s="68">
        <f>VLOOKUP(A98,June!C$3:I$49,4,FALSE)</f>
        <v>0</v>
      </c>
      <c r="N98" s="63"/>
      <c r="O98" s="65">
        <f t="shared" si="48"/>
        <v>0</v>
      </c>
    </row>
    <row r="99" spans="1:15" ht="12.75">
      <c r="A99" s="63">
        <f t="shared" si="47"/>
        <v>0</v>
      </c>
      <c r="B99" s="68">
        <f>VLOOKUP(A99,Jul!C$3:I$49,4,FALSE)</f>
        <v>0</v>
      </c>
      <c r="C99" s="68">
        <f>VLOOKUP(A99,Aug!C$3:I$49,4,FALSE)</f>
        <v>0</v>
      </c>
      <c r="D99" s="68">
        <f>VLOOKUP(A99,Sep!C$3:I$49,4,FALSE)</f>
        <v>0</v>
      </c>
      <c r="E99" s="68">
        <f>VLOOKUP(A99,Oct!C$3:I$49,4,FALSE)</f>
        <v>0</v>
      </c>
      <c r="F99" s="68">
        <f>VLOOKUP(A99,Nov!C$3:I$49,4,FALSE)</f>
        <v>0</v>
      </c>
      <c r="G99" s="68">
        <f>VLOOKUP(A99,Dec!C$3:I$49,4,FALSE)</f>
        <v>0</v>
      </c>
      <c r="H99" s="68">
        <f>VLOOKUP(A99,Jan!C$3:I$49,4,FALSE)</f>
        <v>0</v>
      </c>
      <c r="I99" s="68">
        <f>VLOOKUP(A99,Feb!C$3:I$49,4,FALSE)</f>
        <v>0</v>
      </c>
      <c r="J99" s="68">
        <f>VLOOKUP(A99,Mar!C$3:I$49,4,FALSE)</f>
        <v>0</v>
      </c>
      <c r="K99" s="68">
        <f>VLOOKUP(A99,April!C$3:I$49,4,FALSE)</f>
        <v>0</v>
      </c>
      <c r="L99" s="68">
        <f>VLOOKUP(A99,May!C$3:I$49,4,FALSE)</f>
        <v>0</v>
      </c>
      <c r="M99" s="68">
        <f>VLOOKUP(A99,June!C$3:I$49,4,FALSE)</f>
        <v>0</v>
      </c>
      <c r="N99" s="63"/>
      <c r="O99" s="65">
        <f t="shared" si="48"/>
        <v>0</v>
      </c>
    </row>
    <row r="100" spans="1:15" ht="12.75">
      <c r="A100" s="63">
        <f t="shared" si="47"/>
        <v>0</v>
      </c>
      <c r="B100" s="68">
        <f>VLOOKUP(A100,Jul!C$3:I$49,4,FALSE)</f>
        <v>0</v>
      </c>
      <c r="C100" s="68">
        <f>VLOOKUP(A100,Aug!C$3:I$49,4,FALSE)</f>
        <v>0</v>
      </c>
      <c r="D100" s="68">
        <f>VLOOKUP(A100,Sep!C$3:I$49,4,FALSE)</f>
        <v>0</v>
      </c>
      <c r="E100" s="68">
        <f>VLOOKUP(A100,Oct!C$3:I$49,4,FALSE)</f>
        <v>0</v>
      </c>
      <c r="F100" s="68">
        <f>VLOOKUP(A100,Nov!C$3:I$49,4,FALSE)</f>
        <v>0</v>
      </c>
      <c r="G100" s="68">
        <f>VLOOKUP(A100,Dec!C$3:I$49,4,FALSE)</f>
        <v>0</v>
      </c>
      <c r="H100" s="68">
        <f>VLOOKUP(A100,Jan!C$3:I$49,4,FALSE)</f>
        <v>0</v>
      </c>
      <c r="I100" s="68">
        <f>VLOOKUP(A100,Feb!C$3:I$49,4,FALSE)</f>
        <v>0</v>
      </c>
      <c r="J100" s="68">
        <f>VLOOKUP(A100,Mar!C$3:I$49,4,FALSE)</f>
        <v>0</v>
      </c>
      <c r="K100" s="68">
        <f>VLOOKUP(A100,April!C$3:I$49,4,FALSE)</f>
        <v>0</v>
      </c>
      <c r="L100" s="68">
        <f>VLOOKUP(A100,May!C$3:I$49,4,FALSE)</f>
        <v>0</v>
      </c>
      <c r="M100" s="68">
        <f>VLOOKUP(A100,June!C$3:I$49,4,FALSE)</f>
        <v>0</v>
      </c>
      <c r="N100" s="63"/>
      <c r="O100" s="65">
        <f t="shared" si="48"/>
        <v>0</v>
      </c>
    </row>
    <row r="101" spans="1:15" ht="12.75">
      <c r="A101" s="63">
        <f t="shared" si="47"/>
        <v>0</v>
      </c>
      <c r="B101" s="68">
        <f>VLOOKUP(A101,Jul!C$3:I$49,4,FALSE)</f>
        <v>0</v>
      </c>
      <c r="C101" s="68">
        <f>VLOOKUP(A101,Aug!C$3:I$49,4,FALSE)</f>
        <v>0</v>
      </c>
      <c r="D101" s="68">
        <f>VLOOKUP(A101,Sep!C$3:I$49,4,FALSE)</f>
        <v>0</v>
      </c>
      <c r="E101" s="68">
        <f>VLOOKUP(A101,Oct!C$3:I$49,4,FALSE)</f>
        <v>0</v>
      </c>
      <c r="F101" s="68">
        <f>VLOOKUP(A101,Nov!C$3:I$49,4,FALSE)</f>
        <v>0</v>
      </c>
      <c r="G101" s="68">
        <f>VLOOKUP(A101,Dec!C$3:I$49,4,FALSE)</f>
        <v>0</v>
      </c>
      <c r="H101" s="68">
        <f>VLOOKUP(A101,Jan!C$3:I$49,4,FALSE)</f>
        <v>0</v>
      </c>
      <c r="I101" s="68">
        <f>VLOOKUP(A101,Feb!C$3:I$49,4,FALSE)</f>
        <v>0</v>
      </c>
      <c r="J101" s="68">
        <f>VLOOKUP(A101,Mar!C$3:I$49,4,FALSE)</f>
        <v>0</v>
      </c>
      <c r="K101" s="68">
        <f>VLOOKUP(A101,April!C$3:I$49,4,FALSE)</f>
        <v>0</v>
      </c>
      <c r="L101" s="68">
        <f>VLOOKUP(A101,May!C$3:I$49,4,FALSE)</f>
        <v>0</v>
      </c>
      <c r="M101" s="68">
        <f>VLOOKUP(A101,June!C$3:I$49,4,FALSE)</f>
        <v>0</v>
      </c>
      <c r="N101" s="63"/>
      <c r="O101" s="65">
        <f t="shared" si="48"/>
        <v>0</v>
      </c>
    </row>
    <row r="102" spans="1:15" ht="12.75">
      <c r="A102" s="63">
        <f t="shared" si="47"/>
        <v>0</v>
      </c>
      <c r="B102" s="68">
        <f>VLOOKUP(A102,Jul!C$3:I$49,4,FALSE)</f>
        <v>0</v>
      </c>
      <c r="C102" s="68">
        <f>VLOOKUP(A102,Aug!C$3:I$49,4,FALSE)</f>
        <v>0</v>
      </c>
      <c r="D102" s="68">
        <f>VLOOKUP(A102,Sep!C$3:I$49,4,FALSE)</f>
        <v>0</v>
      </c>
      <c r="E102" s="68">
        <f>VLOOKUP(A102,Oct!C$3:I$49,4,FALSE)</f>
        <v>0</v>
      </c>
      <c r="F102" s="68">
        <f>VLOOKUP(A102,Nov!C$3:I$49,4,FALSE)</f>
        <v>0</v>
      </c>
      <c r="G102" s="68">
        <f>VLOOKUP(A102,Dec!C$3:I$49,4,FALSE)</f>
        <v>0</v>
      </c>
      <c r="H102" s="68">
        <f>VLOOKUP(A102,Jan!C$3:I$49,4,FALSE)</f>
        <v>0</v>
      </c>
      <c r="I102" s="68">
        <f>VLOOKUP(A102,Feb!C$3:I$49,4,FALSE)</f>
        <v>0</v>
      </c>
      <c r="J102" s="68">
        <f>VLOOKUP(A102,Mar!C$3:I$49,4,FALSE)</f>
        <v>0</v>
      </c>
      <c r="K102" s="68">
        <f>VLOOKUP(A102,April!C$3:I$49,4,FALSE)</f>
        <v>0</v>
      </c>
      <c r="L102" s="68">
        <f>VLOOKUP(A102,May!C$3:I$49,4,FALSE)</f>
        <v>0</v>
      </c>
      <c r="M102" s="68">
        <f>VLOOKUP(A102,June!C$3:I$49,4,FALSE)</f>
        <v>0</v>
      </c>
      <c r="N102" s="63"/>
      <c r="O102" s="65">
        <f t="shared" si="48"/>
        <v>0</v>
      </c>
    </row>
    <row r="103" spans="1:15" ht="12.75">
      <c r="A103" s="63">
        <f t="shared" si="47"/>
        <v>0</v>
      </c>
      <c r="B103" s="68">
        <f>VLOOKUP(A103,Jul!C$3:I$49,4,FALSE)</f>
        <v>0</v>
      </c>
      <c r="C103" s="68">
        <f>VLOOKUP(A103,Aug!C$3:I$49,4,FALSE)</f>
        <v>0</v>
      </c>
      <c r="D103" s="68">
        <f>VLOOKUP(A103,Sep!C$3:I$49,4,FALSE)</f>
        <v>0</v>
      </c>
      <c r="E103" s="68">
        <f>VLOOKUP(A103,Oct!C$3:I$49,4,FALSE)</f>
        <v>0</v>
      </c>
      <c r="F103" s="68">
        <f>VLOOKUP(A103,Nov!C$3:I$49,4,FALSE)</f>
        <v>0</v>
      </c>
      <c r="G103" s="68">
        <f>VLOOKUP(A103,Dec!C$3:I$49,4,FALSE)</f>
        <v>0</v>
      </c>
      <c r="H103" s="68">
        <f>VLOOKUP(A103,Jan!C$3:I$49,4,FALSE)</f>
        <v>0</v>
      </c>
      <c r="I103" s="68">
        <f>VLOOKUP(A103,Feb!C$3:I$49,4,FALSE)</f>
        <v>0</v>
      </c>
      <c r="J103" s="68">
        <f>VLOOKUP(A103,Mar!C$3:I$49,4,FALSE)</f>
        <v>0</v>
      </c>
      <c r="K103" s="68">
        <f>VLOOKUP(A103,April!C$3:I$49,4,FALSE)</f>
        <v>0</v>
      </c>
      <c r="L103" s="68">
        <f>VLOOKUP(A103,May!C$3:I$49,4,FALSE)</f>
        <v>0</v>
      </c>
      <c r="M103" s="68">
        <f>VLOOKUP(A103,June!C$3:I$49,4,FALSE)</f>
        <v>0</v>
      </c>
      <c r="N103" s="63"/>
      <c r="O103" s="65">
        <f t="shared" si="48"/>
        <v>0</v>
      </c>
    </row>
    <row r="104" spans="1:15" ht="12.75">
      <c r="A104" s="63">
        <f t="shared" si="47"/>
        <v>0</v>
      </c>
      <c r="B104" s="68">
        <f>VLOOKUP(A104,Jul!C$3:I$49,4,FALSE)</f>
        <v>0</v>
      </c>
      <c r="C104" s="68">
        <f>VLOOKUP(A104,Aug!C$3:I$49,4,FALSE)</f>
        <v>0</v>
      </c>
      <c r="D104" s="68">
        <f>VLOOKUP(A104,Sep!C$3:I$49,4,FALSE)</f>
        <v>0</v>
      </c>
      <c r="E104" s="68">
        <f>VLOOKUP(A104,Oct!C$3:I$49,4,FALSE)</f>
        <v>0</v>
      </c>
      <c r="F104" s="68">
        <f>VLOOKUP(A104,Nov!C$3:I$49,4,FALSE)</f>
        <v>0</v>
      </c>
      <c r="G104" s="68">
        <f>VLOOKUP(A104,Dec!C$3:I$49,4,FALSE)</f>
        <v>0</v>
      </c>
      <c r="H104" s="68">
        <f>VLOOKUP(A104,Jan!C$3:I$49,4,FALSE)</f>
        <v>0</v>
      </c>
      <c r="I104" s="68">
        <f>VLOOKUP(A104,Feb!C$3:I$49,4,FALSE)</f>
        <v>0</v>
      </c>
      <c r="J104" s="68">
        <f>VLOOKUP(A104,Mar!C$3:I$49,4,FALSE)</f>
        <v>0</v>
      </c>
      <c r="K104" s="68">
        <f>VLOOKUP(A104,April!C$3:I$49,4,FALSE)</f>
        <v>0</v>
      </c>
      <c r="L104" s="68">
        <f>VLOOKUP(A104,May!C$3:I$49,4,FALSE)</f>
        <v>0</v>
      </c>
      <c r="M104" s="68">
        <f>VLOOKUP(A104,June!C$3:I$49,4,FALSE)</f>
        <v>0</v>
      </c>
      <c r="N104" s="63"/>
      <c r="O104" s="65">
        <f t="shared" si="48"/>
        <v>0</v>
      </c>
    </row>
    <row r="105" spans="1:15" ht="12.75">
      <c r="A105" s="63">
        <f t="shared" si="47"/>
        <v>0</v>
      </c>
      <c r="B105" s="68">
        <f>VLOOKUP(A105,Jul!C$3:I$49,4,FALSE)</f>
        <v>0</v>
      </c>
      <c r="C105" s="68">
        <f>VLOOKUP(A105,Aug!C$3:I$49,4,FALSE)</f>
        <v>0</v>
      </c>
      <c r="D105" s="68">
        <f>VLOOKUP(A105,Sep!C$3:I$49,4,FALSE)</f>
        <v>0</v>
      </c>
      <c r="E105" s="68">
        <f>VLOOKUP(A105,Oct!C$3:I$49,4,FALSE)</f>
        <v>0</v>
      </c>
      <c r="F105" s="68">
        <f>VLOOKUP(A105,Nov!C$3:I$49,4,FALSE)</f>
        <v>0</v>
      </c>
      <c r="G105" s="68">
        <f>VLOOKUP(A105,Dec!C$3:I$49,4,FALSE)</f>
        <v>0</v>
      </c>
      <c r="H105" s="68">
        <f>VLOOKUP(A105,Jan!C$3:I$49,4,FALSE)</f>
        <v>0</v>
      </c>
      <c r="I105" s="68">
        <f>VLOOKUP(A105,Feb!C$3:I$49,4,FALSE)</f>
        <v>0</v>
      </c>
      <c r="J105" s="68">
        <f>VLOOKUP(A105,Mar!C$3:I$49,4,FALSE)</f>
        <v>0</v>
      </c>
      <c r="K105" s="68">
        <f>VLOOKUP(A105,April!C$3:I$49,4,FALSE)</f>
        <v>0</v>
      </c>
      <c r="L105" s="68">
        <f>VLOOKUP(A105,May!C$3:I$49,4,FALSE)</f>
        <v>0</v>
      </c>
      <c r="M105" s="68">
        <f>VLOOKUP(A105,June!C$3:I$49,4,FALSE)</f>
        <v>0</v>
      </c>
      <c r="N105" s="63"/>
      <c r="O105" s="65">
        <f t="shared" si="48"/>
        <v>0</v>
      </c>
    </row>
    <row r="106" spans="1:15" ht="12.75">
      <c r="A106" s="63">
        <f t="shared" si="47"/>
        <v>0</v>
      </c>
      <c r="B106" s="68">
        <f>VLOOKUP(A106,Jul!C$3:I$49,4,FALSE)</f>
        <v>0</v>
      </c>
      <c r="C106" s="68">
        <f>VLOOKUP(A106,Aug!C$3:I$49,4,FALSE)</f>
        <v>0</v>
      </c>
      <c r="D106" s="68">
        <f>VLOOKUP(A106,Sep!C$3:I$49,4,FALSE)</f>
        <v>0</v>
      </c>
      <c r="E106" s="68">
        <f>VLOOKUP(A106,Oct!C$3:I$49,4,FALSE)</f>
        <v>0</v>
      </c>
      <c r="F106" s="68">
        <f>VLOOKUP(A106,Nov!C$3:I$49,4,FALSE)</f>
        <v>0</v>
      </c>
      <c r="G106" s="68">
        <f>VLOOKUP(A106,Dec!C$3:I$49,4,FALSE)</f>
        <v>0</v>
      </c>
      <c r="H106" s="68">
        <f>VLOOKUP(A106,Jan!C$3:I$49,4,FALSE)</f>
        <v>0</v>
      </c>
      <c r="I106" s="68">
        <f>VLOOKUP(A106,Feb!C$3:I$49,4,FALSE)</f>
        <v>0</v>
      </c>
      <c r="J106" s="68">
        <f>VLOOKUP(A106,Mar!C$3:I$49,4,FALSE)</f>
        <v>0</v>
      </c>
      <c r="K106" s="68">
        <f>VLOOKUP(A106,April!C$3:I$49,4,FALSE)</f>
        <v>0</v>
      </c>
      <c r="L106" s="68">
        <f>VLOOKUP(A106,May!C$3:I$49,4,FALSE)</f>
        <v>0</v>
      </c>
      <c r="M106" s="68">
        <f>VLOOKUP(A106,June!C$3:I$49,4,FALSE)</f>
        <v>0</v>
      </c>
      <c r="N106" s="63"/>
      <c r="O106" s="65">
        <f t="shared" si="48"/>
        <v>0</v>
      </c>
    </row>
    <row r="107" spans="1:15" ht="12.75">
      <c r="A107" s="63">
        <f t="shared" si="47"/>
        <v>0</v>
      </c>
      <c r="B107" s="68">
        <f>VLOOKUP(A107,Jul!C$3:I$49,4,FALSE)</f>
        <v>0</v>
      </c>
      <c r="C107" s="68">
        <f>VLOOKUP(A107,Aug!C$3:I$49,4,FALSE)</f>
        <v>0</v>
      </c>
      <c r="D107" s="68">
        <f>VLOOKUP(A107,Sep!C$3:I$49,4,FALSE)</f>
        <v>0</v>
      </c>
      <c r="E107" s="68">
        <f>VLOOKUP(A107,Oct!C$3:I$49,4,FALSE)</f>
        <v>0</v>
      </c>
      <c r="F107" s="68">
        <f>VLOOKUP(A107,Nov!C$3:I$49,4,FALSE)</f>
        <v>0</v>
      </c>
      <c r="G107" s="68">
        <f>VLOOKUP(A107,Dec!C$3:I$49,4,FALSE)</f>
        <v>0</v>
      </c>
      <c r="H107" s="68">
        <f>VLOOKUP(A107,Jan!C$3:I$49,4,FALSE)</f>
        <v>0</v>
      </c>
      <c r="I107" s="68">
        <f>VLOOKUP(A107,Feb!C$3:I$49,4,FALSE)</f>
        <v>0</v>
      </c>
      <c r="J107" s="68">
        <f>VLOOKUP(A107,Mar!C$3:I$49,4,FALSE)</f>
        <v>0</v>
      </c>
      <c r="K107" s="68">
        <f>VLOOKUP(A107,April!C$3:I$49,4,FALSE)</f>
        <v>0</v>
      </c>
      <c r="L107" s="68">
        <f>VLOOKUP(A107,May!C$3:I$49,4,FALSE)</f>
        <v>0</v>
      </c>
      <c r="M107" s="68">
        <f>VLOOKUP(A107,June!C$3:I$49,4,FALSE)</f>
        <v>0</v>
      </c>
      <c r="N107" s="63"/>
      <c r="O107" s="65">
        <f t="shared" si="48"/>
        <v>0</v>
      </c>
    </row>
    <row r="108" spans="1:15" ht="12.75">
      <c r="A108" s="63">
        <f t="shared" si="47"/>
        <v>0</v>
      </c>
      <c r="B108" s="68">
        <f>VLOOKUP(A108,Jul!C$3:I$49,4,FALSE)</f>
        <v>0</v>
      </c>
      <c r="C108" s="68">
        <f>VLOOKUP(A108,Aug!C$3:I$49,4,FALSE)</f>
        <v>0</v>
      </c>
      <c r="D108" s="68">
        <f>VLOOKUP(A108,Sep!C$3:I$49,4,FALSE)</f>
        <v>0</v>
      </c>
      <c r="E108" s="68">
        <f>VLOOKUP(A108,Oct!C$3:I$49,4,FALSE)</f>
        <v>0</v>
      </c>
      <c r="F108" s="68">
        <f>VLOOKUP(A108,Nov!C$3:I$49,4,FALSE)</f>
        <v>0</v>
      </c>
      <c r="G108" s="68">
        <f>VLOOKUP(A108,Dec!C$3:I$49,4,FALSE)</f>
        <v>0</v>
      </c>
      <c r="H108" s="68">
        <f>VLOOKUP(A108,Jan!C$3:I$49,4,FALSE)</f>
        <v>0</v>
      </c>
      <c r="I108" s="68">
        <f>VLOOKUP(A108,Feb!C$3:I$49,4,FALSE)</f>
        <v>0</v>
      </c>
      <c r="J108" s="68">
        <f>VLOOKUP(A108,Mar!C$3:I$49,4,FALSE)</f>
        <v>0</v>
      </c>
      <c r="K108" s="68">
        <f>VLOOKUP(A108,April!C$3:I$49,4,FALSE)</f>
        <v>0</v>
      </c>
      <c r="L108" s="68">
        <f>VLOOKUP(A108,May!C$3:I$49,4,FALSE)</f>
        <v>0</v>
      </c>
      <c r="M108" s="68">
        <f>VLOOKUP(A108,June!C$3:I$49,4,FALSE)</f>
        <v>0</v>
      </c>
      <c r="N108" s="63"/>
      <c r="O108" s="65">
        <f t="shared" si="48"/>
        <v>0</v>
      </c>
    </row>
    <row r="109" spans="1:15" ht="12.75">
      <c r="A109" s="63">
        <f t="shared" si="47"/>
        <v>0</v>
      </c>
      <c r="B109" s="68">
        <f>VLOOKUP(A109,Jul!C$3:I$49,4,FALSE)</f>
        <v>0</v>
      </c>
      <c r="C109" s="68">
        <f>VLOOKUP(A109,Aug!C$3:I$49,4,FALSE)</f>
        <v>0</v>
      </c>
      <c r="D109" s="68">
        <f>VLOOKUP(A109,Sep!C$3:I$49,4,FALSE)</f>
        <v>0</v>
      </c>
      <c r="E109" s="68">
        <f>VLOOKUP(A109,Oct!C$3:I$49,4,FALSE)</f>
        <v>0</v>
      </c>
      <c r="F109" s="68">
        <f>VLOOKUP(A109,Nov!C$3:I$49,4,FALSE)</f>
        <v>0</v>
      </c>
      <c r="G109" s="68">
        <f>VLOOKUP(A109,Dec!C$3:I$49,4,FALSE)</f>
        <v>0</v>
      </c>
      <c r="H109" s="68">
        <f>VLOOKUP(A109,Jan!C$3:I$49,4,FALSE)</f>
        <v>0</v>
      </c>
      <c r="I109" s="68">
        <f>VLOOKUP(A109,Feb!C$3:I$49,4,FALSE)</f>
        <v>0</v>
      </c>
      <c r="J109" s="68">
        <f>VLOOKUP(A109,Mar!C$3:I$49,4,FALSE)</f>
        <v>0</v>
      </c>
      <c r="K109" s="68">
        <f>VLOOKUP(A109,April!C$3:I$49,4,FALSE)</f>
        <v>0</v>
      </c>
      <c r="L109" s="68">
        <f>VLOOKUP(A109,May!C$3:I$49,4,FALSE)</f>
        <v>0</v>
      </c>
      <c r="M109" s="68">
        <f>VLOOKUP(A109,June!C$3:I$49,4,FALSE)</f>
        <v>0</v>
      </c>
      <c r="N109" s="63"/>
      <c r="O109" s="65">
        <f t="shared" si="48"/>
        <v>0</v>
      </c>
    </row>
    <row r="110" spans="1:15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</row>
    <row r="111" spans="1:15" ht="13.5" thickBot="1">
      <c r="A111" s="64" t="s">
        <v>65</v>
      </c>
      <c r="B111" s="69">
        <f aca="true" t="shared" si="49" ref="B111:M111">SUM(B69:B110)</f>
        <v>0</v>
      </c>
      <c r="C111" s="69">
        <f t="shared" si="49"/>
        <v>0</v>
      </c>
      <c r="D111" s="69">
        <f t="shared" si="49"/>
        <v>0</v>
      </c>
      <c r="E111" s="69">
        <f t="shared" si="49"/>
        <v>0</v>
      </c>
      <c r="F111" s="69">
        <f t="shared" si="49"/>
        <v>0</v>
      </c>
      <c r="G111" s="69">
        <f t="shared" si="49"/>
        <v>0</v>
      </c>
      <c r="H111" s="69">
        <f t="shared" si="49"/>
        <v>0</v>
      </c>
      <c r="I111" s="69">
        <f t="shared" si="49"/>
        <v>0</v>
      </c>
      <c r="J111" s="69">
        <f t="shared" si="49"/>
        <v>0</v>
      </c>
      <c r="K111" s="69">
        <f t="shared" si="49"/>
        <v>0</v>
      </c>
      <c r="L111" s="69">
        <f t="shared" si="49"/>
        <v>0</v>
      </c>
      <c r="M111" s="69">
        <f t="shared" si="49"/>
        <v>0</v>
      </c>
      <c r="N111" s="63"/>
      <c r="O111" s="65">
        <f>SUM(O69:O110)</f>
        <v>0</v>
      </c>
    </row>
    <row r="112" spans="1:15" ht="13.5" thickTop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>
        <f>SUM(B112:M112)</f>
        <v>0</v>
      </c>
    </row>
    <row r="113" spans="1:15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15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</row>
    <row r="115" spans="1:15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</row>
    <row r="116" spans="1:15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</row>
    <row r="117" spans="1:15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</row>
    <row r="118" spans="1:15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15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5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5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5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5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5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</row>
    <row r="126" spans="1:15" ht="46.5">
      <c r="A126" s="60" t="str">
        <f>+A1</f>
        <v>Test Hospital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1:15" ht="15" customHeight="1">
      <c r="A127" s="756" t="s">
        <v>106</v>
      </c>
      <c r="B127" s="756"/>
      <c r="C127" s="756"/>
      <c r="D127" s="756"/>
      <c r="E127" s="756"/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</row>
    <row r="128" spans="1:15" ht="15" customHeight="1">
      <c r="A128" s="756" t="s">
        <v>98</v>
      </c>
      <c r="B128" s="756"/>
      <c r="C128" s="756"/>
      <c r="D128" s="756"/>
      <c r="E128" s="756"/>
      <c r="F128" s="756"/>
      <c r="G128" s="756"/>
      <c r="H128" s="756"/>
      <c r="I128" s="756"/>
      <c r="J128" s="756"/>
      <c r="K128" s="756"/>
      <c r="L128" s="756"/>
      <c r="M128" s="756"/>
      <c r="N128" s="756"/>
      <c r="O128" s="756"/>
    </row>
    <row r="129" spans="1:15" ht="12.75" customHeight="1">
      <c r="A129" s="63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3"/>
    </row>
    <row r="130" spans="1:15" ht="12.75">
      <c r="A130" s="61"/>
      <c r="B130" s="67">
        <f aca="true" t="shared" si="50" ref="B130:M130">+B6</f>
        <v>41091</v>
      </c>
      <c r="C130" s="67">
        <f t="shared" si="50"/>
        <v>41122</v>
      </c>
      <c r="D130" s="67">
        <f t="shared" si="50"/>
        <v>41153</v>
      </c>
      <c r="E130" s="67">
        <f t="shared" si="50"/>
        <v>41183</v>
      </c>
      <c r="F130" s="67">
        <f t="shared" si="50"/>
        <v>41214</v>
      </c>
      <c r="G130" s="67">
        <f t="shared" si="50"/>
        <v>41244</v>
      </c>
      <c r="H130" s="67">
        <f t="shared" si="50"/>
        <v>41275</v>
      </c>
      <c r="I130" s="67">
        <f t="shared" si="50"/>
        <v>41306</v>
      </c>
      <c r="J130" s="67">
        <f t="shared" si="50"/>
        <v>41336</v>
      </c>
      <c r="K130" s="67">
        <f t="shared" si="50"/>
        <v>41367</v>
      </c>
      <c r="L130" s="67">
        <f t="shared" si="50"/>
        <v>41398</v>
      </c>
      <c r="M130" s="67">
        <f t="shared" si="50"/>
        <v>41429</v>
      </c>
      <c r="N130" s="61"/>
      <c r="O130" s="62" t="s">
        <v>65</v>
      </c>
    </row>
    <row r="131" spans="1:15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1:15" ht="12.75">
      <c r="A132" s="64">
        <f aca="true" t="shared" si="51" ref="A132:A172">+A8</f>
        <v>0</v>
      </c>
      <c r="B132" s="68">
        <f>VLOOKUP(A132,Jul!C$3:I$49,5,FALSE)</f>
        <v>0</v>
      </c>
      <c r="C132" s="68">
        <f>VLOOKUP(A132,Aug!C$3:I$49,5,FALSE)</f>
        <v>0</v>
      </c>
      <c r="D132" s="68">
        <f>VLOOKUP(A132,Sep!C$3:I$49,5,FALSE)</f>
        <v>0</v>
      </c>
      <c r="E132" s="68">
        <f>VLOOKUP(A132,Oct!C$3:I$49,5,FALSE)</f>
        <v>0</v>
      </c>
      <c r="F132" s="68">
        <f>VLOOKUP(A132,Nov!C$3:I$49,5,FALSE)</f>
        <v>0</v>
      </c>
      <c r="G132" s="68">
        <f>VLOOKUP(A132,Dec!C$3:I$49,5,FALSE)</f>
        <v>0</v>
      </c>
      <c r="H132" s="68">
        <f>VLOOKUP(A132,Jan!C$3:I$49,5,FALSE)</f>
        <v>0</v>
      </c>
      <c r="I132" s="68">
        <f>VLOOKUP(A132,Feb!C$3:I$49,5,FALSE)</f>
        <v>0</v>
      </c>
      <c r="J132" s="68">
        <f>VLOOKUP(A132,Mar!C$3:I$49,5,FALSE)</f>
        <v>0</v>
      </c>
      <c r="K132" s="68">
        <f>VLOOKUP(A132,April!C$3:I$49,5,FALSE)</f>
        <v>0</v>
      </c>
      <c r="L132" s="68">
        <f>VLOOKUP(A132,May!C$3:I$49,5,FALSE)</f>
        <v>0</v>
      </c>
      <c r="M132" s="68">
        <f>VLOOKUP(A132,June!C$3:I$49,5,FALSE)</f>
        <v>0</v>
      </c>
      <c r="N132" s="63"/>
      <c r="O132" s="65">
        <f aca="true" t="shared" si="52" ref="O132:O172">SUM(B132:M132)</f>
        <v>0</v>
      </c>
    </row>
    <row r="133" spans="1:15" ht="12.75">
      <c r="A133" s="64">
        <f t="shared" si="51"/>
        <v>0</v>
      </c>
      <c r="B133" s="68">
        <f>VLOOKUP(A133,Jul!C$3:I$49,5,FALSE)</f>
        <v>0</v>
      </c>
      <c r="C133" s="68">
        <f>VLOOKUP(A133,Aug!C$3:I$49,5,FALSE)</f>
        <v>0</v>
      </c>
      <c r="D133" s="68">
        <f>VLOOKUP(A133,Sep!C$3:I$49,5,FALSE)</f>
        <v>0</v>
      </c>
      <c r="E133" s="68">
        <f>VLOOKUP(A133,Oct!C$3:I$49,5,FALSE)</f>
        <v>0</v>
      </c>
      <c r="F133" s="68">
        <f>VLOOKUP(A133,Nov!C$3:I$49,5,FALSE)</f>
        <v>0</v>
      </c>
      <c r="G133" s="68">
        <f>VLOOKUP(A133,Dec!C$3:I$49,5,FALSE)</f>
        <v>0</v>
      </c>
      <c r="H133" s="68">
        <f>VLOOKUP(A133,Jan!C$3:I$49,5,FALSE)</f>
        <v>0</v>
      </c>
      <c r="I133" s="68">
        <f>VLOOKUP(A133,Feb!C$3:I$49,5,FALSE)</f>
        <v>0</v>
      </c>
      <c r="J133" s="68">
        <f>VLOOKUP(A133,Mar!C$3:I$49,5,FALSE)</f>
        <v>0</v>
      </c>
      <c r="K133" s="68">
        <f>VLOOKUP(A133,April!C$3:I$49,5,FALSE)</f>
        <v>0</v>
      </c>
      <c r="L133" s="68">
        <f>VLOOKUP(A133,May!C$3:I$49,5,FALSE)</f>
        <v>0</v>
      </c>
      <c r="M133" s="68">
        <f>VLOOKUP(A133,June!C$3:I$49,5,FALSE)</f>
        <v>0</v>
      </c>
      <c r="N133" s="63"/>
      <c r="O133" s="65">
        <f t="shared" si="52"/>
        <v>0</v>
      </c>
    </row>
    <row r="134" spans="1:15" ht="12.75">
      <c r="A134" s="64">
        <f t="shared" si="51"/>
        <v>0</v>
      </c>
      <c r="B134" s="68">
        <f>VLOOKUP(A134,Jul!C$3:I$49,5,FALSE)</f>
        <v>0</v>
      </c>
      <c r="C134" s="68">
        <f>VLOOKUP(A134,Aug!C$3:I$49,5,FALSE)</f>
        <v>0</v>
      </c>
      <c r="D134" s="68">
        <f>VLOOKUP(A134,Sep!C$3:I$49,5,FALSE)</f>
        <v>0</v>
      </c>
      <c r="E134" s="68">
        <f>VLOOKUP(A134,Oct!C$3:I$49,5,FALSE)</f>
        <v>0</v>
      </c>
      <c r="F134" s="68">
        <f>VLOOKUP(A134,Nov!C$3:I$49,5,FALSE)</f>
        <v>0</v>
      </c>
      <c r="G134" s="68">
        <f>VLOOKUP(A134,Dec!C$3:I$49,5,FALSE)</f>
        <v>0</v>
      </c>
      <c r="H134" s="68">
        <f>VLOOKUP(A134,Jan!C$3:I$49,5,FALSE)</f>
        <v>0</v>
      </c>
      <c r="I134" s="68">
        <f>VLOOKUP(A134,Feb!C$3:I$49,5,FALSE)</f>
        <v>0</v>
      </c>
      <c r="J134" s="68">
        <f>VLOOKUP(A134,Mar!C$3:I$49,5,FALSE)</f>
        <v>0</v>
      </c>
      <c r="K134" s="68">
        <f>VLOOKUP(A134,April!C$3:I$49,5,FALSE)</f>
        <v>0</v>
      </c>
      <c r="L134" s="68">
        <f>VLOOKUP(A134,May!C$3:I$49,5,FALSE)</f>
        <v>0</v>
      </c>
      <c r="M134" s="68">
        <f>VLOOKUP(A134,June!C$3:I$49,5,FALSE)</f>
        <v>0</v>
      </c>
      <c r="N134" s="63"/>
      <c r="O134" s="65">
        <f t="shared" si="52"/>
        <v>0</v>
      </c>
    </row>
    <row r="135" spans="1:15" ht="12.75">
      <c r="A135" s="64">
        <f t="shared" si="51"/>
        <v>0</v>
      </c>
      <c r="B135" s="68">
        <f>VLOOKUP(A135,Jul!C$3:I$49,5,FALSE)</f>
        <v>0</v>
      </c>
      <c r="C135" s="68">
        <f>VLOOKUP(A135,Aug!C$3:I$49,5,FALSE)</f>
        <v>0</v>
      </c>
      <c r="D135" s="68">
        <f>VLOOKUP(A135,Sep!C$3:I$49,5,FALSE)</f>
        <v>0</v>
      </c>
      <c r="E135" s="68">
        <f>VLOOKUP(A135,Oct!C$3:I$49,5,FALSE)</f>
        <v>0</v>
      </c>
      <c r="F135" s="68">
        <f>VLOOKUP(A135,Nov!C$3:I$49,5,FALSE)</f>
        <v>0</v>
      </c>
      <c r="G135" s="68">
        <f>VLOOKUP(A135,Dec!C$3:I$49,5,FALSE)</f>
        <v>0</v>
      </c>
      <c r="H135" s="68">
        <f>VLOOKUP(A135,Jan!C$3:I$49,5,FALSE)</f>
        <v>0</v>
      </c>
      <c r="I135" s="68">
        <f>VLOOKUP(A135,Feb!C$3:I$49,5,FALSE)</f>
        <v>0</v>
      </c>
      <c r="J135" s="68">
        <f>VLOOKUP(A135,Mar!C$3:I$49,5,FALSE)</f>
        <v>0</v>
      </c>
      <c r="K135" s="68">
        <f>VLOOKUP(A135,April!C$3:I$49,5,FALSE)</f>
        <v>0</v>
      </c>
      <c r="L135" s="68">
        <f>VLOOKUP(A135,May!C$3:I$49,5,FALSE)</f>
        <v>0</v>
      </c>
      <c r="M135" s="68">
        <f>VLOOKUP(A135,June!C$3:I$49,5,FALSE)</f>
        <v>0</v>
      </c>
      <c r="N135" s="63"/>
      <c r="O135" s="65">
        <f t="shared" si="52"/>
        <v>0</v>
      </c>
    </row>
    <row r="136" spans="1:15" ht="12.75">
      <c r="A136" s="64">
        <f t="shared" si="51"/>
        <v>0</v>
      </c>
      <c r="B136" s="68">
        <f>VLOOKUP(A136,Jul!C$3:I$49,5,FALSE)</f>
        <v>0</v>
      </c>
      <c r="C136" s="68">
        <f>VLOOKUP(A136,Aug!C$3:I$49,5,FALSE)</f>
        <v>0</v>
      </c>
      <c r="D136" s="68">
        <f>VLOOKUP(A136,Sep!C$3:I$49,5,FALSE)</f>
        <v>0</v>
      </c>
      <c r="E136" s="68">
        <f>VLOOKUP(A136,Oct!C$3:I$49,5,FALSE)</f>
        <v>0</v>
      </c>
      <c r="F136" s="68">
        <f>VLOOKUP(A136,Nov!C$3:I$49,5,FALSE)</f>
        <v>0</v>
      </c>
      <c r="G136" s="68">
        <f>VLOOKUP(A136,Dec!C$3:I$49,5,FALSE)</f>
        <v>0</v>
      </c>
      <c r="H136" s="68">
        <f>VLOOKUP(A136,Jan!C$3:I$49,5,FALSE)</f>
        <v>0</v>
      </c>
      <c r="I136" s="68">
        <f>VLOOKUP(A136,Feb!C$3:I$49,5,FALSE)</f>
        <v>0</v>
      </c>
      <c r="J136" s="68">
        <f>VLOOKUP(A136,Mar!C$3:I$49,5,FALSE)</f>
        <v>0</v>
      </c>
      <c r="K136" s="68">
        <f>VLOOKUP(A136,April!C$3:I$49,5,FALSE)</f>
        <v>0</v>
      </c>
      <c r="L136" s="68">
        <f>VLOOKUP(A136,May!C$3:I$49,5,FALSE)</f>
        <v>0</v>
      </c>
      <c r="M136" s="68">
        <f>VLOOKUP(A136,June!C$3:I$49,5,FALSE)</f>
        <v>0</v>
      </c>
      <c r="N136" s="63"/>
      <c r="O136" s="65">
        <f t="shared" si="52"/>
        <v>0</v>
      </c>
    </row>
    <row r="137" spans="1:15" ht="12.75">
      <c r="A137" s="64">
        <f t="shared" si="51"/>
        <v>0</v>
      </c>
      <c r="B137" s="68">
        <f>VLOOKUP(A137,Jul!C$3:I$49,5,FALSE)</f>
        <v>0</v>
      </c>
      <c r="C137" s="68">
        <f>VLOOKUP(A137,Aug!C$3:I$49,5,FALSE)</f>
        <v>0</v>
      </c>
      <c r="D137" s="68">
        <f>VLOOKUP(A137,Sep!C$3:I$49,5,FALSE)</f>
        <v>0</v>
      </c>
      <c r="E137" s="68">
        <f>VLOOKUP(A137,Oct!C$3:I$49,5,FALSE)</f>
        <v>0</v>
      </c>
      <c r="F137" s="68">
        <f>VLOOKUP(A137,Nov!C$3:I$49,5,FALSE)</f>
        <v>0</v>
      </c>
      <c r="G137" s="68">
        <f>VLOOKUP(A137,Dec!C$3:I$49,5,FALSE)</f>
        <v>0</v>
      </c>
      <c r="H137" s="68">
        <f>VLOOKUP(A137,Jan!C$3:I$49,5,FALSE)</f>
        <v>0</v>
      </c>
      <c r="I137" s="68">
        <f>VLOOKUP(A137,Feb!C$3:I$49,5,FALSE)</f>
        <v>0</v>
      </c>
      <c r="J137" s="68">
        <f>VLOOKUP(A137,Mar!C$3:I$49,5,FALSE)</f>
        <v>0</v>
      </c>
      <c r="K137" s="68">
        <f>VLOOKUP(A137,April!C$3:I$49,5,FALSE)</f>
        <v>0</v>
      </c>
      <c r="L137" s="68">
        <f>VLOOKUP(A137,May!C$3:I$49,5,FALSE)</f>
        <v>0</v>
      </c>
      <c r="M137" s="68">
        <f>VLOOKUP(A137,June!C$3:I$49,5,FALSE)</f>
        <v>0</v>
      </c>
      <c r="N137" s="63"/>
      <c r="O137" s="65">
        <f t="shared" si="52"/>
        <v>0</v>
      </c>
    </row>
    <row r="138" spans="1:15" ht="12.75">
      <c r="A138" s="64">
        <f t="shared" si="51"/>
        <v>0</v>
      </c>
      <c r="B138" s="68">
        <f>VLOOKUP(A138,Jul!C$3:I$49,5,FALSE)</f>
        <v>0</v>
      </c>
      <c r="C138" s="68">
        <f>VLOOKUP(A138,Aug!C$3:I$49,5,FALSE)</f>
        <v>0</v>
      </c>
      <c r="D138" s="68">
        <f>VLOOKUP(A138,Sep!C$3:I$49,5,FALSE)</f>
        <v>0</v>
      </c>
      <c r="E138" s="68">
        <f>VLOOKUP(A138,Oct!C$3:I$49,5,FALSE)</f>
        <v>0</v>
      </c>
      <c r="F138" s="68">
        <f>VLOOKUP(A138,Nov!C$3:I$49,5,FALSE)</f>
        <v>0</v>
      </c>
      <c r="G138" s="68">
        <f>VLOOKUP(A138,Dec!C$3:I$49,5,FALSE)</f>
        <v>0</v>
      </c>
      <c r="H138" s="68">
        <f>VLOOKUP(A138,Jan!C$3:I$49,5,FALSE)</f>
        <v>0</v>
      </c>
      <c r="I138" s="68">
        <f>VLOOKUP(A138,Feb!C$3:I$49,5,FALSE)</f>
        <v>0</v>
      </c>
      <c r="J138" s="68">
        <f>VLOOKUP(A138,Mar!C$3:I$49,5,FALSE)</f>
        <v>0</v>
      </c>
      <c r="K138" s="68">
        <f>VLOOKUP(A138,April!C$3:I$49,5,FALSE)</f>
        <v>0</v>
      </c>
      <c r="L138" s="68">
        <f>VLOOKUP(A138,May!C$3:I$49,5,FALSE)</f>
        <v>0</v>
      </c>
      <c r="M138" s="68">
        <f>VLOOKUP(A138,June!C$3:I$49,5,FALSE)</f>
        <v>0</v>
      </c>
      <c r="N138" s="63"/>
      <c r="O138" s="65">
        <f t="shared" si="52"/>
        <v>0</v>
      </c>
    </row>
    <row r="139" spans="1:15" ht="12.75">
      <c r="A139" s="64">
        <f t="shared" si="51"/>
        <v>0</v>
      </c>
      <c r="B139" s="68">
        <f>VLOOKUP(A139,Jul!C$3:I$49,5,FALSE)</f>
        <v>0</v>
      </c>
      <c r="C139" s="68">
        <f>VLOOKUP(A139,Aug!C$3:I$49,5,FALSE)</f>
        <v>0</v>
      </c>
      <c r="D139" s="68">
        <f>VLOOKUP(A139,Sep!C$3:I$49,5,FALSE)</f>
        <v>0</v>
      </c>
      <c r="E139" s="68">
        <f>VLOOKUP(A139,Oct!C$3:I$49,5,FALSE)</f>
        <v>0</v>
      </c>
      <c r="F139" s="68">
        <f>VLOOKUP(A139,Nov!C$3:I$49,5,FALSE)</f>
        <v>0</v>
      </c>
      <c r="G139" s="68">
        <f>VLOOKUP(A139,Dec!C$3:I$49,5,FALSE)</f>
        <v>0</v>
      </c>
      <c r="H139" s="68">
        <f>VLOOKUP(A139,Jan!C$3:I$49,5,FALSE)</f>
        <v>0</v>
      </c>
      <c r="I139" s="68">
        <f>VLOOKUP(A139,Feb!C$3:I$49,5,FALSE)</f>
        <v>0</v>
      </c>
      <c r="J139" s="68">
        <f>VLOOKUP(A139,Mar!C$3:I$49,5,FALSE)</f>
        <v>0</v>
      </c>
      <c r="K139" s="68">
        <f>VLOOKUP(A139,April!C$3:I$49,5,FALSE)</f>
        <v>0</v>
      </c>
      <c r="L139" s="68">
        <f>VLOOKUP(A139,May!C$3:I$49,5,FALSE)</f>
        <v>0</v>
      </c>
      <c r="M139" s="68">
        <f>VLOOKUP(A139,June!C$3:I$49,5,FALSE)</f>
        <v>0</v>
      </c>
      <c r="N139" s="63"/>
      <c r="O139" s="65">
        <f t="shared" si="52"/>
        <v>0</v>
      </c>
    </row>
    <row r="140" spans="1:15" ht="12.75">
      <c r="A140" s="64">
        <f t="shared" si="51"/>
        <v>0</v>
      </c>
      <c r="B140" s="68">
        <f>VLOOKUP(A140,Jul!C$3:I$49,5,FALSE)</f>
        <v>0</v>
      </c>
      <c r="C140" s="68">
        <f>VLOOKUP(A140,Aug!C$3:I$49,5,FALSE)</f>
        <v>0</v>
      </c>
      <c r="D140" s="68">
        <f>VLOOKUP(A140,Sep!C$3:I$49,5,FALSE)</f>
        <v>0</v>
      </c>
      <c r="E140" s="68">
        <f>VLOOKUP(A140,Oct!C$3:I$49,5,FALSE)</f>
        <v>0</v>
      </c>
      <c r="F140" s="68">
        <f>VLOOKUP(A140,Nov!C$3:I$49,5,FALSE)</f>
        <v>0</v>
      </c>
      <c r="G140" s="68">
        <f>VLOOKUP(A140,Dec!C$3:I$49,5,FALSE)</f>
        <v>0</v>
      </c>
      <c r="H140" s="68">
        <f>VLOOKUP(A140,Jan!C$3:I$49,5,FALSE)</f>
        <v>0</v>
      </c>
      <c r="I140" s="68">
        <f>VLOOKUP(A140,Feb!C$3:I$49,5,FALSE)</f>
        <v>0</v>
      </c>
      <c r="J140" s="68">
        <f>VLOOKUP(A140,Mar!C$3:I$49,5,FALSE)</f>
        <v>0</v>
      </c>
      <c r="K140" s="68">
        <f>VLOOKUP(A140,April!C$3:I$49,5,FALSE)</f>
        <v>0</v>
      </c>
      <c r="L140" s="68">
        <f>VLOOKUP(A140,May!C$3:I$49,5,FALSE)</f>
        <v>0</v>
      </c>
      <c r="M140" s="68">
        <f>VLOOKUP(A140,June!C$3:I$49,5,FALSE)</f>
        <v>0</v>
      </c>
      <c r="N140" s="63"/>
      <c r="O140" s="65">
        <f t="shared" si="52"/>
        <v>0</v>
      </c>
    </row>
    <row r="141" spans="1:15" ht="12.75">
      <c r="A141" s="64">
        <f t="shared" si="51"/>
        <v>0</v>
      </c>
      <c r="B141" s="68">
        <f>VLOOKUP(A141,Jul!C$3:I$49,5,FALSE)</f>
        <v>0</v>
      </c>
      <c r="C141" s="68">
        <f>VLOOKUP(A141,Aug!C$3:I$49,5,FALSE)</f>
        <v>0</v>
      </c>
      <c r="D141" s="68">
        <f>VLOOKUP(A141,Sep!C$3:I$49,5,FALSE)</f>
        <v>0</v>
      </c>
      <c r="E141" s="68">
        <f>VLOOKUP(A141,Oct!C$3:I$49,5,FALSE)</f>
        <v>0</v>
      </c>
      <c r="F141" s="68">
        <f>VLOOKUP(A141,Nov!C$3:I$49,5,FALSE)</f>
        <v>0</v>
      </c>
      <c r="G141" s="68">
        <f>VLOOKUP(A141,Dec!C$3:I$49,5,FALSE)</f>
        <v>0</v>
      </c>
      <c r="H141" s="68">
        <f>VLOOKUP(A141,Jan!C$3:I$49,5,FALSE)</f>
        <v>0</v>
      </c>
      <c r="I141" s="68">
        <f>VLOOKUP(A141,Feb!C$3:I$49,5,FALSE)</f>
        <v>0</v>
      </c>
      <c r="J141" s="68">
        <f>VLOOKUP(A141,Mar!C$3:I$49,5,FALSE)</f>
        <v>0</v>
      </c>
      <c r="K141" s="68">
        <f>VLOOKUP(A141,April!C$3:I$49,5,FALSE)</f>
        <v>0</v>
      </c>
      <c r="L141" s="68">
        <f>VLOOKUP(A141,May!C$3:I$49,5,FALSE)</f>
        <v>0</v>
      </c>
      <c r="M141" s="68">
        <f>VLOOKUP(A141,June!C$3:I$49,5,FALSE)</f>
        <v>0</v>
      </c>
      <c r="N141" s="63"/>
      <c r="O141" s="65">
        <f t="shared" si="52"/>
        <v>0</v>
      </c>
    </row>
    <row r="142" spans="1:15" ht="12.75">
      <c r="A142" s="64">
        <f t="shared" si="51"/>
        <v>0</v>
      </c>
      <c r="B142" s="68">
        <f>VLOOKUP(A142,Jul!C$3:I$49,5,FALSE)</f>
        <v>0</v>
      </c>
      <c r="C142" s="68">
        <f>VLOOKUP(A142,Aug!C$3:I$49,5,FALSE)</f>
        <v>0</v>
      </c>
      <c r="D142" s="68">
        <f>VLOOKUP(A142,Sep!C$3:I$49,5,FALSE)</f>
        <v>0</v>
      </c>
      <c r="E142" s="68">
        <f>VLOOKUP(A142,Oct!C$3:I$49,5,FALSE)</f>
        <v>0</v>
      </c>
      <c r="F142" s="68">
        <f>VLOOKUP(A142,Nov!C$3:I$49,5,FALSE)</f>
        <v>0</v>
      </c>
      <c r="G142" s="68">
        <f>VLOOKUP(A142,Dec!C$3:I$49,5,FALSE)</f>
        <v>0</v>
      </c>
      <c r="H142" s="68">
        <f>VLOOKUP(A142,Jan!C$3:I$49,5,FALSE)</f>
        <v>0</v>
      </c>
      <c r="I142" s="68">
        <f>VLOOKUP(A142,Feb!C$3:I$49,5,FALSE)</f>
        <v>0</v>
      </c>
      <c r="J142" s="68">
        <f>VLOOKUP(A142,Mar!C$3:I$49,5,FALSE)</f>
        <v>0</v>
      </c>
      <c r="K142" s="68">
        <f>VLOOKUP(A142,April!C$3:I$49,5,FALSE)</f>
        <v>0</v>
      </c>
      <c r="L142" s="68">
        <f>VLOOKUP(A142,May!C$3:I$49,5,FALSE)</f>
        <v>0</v>
      </c>
      <c r="M142" s="68">
        <f>VLOOKUP(A142,June!C$3:I$49,5,FALSE)</f>
        <v>0</v>
      </c>
      <c r="N142" s="63"/>
      <c r="O142" s="65">
        <f t="shared" si="52"/>
        <v>0</v>
      </c>
    </row>
    <row r="143" spans="1:15" ht="12.75">
      <c r="A143" s="64">
        <f t="shared" si="51"/>
        <v>0</v>
      </c>
      <c r="B143" s="68">
        <f>VLOOKUP(A143,Jul!C$3:I$49,5,FALSE)</f>
        <v>0</v>
      </c>
      <c r="C143" s="68">
        <f>VLOOKUP(A143,Aug!C$3:I$49,5,FALSE)</f>
        <v>0</v>
      </c>
      <c r="D143" s="68">
        <f>VLOOKUP(A143,Sep!C$3:I$49,5,FALSE)</f>
        <v>0</v>
      </c>
      <c r="E143" s="68">
        <f>VLOOKUP(A143,Oct!C$3:I$49,5,FALSE)</f>
        <v>0</v>
      </c>
      <c r="F143" s="68">
        <f>VLOOKUP(A143,Nov!C$3:I$49,5,FALSE)</f>
        <v>0</v>
      </c>
      <c r="G143" s="68">
        <f>VLOOKUP(A143,Dec!C$3:I$49,5,FALSE)</f>
        <v>0</v>
      </c>
      <c r="H143" s="68">
        <f>VLOOKUP(A143,Jan!C$3:I$49,5,FALSE)</f>
        <v>0</v>
      </c>
      <c r="I143" s="68">
        <f>VLOOKUP(A143,Feb!C$3:I$49,5,FALSE)</f>
        <v>0</v>
      </c>
      <c r="J143" s="68">
        <f>VLOOKUP(A143,Mar!C$3:I$49,5,FALSE)</f>
        <v>0</v>
      </c>
      <c r="K143" s="68">
        <f>VLOOKUP(A143,April!C$3:I$49,5,FALSE)</f>
        <v>0</v>
      </c>
      <c r="L143" s="68">
        <f>VLOOKUP(A143,May!C$3:I$49,5,FALSE)</f>
        <v>0</v>
      </c>
      <c r="M143" s="68">
        <f>VLOOKUP(A143,June!C$3:I$49,5,FALSE)</f>
        <v>0</v>
      </c>
      <c r="N143" s="63"/>
      <c r="O143" s="65">
        <f t="shared" si="52"/>
        <v>0</v>
      </c>
    </row>
    <row r="144" spans="1:15" ht="12.75">
      <c r="A144" s="64">
        <f t="shared" si="51"/>
        <v>0</v>
      </c>
      <c r="B144" s="68">
        <f>VLOOKUP(A144,Jul!C$3:I$49,5,FALSE)</f>
        <v>0</v>
      </c>
      <c r="C144" s="68">
        <f>VLOOKUP(A144,Aug!C$3:I$49,5,FALSE)</f>
        <v>0</v>
      </c>
      <c r="D144" s="68">
        <f>VLOOKUP(A144,Sep!C$3:I$49,5,FALSE)</f>
        <v>0</v>
      </c>
      <c r="E144" s="68">
        <f>VLOOKUP(A144,Oct!C$3:I$49,5,FALSE)</f>
        <v>0</v>
      </c>
      <c r="F144" s="68">
        <f>VLOOKUP(A144,Nov!C$3:I$49,5,FALSE)</f>
        <v>0</v>
      </c>
      <c r="G144" s="68">
        <f>VLOOKUP(A144,Dec!C$3:I$49,5,FALSE)</f>
        <v>0</v>
      </c>
      <c r="H144" s="68">
        <f>VLOOKUP(A144,Jan!C$3:I$49,5,FALSE)</f>
        <v>0</v>
      </c>
      <c r="I144" s="68">
        <f>VLOOKUP(A144,Feb!C$3:I$49,5,FALSE)</f>
        <v>0</v>
      </c>
      <c r="J144" s="68">
        <f>VLOOKUP(A144,Mar!C$3:I$49,5,FALSE)</f>
        <v>0</v>
      </c>
      <c r="K144" s="68">
        <f>VLOOKUP(A144,April!C$3:I$49,5,FALSE)</f>
        <v>0</v>
      </c>
      <c r="L144" s="68">
        <f>VLOOKUP(A144,May!C$3:I$49,5,FALSE)</f>
        <v>0</v>
      </c>
      <c r="M144" s="68">
        <f>VLOOKUP(A144,June!C$3:I$49,5,FALSE)</f>
        <v>0</v>
      </c>
      <c r="N144" s="63"/>
      <c r="O144" s="65">
        <f t="shared" si="52"/>
        <v>0</v>
      </c>
    </row>
    <row r="145" spans="1:15" ht="12.75">
      <c r="A145" s="64">
        <f t="shared" si="51"/>
        <v>0</v>
      </c>
      <c r="B145" s="68">
        <f>VLOOKUP(A145,Jul!C$3:I$49,5,FALSE)</f>
        <v>0</v>
      </c>
      <c r="C145" s="68">
        <f>VLOOKUP(A145,Aug!C$3:I$49,5,FALSE)</f>
        <v>0</v>
      </c>
      <c r="D145" s="68">
        <f>VLOOKUP(A145,Sep!C$3:I$49,5,FALSE)</f>
        <v>0</v>
      </c>
      <c r="E145" s="68">
        <f>VLOOKUP(A145,Oct!C$3:I$49,5,FALSE)</f>
        <v>0</v>
      </c>
      <c r="F145" s="68">
        <f>VLOOKUP(A145,Nov!C$3:I$49,5,FALSE)</f>
        <v>0</v>
      </c>
      <c r="G145" s="68">
        <f>VLOOKUP(A145,Dec!C$3:I$49,5,FALSE)</f>
        <v>0</v>
      </c>
      <c r="H145" s="68">
        <f>VLOOKUP(A145,Jan!C$3:I$49,5,FALSE)</f>
        <v>0</v>
      </c>
      <c r="I145" s="68">
        <f>VLOOKUP(A145,Feb!C$3:I$49,5,FALSE)</f>
        <v>0</v>
      </c>
      <c r="J145" s="68">
        <f>VLOOKUP(A145,Mar!C$3:I$49,5,FALSE)</f>
        <v>0</v>
      </c>
      <c r="K145" s="68">
        <f>VLOOKUP(A145,April!C$3:I$49,5,FALSE)</f>
        <v>0</v>
      </c>
      <c r="L145" s="68">
        <f>VLOOKUP(A145,May!C$3:I$49,5,FALSE)</f>
        <v>0</v>
      </c>
      <c r="M145" s="68">
        <f>VLOOKUP(A145,June!C$3:I$49,5,FALSE)</f>
        <v>0</v>
      </c>
      <c r="N145" s="63"/>
      <c r="O145" s="65">
        <f t="shared" si="52"/>
        <v>0</v>
      </c>
    </row>
    <row r="146" spans="1:15" ht="12.75">
      <c r="A146" s="64">
        <f t="shared" si="51"/>
        <v>0</v>
      </c>
      <c r="B146" s="68">
        <f>VLOOKUP(A146,Jul!C$3:I$49,5,FALSE)</f>
        <v>0</v>
      </c>
      <c r="C146" s="68">
        <f>VLOOKUP(A146,Aug!C$3:I$49,5,FALSE)</f>
        <v>0</v>
      </c>
      <c r="D146" s="68">
        <f>VLOOKUP(A146,Sep!C$3:I$49,5,FALSE)</f>
        <v>0</v>
      </c>
      <c r="E146" s="68">
        <f>VLOOKUP(A146,Oct!C$3:I$49,5,FALSE)</f>
        <v>0</v>
      </c>
      <c r="F146" s="68">
        <f>VLOOKUP(A146,Nov!C$3:I$49,5,FALSE)</f>
        <v>0</v>
      </c>
      <c r="G146" s="68">
        <f>VLOOKUP(A146,Dec!C$3:I$49,5,FALSE)</f>
        <v>0</v>
      </c>
      <c r="H146" s="68">
        <f>VLOOKUP(A146,Jan!C$3:I$49,5,FALSE)</f>
        <v>0</v>
      </c>
      <c r="I146" s="68">
        <f>VLOOKUP(A146,Feb!C$3:I$49,5,FALSE)</f>
        <v>0</v>
      </c>
      <c r="J146" s="68">
        <f>VLOOKUP(A146,Mar!C$3:I$49,5,FALSE)</f>
        <v>0</v>
      </c>
      <c r="K146" s="68">
        <f>VLOOKUP(A146,April!C$3:I$49,5,FALSE)</f>
        <v>0</v>
      </c>
      <c r="L146" s="68">
        <f>VLOOKUP(A146,May!C$3:I$49,5,FALSE)</f>
        <v>0</v>
      </c>
      <c r="M146" s="68">
        <f>VLOOKUP(A146,June!C$3:I$49,5,FALSE)</f>
        <v>0</v>
      </c>
      <c r="N146" s="63"/>
      <c r="O146" s="65">
        <f t="shared" si="52"/>
        <v>0</v>
      </c>
    </row>
    <row r="147" spans="1:15" ht="12.75">
      <c r="A147" s="64">
        <f t="shared" si="51"/>
        <v>0</v>
      </c>
      <c r="B147" s="68">
        <f>VLOOKUP(A147,Jul!C$3:I$49,5,FALSE)</f>
        <v>0</v>
      </c>
      <c r="C147" s="68">
        <f>VLOOKUP(A147,Aug!C$3:I$49,5,FALSE)</f>
        <v>0</v>
      </c>
      <c r="D147" s="68">
        <f>VLOOKUP(A147,Sep!C$3:I$49,5,FALSE)</f>
        <v>0</v>
      </c>
      <c r="E147" s="68">
        <f>VLOOKUP(A147,Oct!C$3:I$49,5,FALSE)</f>
        <v>0</v>
      </c>
      <c r="F147" s="68">
        <f>VLOOKUP(A147,Nov!C$3:I$49,5,FALSE)</f>
        <v>0</v>
      </c>
      <c r="G147" s="68">
        <f>VLOOKUP(A147,Dec!C$3:I$49,5,FALSE)</f>
        <v>0</v>
      </c>
      <c r="H147" s="68">
        <f>VLOOKUP(A147,Jan!C$3:I$49,5,FALSE)</f>
        <v>0</v>
      </c>
      <c r="I147" s="68">
        <f>VLOOKUP(A147,Feb!C$3:I$49,5,FALSE)</f>
        <v>0</v>
      </c>
      <c r="J147" s="68">
        <f>VLOOKUP(A147,Mar!C$3:I$49,5,FALSE)</f>
        <v>0</v>
      </c>
      <c r="K147" s="68">
        <f>VLOOKUP(A147,April!C$3:I$49,5,FALSE)</f>
        <v>0</v>
      </c>
      <c r="L147" s="68">
        <f>VLOOKUP(A147,May!C$3:I$49,5,FALSE)</f>
        <v>0</v>
      </c>
      <c r="M147" s="68">
        <f>VLOOKUP(A147,June!C$3:I$49,5,FALSE)</f>
        <v>0</v>
      </c>
      <c r="N147" s="63"/>
      <c r="O147" s="65">
        <f t="shared" si="52"/>
        <v>0</v>
      </c>
    </row>
    <row r="148" spans="1:15" ht="12.75">
      <c r="A148" s="64">
        <f t="shared" si="51"/>
        <v>0</v>
      </c>
      <c r="B148" s="68">
        <f>VLOOKUP(A148,Jul!C$3:I$49,5,FALSE)</f>
        <v>0</v>
      </c>
      <c r="C148" s="68">
        <f>VLOOKUP(A148,Aug!C$3:I$49,5,FALSE)</f>
        <v>0</v>
      </c>
      <c r="D148" s="68">
        <f>VLOOKUP(A148,Sep!C$3:I$49,5,FALSE)</f>
        <v>0</v>
      </c>
      <c r="E148" s="68">
        <f>VLOOKUP(A148,Oct!C$3:I$49,5,FALSE)</f>
        <v>0</v>
      </c>
      <c r="F148" s="68">
        <f>VLOOKUP(A148,Nov!C$3:I$49,5,FALSE)</f>
        <v>0</v>
      </c>
      <c r="G148" s="68">
        <f>VLOOKUP(A148,Dec!C$3:I$49,5,FALSE)</f>
        <v>0</v>
      </c>
      <c r="H148" s="68">
        <f>VLOOKUP(A148,Jan!C$3:I$49,5,FALSE)</f>
        <v>0</v>
      </c>
      <c r="I148" s="68">
        <f>VLOOKUP(A148,Feb!C$3:I$49,5,FALSE)</f>
        <v>0</v>
      </c>
      <c r="J148" s="68">
        <f>VLOOKUP(A148,Mar!C$3:I$49,5,FALSE)</f>
        <v>0</v>
      </c>
      <c r="K148" s="68">
        <f>VLOOKUP(A148,April!C$3:I$49,5,FALSE)</f>
        <v>0</v>
      </c>
      <c r="L148" s="68">
        <f>VLOOKUP(A148,May!C$3:I$49,5,FALSE)</f>
        <v>0</v>
      </c>
      <c r="M148" s="68">
        <f>VLOOKUP(A148,June!C$3:I$49,5,FALSE)</f>
        <v>0</v>
      </c>
      <c r="N148" s="63"/>
      <c r="O148" s="65">
        <f t="shared" si="52"/>
        <v>0</v>
      </c>
    </row>
    <row r="149" spans="1:15" ht="12.75">
      <c r="A149" s="64">
        <f t="shared" si="51"/>
        <v>0</v>
      </c>
      <c r="B149" s="68">
        <f>VLOOKUP(A149,Jul!C$3:I$49,5,FALSE)</f>
        <v>0</v>
      </c>
      <c r="C149" s="68">
        <f>VLOOKUP(A149,Aug!C$3:I$49,5,FALSE)</f>
        <v>0</v>
      </c>
      <c r="D149" s="68">
        <f>VLOOKUP(A149,Sep!C$3:I$49,5,FALSE)</f>
        <v>0</v>
      </c>
      <c r="E149" s="68">
        <f>VLOOKUP(A149,Oct!C$3:I$49,5,FALSE)</f>
        <v>0</v>
      </c>
      <c r="F149" s="68">
        <f>VLOOKUP(A149,Nov!C$3:I$49,5,FALSE)</f>
        <v>0</v>
      </c>
      <c r="G149" s="68">
        <f>VLOOKUP(A149,Dec!C$3:I$49,5,FALSE)</f>
        <v>0</v>
      </c>
      <c r="H149" s="68">
        <f>VLOOKUP(A149,Jan!C$3:I$49,5,FALSE)</f>
        <v>0</v>
      </c>
      <c r="I149" s="68">
        <f>VLOOKUP(A149,Feb!C$3:I$49,5,FALSE)</f>
        <v>0</v>
      </c>
      <c r="J149" s="68">
        <f>VLOOKUP(A149,Mar!C$3:I$49,5,FALSE)</f>
        <v>0</v>
      </c>
      <c r="K149" s="68">
        <f>VLOOKUP(A149,April!C$3:I$49,5,FALSE)</f>
        <v>0</v>
      </c>
      <c r="L149" s="68">
        <f>VLOOKUP(A149,May!C$3:I$49,5,FALSE)</f>
        <v>0</v>
      </c>
      <c r="M149" s="68">
        <f>VLOOKUP(A149,June!C$3:I$49,5,FALSE)</f>
        <v>0</v>
      </c>
      <c r="N149" s="63"/>
      <c r="O149" s="65">
        <f t="shared" si="52"/>
        <v>0</v>
      </c>
    </row>
    <row r="150" spans="1:15" ht="12.75">
      <c r="A150" s="64">
        <f t="shared" si="51"/>
        <v>0</v>
      </c>
      <c r="B150" s="68">
        <f>VLOOKUP(A150,Jul!C$3:I$49,5,FALSE)</f>
        <v>0</v>
      </c>
      <c r="C150" s="68">
        <f>VLOOKUP(A150,Aug!C$3:I$49,5,FALSE)</f>
        <v>0</v>
      </c>
      <c r="D150" s="68">
        <f>VLOOKUP(A150,Sep!C$3:I$49,5,FALSE)</f>
        <v>0</v>
      </c>
      <c r="E150" s="68">
        <f>VLOOKUP(A150,Oct!C$3:I$49,5,FALSE)</f>
        <v>0</v>
      </c>
      <c r="F150" s="68">
        <f>VLOOKUP(A150,Nov!C$3:I$49,5,FALSE)</f>
        <v>0</v>
      </c>
      <c r="G150" s="68">
        <f>VLOOKUP(A150,Dec!C$3:I$49,5,FALSE)</f>
        <v>0</v>
      </c>
      <c r="H150" s="68">
        <f>VLOOKUP(A150,Jan!C$3:I$49,5,FALSE)</f>
        <v>0</v>
      </c>
      <c r="I150" s="68">
        <f>VLOOKUP(A150,Feb!C$3:I$49,5,FALSE)</f>
        <v>0</v>
      </c>
      <c r="J150" s="68">
        <f>VLOOKUP(A150,Mar!C$3:I$49,5,FALSE)</f>
        <v>0</v>
      </c>
      <c r="K150" s="68">
        <f>VLOOKUP(A150,April!C$3:I$49,5,FALSE)</f>
        <v>0</v>
      </c>
      <c r="L150" s="68">
        <f>VLOOKUP(A150,May!C$3:I$49,5,FALSE)</f>
        <v>0</v>
      </c>
      <c r="M150" s="68">
        <f>VLOOKUP(A150,June!C$3:I$49,5,FALSE)</f>
        <v>0</v>
      </c>
      <c r="N150" s="63"/>
      <c r="O150" s="65">
        <f t="shared" si="52"/>
        <v>0</v>
      </c>
    </row>
    <row r="151" spans="1:15" ht="12.75">
      <c r="A151" s="64">
        <f t="shared" si="51"/>
        <v>0</v>
      </c>
      <c r="B151" s="68">
        <f>VLOOKUP(A151,Jul!C$3:I$49,5,FALSE)</f>
        <v>0</v>
      </c>
      <c r="C151" s="68">
        <f>VLOOKUP(A151,Aug!C$3:I$49,5,FALSE)</f>
        <v>0</v>
      </c>
      <c r="D151" s="68">
        <f>VLOOKUP(A151,Sep!C$3:I$49,5,FALSE)</f>
        <v>0</v>
      </c>
      <c r="E151" s="68">
        <f>VLOOKUP(A151,Oct!C$3:I$49,5,FALSE)</f>
        <v>0</v>
      </c>
      <c r="F151" s="68">
        <f>VLOOKUP(A151,Nov!C$3:I$49,5,FALSE)</f>
        <v>0</v>
      </c>
      <c r="G151" s="68">
        <f>VLOOKUP(A151,Dec!C$3:I$49,5,FALSE)</f>
        <v>0</v>
      </c>
      <c r="H151" s="68">
        <f>VLOOKUP(A151,Jan!C$3:I$49,5,FALSE)</f>
        <v>0</v>
      </c>
      <c r="I151" s="68">
        <f>VLOOKUP(A151,Feb!C$3:I$49,5,FALSE)</f>
        <v>0</v>
      </c>
      <c r="J151" s="68">
        <f>VLOOKUP(A151,Mar!C$3:I$49,5,FALSE)</f>
        <v>0</v>
      </c>
      <c r="K151" s="68">
        <f>VLOOKUP(A151,April!C$3:I$49,5,FALSE)</f>
        <v>0</v>
      </c>
      <c r="L151" s="68">
        <f>VLOOKUP(A151,May!C$3:I$49,5,FALSE)</f>
        <v>0</v>
      </c>
      <c r="M151" s="68">
        <f>VLOOKUP(A151,June!C$3:I$49,5,FALSE)</f>
        <v>0</v>
      </c>
      <c r="N151" s="63"/>
      <c r="O151" s="65">
        <f t="shared" si="52"/>
        <v>0</v>
      </c>
    </row>
    <row r="152" spans="1:15" ht="12.75">
      <c r="A152" s="64">
        <f t="shared" si="51"/>
        <v>0</v>
      </c>
      <c r="B152" s="68">
        <f>VLOOKUP(A152,Jul!C$3:I$49,5,FALSE)</f>
        <v>0</v>
      </c>
      <c r="C152" s="68">
        <f>VLOOKUP(A152,Aug!C$3:I$49,5,FALSE)</f>
        <v>0</v>
      </c>
      <c r="D152" s="68">
        <f>VLOOKUP(A152,Sep!C$3:I$49,5,FALSE)</f>
        <v>0</v>
      </c>
      <c r="E152" s="68">
        <f>VLOOKUP(A152,Oct!C$3:I$49,5,FALSE)</f>
        <v>0</v>
      </c>
      <c r="F152" s="68">
        <f>VLOOKUP(A152,Nov!C$3:I$49,5,FALSE)</f>
        <v>0</v>
      </c>
      <c r="G152" s="68">
        <f>VLOOKUP(A152,Dec!C$3:I$49,5,FALSE)</f>
        <v>0</v>
      </c>
      <c r="H152" s="68">
        <f>VLOOKUP(A152,Jan!C$3:I$49,5,FALSE)</f>
        <v>0</v>
      </c>
      <c r="I152" s="68">
        <f>VLOOKUP(A152,Feb!C$3:I$49,5,FALSE)</f>
        <v>0</v>
      </c>
      <c r="J152" s="68">
        <f>VLOOKUP(A152,Mar!C$3:I$49,5,FALSE)</f>
        <v>0</v>
      </c>
      <c r="K152" s="68">
        <f>VLOOKUP(A152,April!C$3:I$49,5,FALSE)</f>
        <v>0</v>
      </c>
      <c r="L152" s="68">
        <f>VLOOKUP(A152,May!C$3:I$49,5,FALSE)</f>
        <v>0</v>
      </c>
      <c r="M152" s="68">
        <f>VLOOKUP(A152,June!C$3:I$49,5,FALSE)</f>
        <v>0</v>
      </c>
      <c r="N152" s="63"/>
      <c r="O152" s="65">
        <f t="shared" si="52"/>
        <v>0</v>
      </c>
    </row>
    <row r="153" spans="1:15" ht="12.75">
      <c r="A153" s="64">
        <f t="shared" si="51"/>
        <v>0</v>
      </c>
      <c r="B153" s="68">
        <f>VLOOKUP(A153,Jul!C$3:I$49,5,FALSE)</f>
        <v>0</v>
      </c>
      <c r="C153" s="68">
        <f>VLOOKUP(A153,Aug!C$3:I$49,5,FALSE)</f>
        <v>0</v>
      </c>
      <c r="D153" s="68">
        <f>VLOOKUP(A153,Sep!C$3:I$49,5,FALSE)</f>
        <v>0</v>
      </c>
      <c r="E153" s="68">
        <f>VLOOKUP(A153,Oct!C$3:I$49,5,FALSE)</f>
        <v>0</v>
      </c>
      <c r="F153" s="68">
        <f>VLOOKUP(A153,Nov!C$3:I$49,5,FALSE)</f>
        <v>0</v>
      </c>
      <c r="G153" s="68">
        <f>VLOOKUP(A153,Dec!C$3:I$49,5,FALSE)</f>
        <v>0</v>
      </c>
      <c r="H153" s="68">
        <f>VLOOKUP(A153,Jan!C$3:I$49,5,FALSE)</f>
        <v>0</v>
      </c>
      <c r="I153" s="68">
        <f>VLOOKUP(A153,Feb!C$3:I$49,5,FALSE)</f>
        <v>0</v>
      </c>
      <c r="J153" s="68">
        <f>VLOOKUP(A153,Mar!C$3:I$49,5,FALSE)</f>
        <v>0</v>
      </c>
      <c r="K153" s="68">
        <f>VLOOKUP(A153,April!C$3:I$49,5,FALSE)</f>
        <v>0</v>
      </c>
      <c r="L153" s="68">
        <f>VLOOKUP(A153,May!C$3:I$49,5,FALSE)</f>
        <v>0</v>
      </c>
      <c r="M153" s="68">
        <f>VLOOKUP(A153,June!C$3:I$49,5,FALSE)</f>
        <v>0</v>
      </c>
      <c r="N153" s="63"/>
      <c r="O153" s="65">
        <f t="shared" si="52"/>
        <v>0</v>
      </c>
    </row>
    <row r="154" spans="1:15" ht="12.75">
      <c r="A154" s="64">
        <f t="shared" si="51"/>
        <v>0</v>
      </c>
      <c r="B154" s="68">
        <f>VLOOKUP(A154,Jul!C$3:I$49,5,FALSE)</f>
        <v>0</v>
      </c>
      <c r="C154" s="68">
        <f>VLOOKUP(A154,Aug!C$3:I$49,5,FALSE)</f>
        <v>0</v>
      </c>
      <c r="D154" s="68">
        <f>VLOOKUP(A154,Sep!C$3:I$49,5,FALSE)</f>
        <v>0</v>
      </c>
      <c r="E154" s="68">
        <f>VLOOKUP(A154,Oct!C$3:I$49,5,FALSE)</f>
        <v>0</v>
      </c>
      <c r="F154" s="68">
        <f>VLOOKUP(A154,Nov!C$3:I$49,5,FALSE)</f>
        <v>0</v>
      </c>
      <c r="G154" s="68">
        <f>VLOOKUP(A154,Dec!C$3:I$49,5,FALSE)</f>
        <v>0</v>
      </c>
      <c r="H154" s="68">
        <f>VLOOKUP(A154,Jan!C$3:I$49,5,FALSE)</f>
        <v>0</v>
      </c>
      <c r="I154" s="68">
        <f>VLOOKUP(A154,Feb!C$3:I$49,5,FALSE)</f>
        <v>0</v>
      </c>
      <c r="J154" s="68">
        <f>VLOOKUP(A154,Mar!C$3:I$49,5,FALSE)</f>
        <v>0</v>
      </c>
      <c r="K154" s="68">
        <f>VLOOKUP(A154,April!C$3:I$49,5,FALSE)</f>
        <v>0</v>
      </c>
      <c r="L154" s="68">
        <f>VLOOKUP(A154,May!C$3:I$49,5,FALSE)</f>
        <v>0</v>
      </c>
      <c r="M154" s="68">
        <f>VLOOKUP(A154,June!C$3:I$49,5,FALSE)</f>
        <v>0</v>
      </c>
      <c r="N154" s="63"/>
      <c r="O154" s="65">
        <f t="shared" si="52"/>
        <v>0</v>
      </c>
    </row>
    <row r="155" spans="1:15" ht="12.75">
      <c r="A155" s="64">
        <f t="shared" si="51"/>
        <v>0</v>
      </c>
      <c r="B155" s="68">
        <f>VLOOKUP(A155,Jul!C$3:I$49,5,FALSE)</f>
        <v>0</v>
      </c>
      <c r="C155" s="68">
        <f>VLOOKUP(A155,Aug!C$3:I$49,5,FALSE)</f>
        <v>0</v>
      </c>
      <c r="D155" s="68">
        <f>VLOOKUP(A155,Sep!C$3:I$49,5,FALSE)</f>
        <v>0</v>
      </c>
      <c r="E155" s="68">
        <f>VLOOKUP(A155,Oct!C$3:I$49,5,FALSE)</f>
        <v>0</v>
      </c>
      <c r="F155" s="68">
        <f>VLOOKUP(A155,Nov!C$3:I$49,5,FALSE)</f>
        <v>0</v>
      </c>
      <c r="G155" s="68">
        <f>VLOOKUP(A155,Dec!C$3:I$49,5,FALSE)</f>
        <v>0</v>
      </c>
      <c r="H155" s="68">
        <f>VLOOKUP(A155,Jan!C$3:I$49,5,FALSE)</f>
        <v>0</v>
      </c>
      <c r="I155" s="68">
        <f>VLOOKUP(A155,Feb!C$3:I$49,5,FALSE)</f>
        <v>0</v>
      </c>
      <c r="J155" s="68">
        <f>VLOOKUP(A155,Mar!C$3:I$49,5,FALSE)</f>
        <v>0</v>
      </c>
      <c r="K155" s="68">
        <f>VLOOKUP(A155,April!C$3:I$49,5,FALSE)</f>
        <v>0</v>
      </c>
      <c r="L155" s="68">
        <f>VLOOKUP(A155,May!C$3:I$49,5,FALSE)</f>
        <v>0</v>
      </c>
      <c r="M155" s="68">
        <f>VLOOKUP(A155,June!C$3:I$49,5,FALSE)</f>
        <v>0</v>
      </c>
      <c r="N155" s="63"/>
      <c r="O155" s="65">
        <f t="shared" si="52"/>
        <v>0</v>
      </c>
    </row>
    <row r="156" spans="1:15" ht="12.75">
      <c r="A156" s="64">
        <f t="shared" si="51"/>
        <v>0</v>
      </c>
      <c r="B156" s="68">
        <f>VLOOKUP(A156,Jul!C$3:I$49,5,FALSE)</f>
        <v>0</v>
      </c>
      <c r="C156" s="68">
        <f>VLOOKUP(A156,Aug!C$3:I$49,5,FALSE)</f>
        <v>0</v>
      </c>
      <c r="D156" s="68">
        <f>VLOOKUP(A156,Sep!C$3:I$49,5,FALSE)</f>
        <v>0</v>
      </c>
      <c r="E156" s="68">
        <f>VLOOKUP(A156,Oct!C$3:I$49,5,FALSE)</f>
        <v>0</v>
      </c>
      <c r="F156" s="68">
        <f>VLOOKUP(A156,Nov!C$3:I$49,5,FALSE)</f>
        <v>0</v>
      </c>
      <c r="G156" s="68">
        <f>VLOOKUP(A156,Dec!C$3:I$49,5,FALSE)</f>
        <v>0</v>
      </c>
      <c r="H156" s="68">
        <f>VLOOKUP(A156,Jan!C$3:I$49,5,FALSE)</f>
        <v>0</v>
      </c>
      <c r="I156" s="68">
        <f>VLOOKUP(A156,Feb!C$3:I$49,5,FALSE)</f>
        <v>0</v>
      </c>
      <c r="J156" s="68">
        <f>VLOOKUP(A156,Mar!C$3:I$49,5,FALSE)</f>
        <v>0</v>
      </c>
      <c r="K156" s="68">
        <f>VLOOKUP(A156,April!C$3:I$49,5,FALSE)</f>
        <v>0</v>
      </c>
      <c r="L156" s="68">
        <f>VLOOKUP(A156,May!C$3:I$49,5,FALSE)</f>
        <v>0</v>
      </c>
      <c r="M156" s="68">
        <f>VLOOKUP(A156,June!C$3:I$49,5,FALSE)</f>
        <v>0</v>
      </c>
      <c r="N156" s="63"/>
      <c r="O156" s="65">
        <f t="shared" si="52"/>
        <v>0</v>
      </c>
    </row>
    <row r="157" spans="1:15" ht="12.75">
      <c r="A157" s="64">
        <f t="shared" si="51"/>
        <v>0</v>
      </c>
      <c r="B157" s="68">
        <f>VLOOKUP(A157,Jul!C$3:I$49,5,FALSE)</f>
        <v>0</v>
      </c>
      <c r="C157" s="68">
        <f>VLOOKUP(A157,Aug!C$3:I$49,5,FALSE)</f>
        <v>0</v>
      </c>
      <c r="D157" s="68">
        <f>VLOOKUP(A157,Sep!C$3:I$49,5,FALSE)</f>
        <v>0</v>
      </c>
      <c r="E157" s="68">
        <f>VLOOKUP(A157,Oct!C$3:I$49,5,FALSE)</f>
        <v>0</v>
      </c>
      <c r="F157" s="68">
        <f>VLOOKUP(A157,Nov!C$3:I$49,5,FALSE)</f>
        <v>0</v>
      </c>
      <c r="G157" s="68">
        <f>VLOOKUP(A157,Dec!C$3:I$49,5,FALSE)</f>
        <v>0</v>
      </c>
      <c r="H157" s="68">
        <f>VLOOKUP(A157,Jan!C$3:I$49,5,FALSE)</f>
        <v>0</v>
      </c>
      <c r="I157" s="68">
        <f>VLOOKUP(A157,Feb!C$3:I$49,5,FALSE)</f>
        <v>0</v>
      </c>
      <c r="J157" s="68">
        <f>VLOOKUP(A157,Mar!C$3:I$49,5,FALSE)</f>
        <v>0</v>
      </c>
      <c r="K157" s="68">
        <f>VLOOKUP(A157,April!C$3:I$49,5,FALSE)</f>
        <v>0</v>
      </c>
      <c r="L157" s="68">
        <f>VLOOKUP(A157,May!C$3:I$49,5,FALSE)</f>
        <v>0</v>
      </c>
      <c r="M157" s="68">
        <f>VLOOKUP(A157,June!C$3:I$49,5,FALSE)</f>
        <v>0</v>
      </c>
      <c r="N157" s="63"/>
      <c r="O157" s="65">
        <f t="shared" si="52"/>
        <v>0</v>
      </c>
    </row>
    <row r="158" spans="1:15" ht="12.75">
      <c r="A158" s="64">
        <f t="shared" si="51"/>
        <v>0</v>
      </c>
      <c r="B158" s="68">
        <f>VLOOKUP(A158,Jul!C$3:I$49,5,FALSE)</f>
        <v>0</v>
      </c>
      <c r="C158" s="68">
        <f>VLOOKUP(A158,Aug!C$3:I$49,5,FALSE)</f>
        <v>0</v>
      </c>
      <c r="D158" s="68">
        <f>VLOOKUP(A158,Sep!C$3:I$49,5,FALSE)</f>
        <v>0</v>
      </c>
      <c r="E158" s="68">
        <f>VLOOKUP(A158,Oct!C$3:I$49,5,FALSE)</f>
        <v>0</v>
      </c>
      <c r="F158" s="68">
        <f>VLOOKUP(A158,Nov!C$3:I$49,5,FALSE)</f>
        <v>0</v>
      </c>
      <c r="G158" s="68">
        <f>VLOOKUP(A158,Dec!C$3:I$49,5,FALSE)</f>
        <v>0</v>
      </c>
      <c r="H158" s="68">
        <f>VLOOKUP(A158,Jan!C$3:I$49,5,FALSE)</f>
        <v>0</v>
      </c>
      <c r="I158" s="68">
        <f>VLOOKUP(A158,Feb!C$3:I$49,5,FALSE)</f>
        <v>0</v>
      </c>
      <c r="J158" s="68">
        <f>VLOOKUP(A158,Mar!C$3:I$49,5,FALSE)</f>
        <v>0</v>
      </c>
      <c r="K158" s="68">
        <f>VLOOKUP(A158,April!C$3:I$49,5,FALSE)</f>
        <v>0</v>
      </c>
      <c r="L158" s="68">
        <f>VLOOKUP(A158,May!C$3:I$49,5,FALSE)</f>
        <v>0</v>
      </c>
      <c r="M158" s="68">
        <f>VLOOKUP(A158,June!C$3:I$49,5,FALSE)</f>
        <v>0</v>
      </c>
      <c r="N158" s="63"/>
      <c r="O158" s="65">
        <f t="shared" si="52"/>
        <v>0</v>
      </c>
    </row>
    <row r="159" spans="1:15" ht="12.75">
      <c r="A159" s="63">
        <f t="shared" si="51"/>
        <v>0</v>
      </c>
      <c r="B159" s="68">
        <f>VLOOKUP(A159,Jul!C$3:I$49,5,FALSE)</f>
        <v>0</v>
      </c>
      <c r="C159" s="68">
        <f>VLOOKUP(A159,Aug!C$3:I$49,5,FALSE)</f>
        <v>0</v>
      </c>
      <c r="D159" s="68">
        <f>VLOOKUP(A159,Sep!C$3:I$49,5,FALSE)</f>
        <v>0</v>
      </c>
      <c r="E159" s="68">
        <f>VLOOKUP(A159,Oct!C$3:I$49,5,FALSE)</f>
        <v>0</v>
      </c>
      <c r="F159" s="68">
        <f>VLOOKUP(A159,Nov!C$3:I$49,5,FALSE)</f>
        <v>0</v>
      </c>
      <c r="G159" s="68">
        <f>VLOOKUP(A159,Dec!C$3:I$49,5,FALSE)</f>
        <v>0</v>
      </c>
      <c r="H159" s="68">
        <f>VLOOKUP(A159,Jan!C$3:I$49,5,FALSE)</f>
        <v>0</v>
      </c>
      <c r="I159" s="68">
        <f>VLOOKUP(A159,Feb!C$3:I$49,5,FALSE)</f>
        <v>0</v>
      </c>
      <c r="J159" s="68">
        <f>VLOOKUP(A159,Mar!C$3:I$49,5,FALSE)</f>
        <v>0</v>
      </c>
      <c r="K159" s="68">
        <f>VLOOKUP(A159,April!C$3:I$49,5,FALSE)</f>
        <v>0</v>
      </c>
      <c r="L159" s="68">
        <f>VLOOKUP(A159,May!C$3:I$49,5,FALSE)</f>
        <v>0</v>
      </c>
      <c r="M159" s="68">
        <f>VLOOKUP(A159,June!C$3:I$49,5,FALSE)</f>
        <v>0</v>
      </c>
      <c r="N159" s="63"/>
      <c r="O159" s="65">
        <f t="shared" si="52"/>
        <v>0</v>
      </c>
    </row>
    <row r="160" spans="1:15" ht="12.75">
      <c r="A160" s="63">
        <f t="shared" si="51"/>
        <v>0</v>
      </c>
      <c r="B160" s="68">
        <f>VLOOKUP(A160,Jul!C$3:I$49,5,FALSE)</f>
        <v>0</v>
      </c>
      <c r="C160" s="68">
        <f>VLOOKUP(A160,Aug!C$3:I$49,5,FALSE)</f>
        <v>0</v>
      </c>
      <c r="D160" s="68">
        <f>VLOOKUP(A160,Sep!C$3:I$49,5,FALSE)</f>
        <v>0</v>
      </c>
      <c r="E160" s="68">
        <f>VLOOKUP(A160,Oct!C$3:I$49,5,FALSE)</f>
        <v>0</v>
      </c>
      <c r="F160" s="68">
        <f>VLOOKUP(A160,Nov!C$3:I$49,5,FALSE)</f>
        <v>0</v>
      </c>
      <c r="G160" s="68">
        <f>VLOOKUP(A160,Dec!C$3:I$49,5,FALSE)</f>
        <v>0</v>
      </c>
      <c r="H160" s="68">
        <f>VLOOKUP(A160,Jan!C$3:I$49,5,FALSE)</f>
        <v>0</v>
      </c>
      <c r="I160" s="68">
        <f>VLOOKUP(A160,Feb!C$3:I$49,5,FALSE)</f>
        <v>0</v>
      </c>
      <c r="J160" s="68">
        <f>VLOOKUP(A160,Mar!C$3:I$49,5,FALSE)</f>
        <v>0</v>
      </c>
      <c r="K160" s="68">
        <f>VLOOKUP(A160,April!C$3:I$49,5,FALSE)</f>
        <v>0</v>
      </c>
      <c r="L160" s="68">
        <f>VLOOKUP(A160,May!C$3:I$49,5,FALSE)</f>
        <v>0</v>
      </c>
      <c r="M160" s="68">
        <f>VLOOKUP(A160,June!C$3:I$49,5,FALSE)</f>
        <v>0</v>
      </c>
      <c r="N160" s="63"/>
      <c r="O160" s="65">
        <f t="shared" si="52"/>
        <v>0</v>
      </c>
    </row>
    <row r="161" spans="1:15" ht="12.75">
      <c r="A161" s="63">
        <f t="shared" si="51"/>
        <v>0</v>
      </c>
      <c r="B161" s="68">
        <f>VLOOKUP(A161,Jul!C$3:I$49,5,FALSE)</f>
        <v>0</v>
      </c>
      <c r="C161" s="68">
        <f>VLOOKUP(A161,Aug!C$3:I$49,5,FALSE)</f>
        <v>0</v>
      </c>
      <c r="D161" s="68">
        <f>VLOOKUP(A161,Sep!C$3:I$49,5,FALSE)</f>
        <v>0</v>
      </c>
      <c r="E161" s="68">
        <f>VLOOKUP(A161,Oct!C$3:I$49,5,FALSE)</f>
        <v>0</v>
      </c>
      <c r="F161" s="68">
        <f>VLOOKUP(A161,Nov!C$3:I$49,5,FALSE)</f>
        <v>0</v>
      </c>
      <c r="G161" s="68">
        <f>VLOOKUP(A161,Dec!C$3:I$49,5,FALSE)</f>
        <v>0</v>
      </c>
      <c r="H161" s="68">
        <f>VLOOKUP(A161,Jan!C$3:I$49,5,FALSE)</f>
        <v>0</v>
      </c>
      <c r="I161" s="68">
        <f>VLOOKUP(A161,Feb!C$3:I$49,5,FALSE)</f>
        <v>0</v>
      </c>
      <c r="J161" s="68">
        <f>VLOOKUP(A161,Mar!C$3:I$49,5,FALSE)</f>
        <v>0</v>
      </c>
      <c r="K161" s="68">
        <f>VLOOKUP(A161,April!C$3:I$49,5,FALSE)</f>
        <v>0</v>
      </c>
      <c r="L161" s="68">
        <f>VLOOKUP(A161,May!C$3:I$49,5,FALSE)</f>
        <v>0</v>
      </c>
      <c r="M161" s="68">
        <f>VLOOKUP(A161,June!C$3:I$49,5,FALSE)</f>
        <v>0</v>
      </c>
      <c r="N161" s="63"/>
      <c r="O161" s="65">
        <f t="shared" si="52"/>
        <v>0</v>
      </c>
    </row>
    <row r="162" spans="1:15" ht="12.75">
      <c r="A162" s="63">
        <f t="shared" si="51"/>
        <v>0</v>
      </c>
      <c r="B162" s="68">
        <f>VLOOKUP(A162,Jul!C$3:I$49,5,FALSE)</f>
        <v>0</v>
      </c>
      <c r="C162" s="68">
        <f>VLOOKUP(A162,Aug!C$3:I$49,5,FALSE)</f>
        <v>0</v>
      </c>
      <c r="D162" s="68">
        <f>VLOOKUP(A162,Sep!C$3:I$49,5,FALSE)</f>
        <v>0</v>
      </c>
      <c r="E162" s="68">
        <f>VLOOKUP(A162,Oct!C$3:I$49,5,FALSE)</f>
        <v>0</v>
      </c>
      <c r="F162" s="68">
        <f>VLOOKUP(A162,Nov!C$3:I$49,5,FALSE)</f>
        <v>0</v>
      </c>
      <c r="G162" s="68">
        <f>VLOOKUP(A162,Dec!C$3:I$49,5,FALSE)</f>
        <v>0</v>
      </c>
      <c r="H162" s="68">
        <f>VLOOKUP(A162,Jan!C$3:I$49,5,FALSE)</f>
        <v>0</v>
      </c>
      <c r="I162" s="68">
        <f>VLOOKUP(A162,Feb!C$3:I$49,5,FALSE)</f>
        <v>0</v>
      </c>
      <c r="J162" s="68">
        <f>VLOOKUP(A162,Mar!C$3:I$49,5,FALSE)</f>
        <v>0</v>
      </c>
      <c r="K162" s="68">
        <f>VLOOKUP(A162,April!C$3:I$49,5,FALSE)</f>
        <v>0</v>
      </c>
      <c r="L162" s="68">
        <f>VLOOKUP(A162,May!C$3:I$49,5,FALSE)</f>
        <v>0</v>
      </c>
      <c r="M162" s="68">
        <f>VLOOKUP(A162,June!C$3:I$49,5,FALSE)</f>
        <v>0</v>
      </c>
      <c r="N162" s="63"/>
      <c r="O162" s="65">
        <f t="shared" si="52"/>
        <v>0</v>
      </c>
    </row>
    <row r="163" spans="1:15" ht="12.75">
      <c r="A163" s="63">
        <f t="shared" si="51"/>
        <v>0</v>
      </c>
      <c r="B163" s="68">
        <f>VLOOKUP(A163,Jul!C$3:I$49,5,FALSE)</f>
        <v>0</v>
      </c>
      <c r="C163" s="68">
        <f>VLOOKUP(A163,Aug!C$3:I$49,5,FALSE)</f>
        <v>0</v>
      </c>
      <c r="D163" s="68">
        <f>VLOOKUP(A163,Sep!C$3:I$49,5,FALSE)</f>
        <v>0</v>
      </c>
      <c r="E163" s="68">
        <f>VLOOKUP(A163,Oct!C$3:I$49,5,FALSE)</f>
        <v>0</v>
      </c>
      <c r="F163" s="68">
        <f>VLOOKUP(A163,Nov!C$3:I$49,5,FALSE)</f>
        <v>0</v>
      </c>
      <c r="G163" s="68">
        <f>VLOOKUP(A163,Dec!C$3:I$49,5,FALSE)</f>
        <v>0</v>
      </c>
      <c r="H163" s="68">
        <f>VLOOKUP(A163,Jan!C$3:I$49,5,FALSE)</f>
        <v>0</v>
      </c>
      <c r="I163" s="68">
        <f>VLOOKUP(A163,Feb!C$3:I$49,5,FALSE)</f>
        <v>0</v>
      </c>
      <c r="J163" s="68">
        <f>VLOOKUP(A163,Mar!C$3:I$49,5,FALSE)</f>
        <v>0</v>
      </c>
      <c r="K163" s="68">
        <f>VLOOKUP(A163,April!C$3:I$49,5,FALSE)</f>
        <v>0</v>
      </c>
      <c r="L163" s="68">
        <f>VLOOKUP(A163,May!C$3:I$49,5,FALSE)</f>
        <v>0</v>
      </c>
      <c r="M163" s="68">
        <f>VLOOKUP(A163,June!C$3:I$49,5,FALSE)</f>
        <v>0</v>
      </c>
      <c r="N163" s="63"/>
      <c r="O163" s="65">
        <f t="shared" si="52"/>
        <v>0</v>
      </c>
    </row>
    <row r="164" spans="1:15" ht="12.75">
      <c r="A164" s="63">
        <f t="shared" si="51"/>
        <v>0</v>
      </c>
      <c r="B164" s="68">
        <f>VLOOKUP(A164,Jul!C$3:I$49,5,FALSE)</f>
        <v>0</v>
      </c>
      <c r="C164" s="68">
        <f>VLOOKUP(A164,Aug!C$3:I$49,5,FALSE)</f>
        <v>0</v>
      </c>
      <c r="D164" s="68">
        <f>VLOOKUP(A164,Sep!C$3:I$49,5,FALSE)</f>
        <v>0</v>
      </c>
      <c r="E164" s="68">
        <f>VLOOKUP(A164,Oct!C$3:I$49,5,FALSE)</f>
        <v>0</v>
      </c>
      <c r="F164" s="68">
        <f>VLOOKUP(A164,Nov!C$3:I$49,5,FALSE)</f>
        <v>0</v>
      </c>
      <c r="G164" s="68">
        <f>VLOOKUP(A164,Dec!C$3:I$49,5,FALSE)</f>
        <v>0</v>
      </c>
      <c r="H164" s="68">
        <f>VLOOKUP(A164,Jan!C$3:I$49,5,FALSE)</f>
        <v>0</v>
      </c>
      <c r="I164" s="68">
        <f>VLOOKUP(A164,Feb!C$3:I$49,5,FALSE)</f>
        <v>0</v>
      </c>
      <c r="J164" s="68">
        <f>VLOOKUP(A164,Mar!C$3:I$49,5,FALSE)</f>
        <v>0</v>
      </c>
      <c r="K164" s="68">
        <f>VLOOKUP(A164,April!C$3:I$49,5,FALSE)</f>
        <v>0</v>
      </c>
      <c r="L164" s="68">
        <f>VLOOKUP(A164,May!C$3:I$49,5,FALSE)</f>
        <v>0</v>
      </c>
      <c r="M164" s="68">
        <f>VLOOKUP(A164,June!C$3:I$49,5,FALSE)</f>
        <v>0</v>
      </c>
      <c r="N164" s="63"/>
      <c r="O164" s="65">
        <f t="shared" si="52"/>
        <v>0</v>
      </c>
    </row>
    <row r="165" spans="1:15" ht="12.75">
      <c r="A165" s="63">
        <f t="shared" si="51"/>
        <v>0</v>
      </c>
      <c r="B165" s="68">
        <f>VLOOKUP(A165,Jul!C$3:I$49,5,FALSE)</f>
        <v>0</v>
      </c>
      <c r="C165" s="68">
        <f>VLOOKUP(A165,Aug!C$3:I$49,5,FALSE)</f>
        <v>0</v>
      </c>
      <c r="D165" s="68">
        <f>VLOOKUP(A165,Sep!C$3:I$49,5,FALSE)</f>
        <v>0</v>
      </c>
      <c r="E165" s="68">
        <f>VLOOKUP(A165,Oct!C$3:I$49,5,FALSE)</f>
        <v>0</v>
      </c>
      <c r="F165" s="68">
        <f>VLOOKUP(A165,Nov!C$3:I$49,5,FALSE)</f>
        <v>0</v>
      </c>
      <c r="G165" s="68">
        <f>VLOOKUP(A165,Dec!C$3:I$49,5,FALSE)</f>
        <v>0</v>
      </c>
      <c r="H165" s="68">
        <f>VLOOKUP(A165,Jan!C$3:I$49,5,FALSE)</f>
        <v>0</v>
      </c>
      <c r="I165" s="68">
        <f>VLOOKUP(A165,Feb!C$3:I$49,5,FALSE)</f>
        <v>0</v>
      </c>
      <c r="J165" s="68">
        <f>VLOOKUP(A165,Mar!C$3:I$49,5,FALSE)</f>
        <v>0</v>
      </c>
      <c r="K165" s="68">
        <f>VLOOKUP(A165,April!C$3:I$49,5,FALSE)</f>
        <v>0</v>
      </c>
      <c r="L165" s="68">
        <f>VLOOKUP(A165,May!C$3:I$49,5,FALSE)</f>
        <v>0</v>
      </c>
      <c r="M165" s="68">
        <f>VLOOKUP(A165,June!C$3:I$49,5,FALSE)</f>
        <v>0</v>
      </c>
      <c r="N165" s="63"/>
      <c r="O165" s="65">
        <f t="shared" si="52"/>
        <v>0</v>
      </c>
    </row>
    <row r="166" spans="1:15" ht="12.75">
      <c r="A166" s="63">
        <f t="shared" si="51"/>
        <v>0</v>
      </c>
      <c r="B166" s="68">
        <f>VLOOKUP(A166,Jul!C$3:I$49,5,FALSE)</f>
        <v>0</v>
      </c>
      <c r="C166" s="68">
        <f>VLOOKUP(A166,Aug!C$3:I$49,5,FALSE)</f>
        <v>0</v>
      </c>
      <c r="D166" s="68">
        <f>VLOOKUP(A166,Sep!C$3:I$49,5,FALSE)</f>
        <v>0</v>
      </c>
      <c r="E166" s="68">
        <f>VLOOKUP(A166,Oct!C$3:I$49,5,FALSE)</f>
        <v>0</v>
      </c>
      <c r="F166" s="68">
        <f>VLOOKUP(A166,Nov!C$3:I$49,5,FALSE)</f>
        <v>0</v>
      </c>
      <c r="G166" s="68">
        <f>VLOOKUP(A166,Dec!C$3:I$49,5,FALSE)</f>
        <v>0</v>
      </c>
      <c r="H166" s="68">
        <f>VLOOKUP(A166,Jan!C$3:I$49,5,FALSE)</f>
        <v>0</v>
      </c>
      <c r="I166" s="68">
        <f>VLOOKUP(A166,Feb!C$3:I$49,5,FALSE)</f>
        <v>0</v>
      </c>
      <c r="J166" s="68">
        <f>VLOOKUP(A166,Mar!C$3:I$49,5,FALSE)</f>
        <v>0</v>
      </c>
      <c r="K166" s="68">
        <f>VLOOKUP(A166,April!C$3:I$49,5,FALSE)</f>
        <v>0</v>
      </c>
      <c r="L166" s="68">
        <f>VLOOKUP(A166,May!C$3:I$49,5,FALSE)</f>
        <v>0</v>
      </c>
      <c r="M166" s="68">
        <f>VLOOKUP(A166,June!C$3:I$49,5,FALSE)</f>
        <v>0</v>
      </c>
      <c r="N166" s="63"/>
      <c r="O166" s="65">
        <f t="shared" si="52"/>
        <v>0</v>
      </c>
    </row>
    <row r="167" spans="1:15" ht="12.75">
      <c r="A167" s="63">
        <f t="shared" si="51"/>
        <v>0</v>
      </c>
      <c r="B167" s="68">
        <f>VLOOKUP(A167,Jul!C$3:I$49,5,FALSE)</f>
        <v>0</v>
      </c>
      <c r="C167" s="68">
        <f>VLOOKUP(A167,Aug!C$3:I$49,5,FALSE)</f>
        <v>0</v>
      </c>
      <c r="D167" s="68">
        <f>VLOOKUP(A167,Sep!C$3:I$49,5,FALSE)</f>
        <v>0</v>
      </c>
      <c r="E167" s="68">
        <f>VLOOKUP(A167,Oct!C$3:I$49,5,FALSE)</f>
        <v>0</v>
      </c>
      <c r="F167" s="68">
        <f>VLOOKUP(A167,Nov!C$3:I$49,5,FALSE)</f>
        <v>0</v>
      </c>
      <c r="G167" s="68">
        <f>VLOOKUP(A167,Dec!C$3:I$49,5,FALSE)</f>
        <v>0</v>
      </c>
      <c r="H167" s="68">
        <f>VLOOKUP(A167,Jan!C$3:I$49,5,FALSE)</f>
        <v>0</v>
      </c>
      <c r="I167" s="68">
        <f>VLOOKUP(A167,Feb!C$3:I$49,5,FALSE)</f>
        <v>0</v>
      </c>
      <c r="J167" s="68">
        <f>VLOOKUP(A167,Mar!C$3:I$49,5,FALSE)</f>
        <v>0</v>
      </c>
      <c r="K167" s="68">
        <f>VLOOKUP(A167,April!C$3:I$49,5,FALSE)</f>
        <v>0</v>
      </c>
      <c r="L167" s="68">
        <f>VLOOKUP(A167,May!C$3:I$49,5,FALSE)</f>
        <v>0</v>
      </c>
      <c r="M167" s="68">
        <f>VLOOKUP(A167,June!C$3:I$49,5,FALSE)</f>
        <v>0</v>
      </c>
      <c r="N167" s="63"/>
      <c r="O167" s="65">
        <f t="shared" si="52"/>
        <v>0</v>
      </c>
    </row>
    <row r="168" spans="1:15" ht="12.75">
      <c r="A168" s="63">
        <f t="shared" si="51"/>
        <v>0</v>
      </c>
      <c r="B168" s="68">
        <f>VLOOKUP(A168,Jul!C$3:I$49,5,FALSE)</f>
        <v>0</v>
      </c>
      <c r="C168" s="68">
        <f>VLOOKUP(A168,Aug!C$3:I$49,5,FALSE)</f>
        <v>0</v>
      </c>
      <c r="D168" s="68">
        <f>VLOOKUP(A168,Sep!C$3:I$49,5,FALSE)</f>
        <v>0</v>
      </c>
      <c r="E168" s="68">
        <f>VLOOKUP(A168,Oct!C$3:I$49,5,FALSE)</f>
        <v>0</v>
      </c>
      <c r="F168" s="68">
        <f>VLOOKUP(A168,Nov!C$3:I$49,5,FALSE)</f>
        <v>0</v>
      </c>
      <c r="G168" s="68">
        <f>VLOOKUP(A168,Dec!C$3:I$49,5,FALSE)</f>
        <v>0</v>
      </c>
      <c r="H168" s="68">
        <f>VLOOKUP(A168,Jan!C$3:I$49,5,FALSE)</f>
        <v>0</v>
      </c>
      <c r="I168" s="68">
        <f>VLOOKUP(A168,Feb!C$3:I$49,5,FALSE)</f>
        <v>0</v>
      </c>
      <c r="J168" s="68">
        <f>VLOOKUP(A168,Mar!C$3:I$49,5,FALSE)</f>
        <v>0</v>
      </c>
      <c r="K168" s="68">
        <f>VLOOKUP(A168,April!C$3:I$49,5,FALSE)</f>
        <v>0</v>
      </c>
      <c r="L168" s="68">
        <f>VLOOKUP(A168,May!C$3:I$49,5,FALSE)</f>
        <v>0</v>
      </c>
      <c r="M168" s="68">
        <f>VLOOKUP(A168,June!C$3:I$49,5,FALSE)</f>
        <v>0</v>
      </c>
      <c r="N168" s="63"/>
      <c r="O168" s="65">
        <f t="shared" si="52"/>
        <v>0</v>
      </c>
    </row>
    <row r="169" spans="1:15" ht="12.75">
      <c r="A169" s="63">
        <f t="shared" si="51"/>
        <v>0</v>
      </c>
      <c r="B169" s="68">
        <f>VLOOKUP(A169,Jul!C$3:I$49,5,FALSE)</f>
        <v>0</v>
      </c>
      <c r="C169" s="68">
        <f>VLOOKUP(A169,Aug!C$3:I$49,5,FALSE)</f>
        <v>0</v>
      </c>
      <c r="D169" s="68">
        <f>VLOOKUP(A169,Sep!C$3:I$49,5,FALSE)</f>
        <v>0</v>
      </c>
      <c r="E169" s="68">
        <f>VLOOKUP(A169,Oct!C$3:I$49,5,FALSE)</f>
        <v>0</v>
      </c>
      <c r="F169" s="68">
        <f>VLOOKUP(A169,Nov!C$3:I$49,5,FALSE)</f>
        <v>0</v>
      </c>
      <c r="G169" s="68">
        <f>VLOOKUP(A169,Dec!C$3:I$49,5,FALSE)</f>
        <v>0</v>
      </c>
      <c r="H169" s="68">
        <f>VLOOKUP(A169,Jan!C$3:I$49,5,FALSE)</f>
        <v>0</v>
      </c>
      <c r="I169" s="68">
        <f>VLOOKUP(A169,Feb!C$3:I$49,5,FALSE)</f>
        <v>0</v>
      </c>
      <c r="J169" s="68">
        <f>VLOOKUP(A169,Mar!C$3:I$49,5,FALSE)</f>
        <v>0</v>
      </c>
      <c r="K169" s="68">
        <f>VLOOKUP(A169,April!C$3:I$49,5,FALSE)</f>
        <v>0</v>
      </c>
      <c r="L169" s="68">
        <f>VLOOKUP(A169,May!C$3:I$49,5,FALSE)</f>
        <v>0</v>
      </c>
      <c r="M169" s="68">
        <f>VLOOKUP(A169,June!C$3:I$49,5,FALSE)</f>
        <v>0</v>
      </c>
      <c r="N169" s="63"/>
      <c r="O169" s="65">
        <f t="shared" si="52"/>
        <v>0</v>
      </c>
    </row>
    <row r="170" spans="1:15" ht="12.75">
      <c r="A170" s="63">
        <f t="shared" si="51"/>
        <v>0</v>
      </c>
      <c r="B170" s="68">
        <f>VLOOKUP(A170,Jul!C$3:I$49,5,FALSE)</f>
        <v>0</v>
      </c>
      <c r="C170" s="68">
        <f>VLOOKUP(A170,Aug!C$3:I$49,5,FALSE)</f>
        <v>0</v>
      </c>
      <c r="D170" s="68">
        <f>VLOOKUP(A170,Sep!C$3:I$49,5,FALSE)</f>
        <v>0</v>
      </c>
      <c r="E170" s="68">
        <f>VLOOKUP(A170,Oct!C$3:I$49,5,FALSE)</f>
        <v>0</v>
      </c>
      <c r="F170" s="68">
        <f>VLOOKUP(A170,Nov!C$3:I$49,5,FALSE)</f>
        <v>0</v>
      </c>
      <c r="G170" s="68">
        <f>VLOOKUP(A170,Dec!C$3:I$49,5,FALSE)</f>
        <v>0</v>
      </c>
      <c r="H170" s="68">
        <f>VLOOKUP(A170,Jan!C$3:I$49,5,FALSE)</f>
        <v>0</v>
      </c>
      <c r="I170" s="68">
        <f>VLOOKUP(A170,Feb!C$3:I$49,5,FALSE)</f>
        <v>0</v>
      </c>
      <c r="J170" s="68">
        <f>VLOOKUP(A170,Mar!C$3:I$49,5,FALSE)</f>
        <v>0</v>
      </c>
      <c r="K170" s="68">
        <f>VLOOKUP(A170,April!C$3:I$49,5,FALSE)</f>
        <v>0</v>
      </c>
      <c r="L170" s="68">
        <f>VLOOKUP(A170,May!C$3:I$49,5,FALSE)</f>
        <v>0</v>
      </c>
      <c r="M170" s="68">
        <f>VLOOKUP(A170,June!C$3:I$49,5,FALSE)</f>
        <v>0</v>
      </c>
      <c r="N170" s="63"/>
      <c r="O170" s="65">
        <f t="shared" si="52"/>
        <v>0</v>
      </c>
    </row>
    <row r="171" spans="1:15" ht="12.75">
      <c r="A171" s="63">
        <f t="shared" si="51"/>
        <v>0</v>
      </c>
      <c r="B171" s="68">
        <f>VLOOKUP(A171,Jul!C$3:I$49,5,FALSE)</f>
        <v>0</v>
      </c>
      <c r="C171" s="68">
        <f>VLOOKUP(A171,Aug!C$3:I$49,5,FALSE)</f>
        <v>0</v>
      </c>
      <c r="D171" s="68">
        <f>VLOOKUP(A171,Sep!C$3:I$49,5,FALSE)</f>
        <v>0</v>
      </c>
      <c r="E171" s="68">
        <f>VLOOKUP(A171,Oct!C$3:I$49,5,FALSE)</f>
        <v>0</v>
      </c>
      <c r="F171" s="68">
        <f>VLOOKUP(A171,Nov!C$3:I$49,5,FALSE)</f>
        <v>0</v>
      </c>
      <c r="G171" s="68">
        <f>VLOOKUP(A171,Dec!C$3:I$49,5,FALSE)</f>
        <v>0</v>
      </c>
      <c r="H171" s="68">
        <f>VLOOKUP(A171,Jan!C$3:I$49,5,FALSE)</f>
        <v>0</v>
      </c>
      <c r="I171" s="68">
        <f>VLOOKUP(A171,Feb!C$3:I$49,5,FALSE)</f>
        <v>0</v>
      </c>
      <c r="J171" s="68">
        <f>VLOOKUP(A171,Mar!C$3:I$49,5,FALSE)</f>
        <v>0</v>
      </c>
      <c r="K171" s="68">
        <f>VLOOKUP(A171,April!C$3:I$49,5,FALSE)</f>
        <v>0</v>
      </c>
      <c r="L171" s="68">
        <f>VLOOKUP(A171,May!C$3:I$49,5,FALSE)</f>
        <v>0</v>
      </c>
      <c r="M171" s="68">
        <f>VLOOKUP(A171,June!C$3:I$49,5,FALSE)</f>
        <v>0</v>
      </c>
      <c r="N171" s="63"/>
      <c r="O171" s="65">
        <f t="shared" si="52"/>
        <v>0</v>
      </c>
    </row>
    <row r="172" spans="1:15" ht="12.75">
      <c r="A172" s="63">
        <f t="shared" si="51"/>
        <v>0</v>
      </c>
      <c r="B172" s="68">
        <f>VLOOKUP(A172,Jul!C$3:I$49,5,FALSE)</f>
        <v>0</v>
      </c>
      <c r="C172" s="68">
        <f>VLOOKUP(A172,Aug!C$3:I$49,5,FALSE)</f>
        <v>0</v>
      </c>
      <c r="D172" s="68">
        <f>VLOOKUP(A172,Sep!C$3:I$49,5,FALSE)</f>
        <v>0</v>
      </c>
      <c r="E172" s="68">
        <f>VLOOKUP(A172,Oct!C$3:I$49,5,FALSE)</f>
        <v>0</v>
      </c>
      <c r="F172" s="68">
        <f>VLOOKUP(A172,Nov!C$3:I$49,5,FALSE)</f>
        <v>0</v>
      </c>
      <c r="G172" s="68">
        <f>VLOOKUP(A172,Dec!C$3:I$49,5,FALSE)</f>
        <v>0</v>
      </c>
      <c r="H172" s="68">
        <f>VLOOKUP(A172,Jan!C$3:I$49,5,FALSE)</f>
        <v>0</v>
      </c>
      <c r="I172" s="68">
        <f>VLOOKUP(A172,Feb!C$3:I$49,5,FALSE)</f>
        <v>0</v>
      </c>
      <c r="J172" s="68">
        <f>VLOOKUP(A172,Mar!C$3:I$49,5,FALSE)</f>
        <v>0</v>
      </c>
      <c r="K172" s="68">
        <f>VLOOKUP(A172,April!C$3:I$49,5,FALSE)</f>
        <v>0</v>
      </c>
      <c r="L172" s="68">
        <f>VLOOKUP(A172,May!C$3:I$49,5,FALSE)</f>
        <v>0</v>
      </c>
      <c r="M172" s="68">
        <f>VLOOKUP(A172,June!C$3:I$49,5,FALSE)</f>
        <v>0</v>
      </c>
      <c r="N172" s="63"/>
      <c r="O172" s="65">
        <f t="shared" si="52"/>
        <v>0</v>
      </c>
    </row>
    <row r="173" spans="1:15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</row>
    <row r="174" spans="1:15" ht="13.5" thickBot="1">
      <c r="A174" s="64" t="s">
        <v>65</v>
      </c>
      <c r="B174" s="69">
        <f aca="true" t="shared" si="53" ref="B174:M174">SUM(B132:B173)</f>
        <v>0</v>
      </c>
      <c r="C174" s="69">
        <f t="shared" si="53"/>
        <v>0</v>
      </c>
      <c r="D174" s="69">
        <f t="shared" si="53"/>
        <v>0</v>
      </c>
      <c r="E174" s="69">
        <f t="shared" si="53"/>
        <v>0</v>
      </c>
      <c r="F174" s="69">
        <f t="shared" si="53"/>
        <v>0</v>
      </c>
      <c r="G174" s="69">
        <f t="shared" si="53"/>
        <v>0</v>
      </c>
      <c r="H174" s="69">
        <f t="shared" si="53"/>
        <v>0</v>
      </c>
      <c r="I174" s="69">
        <f t="shared" si="53"/>
        <v>0</v>
      </c>
      <c r="J174" s="69">
        <f t="shared" si="53"/>
        <v>0</v>
      </c>
      <c r="K174" s="69">
        <f t="shared" si="53"/>
        <v>0</v>
      </c>
      <c r="L174" s="69">
        <f t="shared" si="53"/>
        <v>0</v>
      </c>
      <c r="M174" s="69">
        <f t="shared" si="53"/>
        <v>0</v>
      </c>
      <c r="N174" s="63"/>
      <c r="O174" s="65">
        <f>SUM(O132:O173)</f>
        <v>0</v>
      </c>
    </row>
    <row r="175" spans="1:15" ht="13.5" thickTop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>
        <f>SUM(B175:M175)</f>
        <v>0</v>
      </c>
    </row>
    <row r="176" spans="1:15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</row>
    <row r="177" spans="1:15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</row>
    <row r="178" spans="1:15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</row>
    <row r="179" spans="1:15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</row>
    <row r="180" spans="1:15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</row>
  </sheetData>
  <sheetProtection/>
  <mergeCells count="6">
    <mergeCell ref="A127:O127"/>
    <mergeCell ref="A128:O128"/>
    <mergeCell ref="A65:O65"/>
    <mergeCell ref="A64:O64"/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31">
      <selection activeCell="C43" sqref="C43:C44"/>
    </sheetView>
  </sheetViews>
  <sheetFormatPr defaultColWidth="9.28125" defaultRowHeight="12.75"/>
  <cols>
    <col min="1" max="1" width="19.28125" style="58" customWidth="1"/>
    <col min="2" max="3" width="9.28125" style="58" customWidth="1"/>
    <col min="4" max="4" width="11.7109375" style="58" customWidth="1"/>
    <col min="5" max="5" width="14.28125" style="58" customWidth="1"/>
    <col min="6" max="6" width="11.57421875" style="58" customWidth="1"/>
    <col min="7" max="7" width="12.00390625" style="58" customWidth="1"/>
    <col min="8" max="8" width="9.28125" style="58" customWidth="1"/>
    <col min="9" max="9" width="10.28125" style="166" customWidth="1"/>
    <col min="10" max="10" width="9.28125" style="58" customWidth="1"/>
    <col min="11" max="12" width="11.28125" style="58" customWidth="1"/>
    <col min="13" max="16384" width="9.28125" style="58" customWidth="1"/>
  </cols>
  <sheetData>
    <row r="1" spans="1:9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</row>
    <row r="2" spans="1:12" ht="26.25">
      <c r="A2" s="579" t="s">
        <v>89</v>
      </c>
      <c r="B2" s="579" t="s">
        <v>90</v>
      </c>
      <c r="C2" s="579" t="s">
        <v>87</v>
      </c>
      <c r="D2" s="579" t="s">
        <v>91</v>
      </c>
      <c r="E2" s="579" t="s">
        <v>92</v>
      </c>
      <c r="F2" s="579" t="s">
        <v>93</v>
      </c>
      <c r="G2" s="579" t="s">
        <v>94</v>
      </c>
      <c r="H2" s="579" t="s">
        <v>95</v>
      </c>
      <c r="I2" s="579" t="s">
        <v>633</v>
      </c>
      <c r="K2" s="58" t="s">
        <v>96</v>
      </c>
      <c r="L2" s="58" t="s">
        <v>66</v>
      </c>
    </row>
    <row r="3" spans="1:12" ht="12.75" customHeight="1">
      <c r="A3" s="619"/>
      <c r="B3" s="618"/>
      <c r="C3" s="619" t="s">
        <v>37</v>
      </c>
      <c r="D3" s="618"/>
      <c r="E3" s="618"/>
      <c r="F3" s="618"/>
      <c r="G3" s="618"/>
      <c r="H3" s="618"/>
      <c r="I3" s="620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">
        <v>100</v>
      </c>
      <c r="D4" s="618"/>
      <c r="E4" s="618"/>
      <c r="F4" s="618"/>
      <c r="G4" s="618"/>
      <c r="H4" s="618"/>
      <c r="I4" s="620"/>
      <c r="K4" s="58">
        <f aca="true" t="shared" si="0" ref="K4:K29">+D4+E4</f>
        <v>0</v>
      </c>
      <c r="L4" s="58">
        <f aca="true" t="shared" si="1" ref="L4:L29">+F4+G4</f>
        <v>0</v>
      </c>
    </row>
    <row r="5" spans="1:12" ht="12.75" customHeight="1">
      <c r="A5" s="619"/>
      <c r="B5" s="618"/>
      <c r="C5" s="619" t="s">
        <v>39</v>
      </c>
      <c r="D5" s="618"/>
      <c r="E5" s="618"/>
      <c r="F5" s="618"/>
      <c r="G5" s="618"/>
      <c r="H5" s="618"/>
      <c r="I5" s="620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">
        <v>180</v>
      </c>
      <c r="D6" s="618"/>
      <c r="E6" s="618"/>
      <c r="F6" s="618"/>
      <c r="G6" s="618"/>
      <c r="H6" s="618"/>
      <c r="I6" s="620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">
        <v>40</v>
      </c>
      <c r="D7" s="618"/>
      <c r="E7" s="618"/>
      <c r="F7" s="618"/>
      <c r="G7" s="618"/>
      <c r="H7" s="618"/>
      <c r="I7" s="620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">
        <v>192</v>
      </c>
      <c r="D8" s="618"/>
      <c r="E8" s="618"/>
      <c r="F8" s="618"/>
      <c r="G8" s="618"/>
      <c r="H8" s="618"/>
      <c r="I8" s="620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">
        <v>41</v>
      </c>
      <c r="D9" s="618"/>
      <c r="E9" s="618"/>
      <c r="F9" s="618"/>
      <c r="G9" s="618"/>
      <c r="H9" s="618"/>
      <c r="I9" s="620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">
        <v>42</v>
      </c>
      <c r="D10" s="618"/>
      <c r="E10" s="618"/>
      <c r="F10" s="618"/>
      <c r="G10" s="618"/>
      <c r="H10" s="618"/>
      <c r="I10" s="620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">
        <v>43</v>
      </c>
      <c r="D11" s="618"/>
      <c r="E11" s="618"/>
      <c r="F11" s="618"/>
      <c r="G11" s="618"/>
      <c r="H11" s="618"/>
      <c r="I11" s="620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">
        <v>101</v>
      </c>
      <c r="D12" s="618"/>
      <c r="E12" s="618"/>
      <c r="F12" s="618"/>
      <c r="G12" s="618"/>
      <c r="H12" s="618"/>
      <c r="I12" s="620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">
        <v>44</v>
      </c>
      <c r="D13" s="618"/>
      <c r="E13" s="618"/>
      <c r="F13" s="618"/>
      <c r="G13" s="618"/>
      <c r="H13" s="618"/>
      <c r="I13" s="620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">
        <v>62</v>
      </c>
      <c r="D14" s="618"/>
      <c r="E14" s="618"/>
      <c r="F14" s="618"/>
      <c r="G14" s="618"/>
      <c r="H14" s="618"/>
      <c r="I14" s="620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">
        <v>268</v>
      </c>
      <c r="D15" s="618"/>
      <c r="E15" s="618"/>
      <c r="F15" s="618"/>
      <c r="G15" s="618"/>
      <c r="H15" s="618"/>
      <c r="I15" s="620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">
        <v>45</v>
      </c>
      <c r="D16" s="618"/>
      <c r="E16" s="618"/>
      <c r="F16" s="618"/>
      <c r="G16" s="618"/>
      <c r="H16" s="618"/>
      <c r="I16" s="620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">
        <v>46</v>
      </c>
      <c r="D17" s="618"/>
      <c r="E17" s="618"/>
      <c r="F17" s="618"/>
      <c r="G17" s="618"/>
      <c r="H17" s="618"/>
      <c r="I17" s="620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">
        <v>341</v>
      </c>
      <c r="D18" s="618"/>
      <c r="E18" s="618"/>
      <c r="F18" s="618"/>
      <c r="G18" s="618"/>
      <c r="H18" s="618"/>
      <c r="I18" s="620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">
        <v>47</v>
      </c>
      <c r="D19" s="618"/>
      <c r="E19" s="618"/>
      <c r="F19" s="618"/>
      <c r="G19" s="618"/>
      <c r="H19" s="618"/>
      <c r="I19" s="620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">
        <v>48</v>
      </c>
      <c r="D20" s="618"/>
      <c r="E20" s="618"/>
      <c r="F20" s="618"/>
      <c r="G20" s="618"/>
      <c r="H20" s="618"/>
      <c r="I20" s="620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">
        <v>49</v>
      </c>
      <c r="D21" s="618"/>
      <c r="E21" s="618"/>
      <c r="F21" s="618"/>
      <c r="G21" s="618"/>
      <c r="H21" s="618"/>
      <c r="I21" s="620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">
        <v>55</v>
      </c>
      <c r="D22" s="618"/>
      <c r="E22" s="618"/>
      <c r="F22" s="618"/>
      <c r="G22" s="618"/>
      <c r="H22" s="618"/>
      <c r="I22" s="620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">
        <v>50</v>
      </c>
      <c r="D23" s="618"/>
      <c r="E23" s="618"/>
      <c r="F23" s="618"/>
      <c r="G23" s="618"/>
      <c r="H23" s="618"/>
      <c r="I23" s="620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">
        <v>222</v>
      </c>
      <c r="D24" s="618"/>
      <c r="E24" s="618"/>
      <c r="F24" s="618"/>
      <c r="G24" s="618"/>
      <c r="H24" s="618"/>
      <c r="I24" s="620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">
        <v>52</v>
      </c>
      <c r="D25" s="618"/>
      <c r="E25" s="618"/>
      <c r="F25" s="618"/>
      <c r="G25" s="618"/>
      <c r="H25" s="618"/>
      <c r="I25" s="620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">
        <v>51</v>
      </c>
      <c r="D26" s="618"/>
      <c r="E26" s="618"/>
      <c r="F26" s="618"/>
      <c r="G26" s="618"/>
      <c r="H26" s="618"/>
      <c r="I26" s="620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">
        <v>53</v>
      </c>
      <c r="D27" s="618"/>
      <c r="E27" s="618"/>
      <c r="F27" s="618"/>
      <c r="G27" s="618"/>
      <c r="H27" s="618"/>
      <c r="I27" s="620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">
        <v>54</v>
      </c>
      <c r="D28" s="618"/>
      <c r="E28" s="618"/>
      <c r="F28" s="618"/>
      <c r="G28" s="618"/>
      <c r="H28" s="618"/>
      <c r="I28" s="620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">
        <v>61</v>
      </c>
      <c r="D29" s="618"/>
      <c r="E29" s="618"/>
      <c r="F29" s="618"/>
      <c r="G29" s="618"/>
      <c r="H29" s="618"/>
      <c r="I29" s="620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">
        <v>56</v>
      </c>
      <c r="D30" s="618"/>
      <c r="E30" s="618"/>
      <c r="F30" s="618"/>
      <c r="G30" s="618"/>
      <c r="H30" s="618"/>
      <c r="I30" s="620"/>
      <c r="K30" s="58">
        <f aca="true" t="shared" si="2" ref="K30:K48">+D30+E30</f>
        <v>0</v>
      </c>
      <c r="L30" s="58">
        <f aca="true" t="shared" si="3" ref="L30:L48">+F30+G30</f>
        <v>0</v>
      </c>
    </row>
    <row r="31" spans="1:12" ht="12.75" customHeight="1">
      <c r="A31" s="619"/>
      <c r="B31" s="618"/>
      <c r="C31" s="619" t="s">
        <v>57</v>
      </c>
      <c r="D31" s="618"/>
      <c r="E31" s="618"/>
      <c r="F31" s="618"/>
      <c r="G31" s="618"/>
      <c r="H31" s="618"/>
      <c r="I31" s="620"/>
      <c r="K31" s="58">
        <f t="shared" si="2"/>
        <v>0</v>
      </c>
      <c r="L31" s="58">
        <f t="shared" si="3"/>
        <v>0</v>
      </c>
    </row>
    <row r="32" spans="1:12" ht="12.75" customHeight="1">
      <c r="A32" s="619"/>
      <c r="B32" s="618"/>
      <c r="C32" s="619" t="s">
        <v>58</v>
      </c>
      <c r="D32" s="618"/>
      <c r="E32" s="618"/>
      <c r="F32" s="618"/>
      <c r="G32" s="618"/>
      <c r="H32" s="618"/>
      <c r="I32" s="620"/>
      <c r="K32" s="58">
        <f t="shared" si="2"/>
        <v>0</v>
      </c>
      <c r="L32" s="58">
        <f t="shared" si="3"/>
        <v>0</v>
      </c>
    </row>
    <row r="33" spans="1:12" ht="12.75" customHeight="1">
      <c r="A33" s="619"/>
      <c r="B33" s="618"/>
      <c r="C33" s="619" t="s">
        <v>227</v>
      </c>
      <c r="D33" s="618"/>
      <c r="E33" s="618"/>
      <c r="F33" s="618"/>
      <c r="G33" s="618"/>
      <c r="H33" s="618"/>
      <c r="I33" s="620"/>
      <c r="K33" s="58">
        <f t="shared" si="2"/>
        <v>0</v>
      </c>
      <c r="L33" s="58">
        <f t="shared" si="3"/>
        <v>0</v>
      </c>
    </row>
    <row r="34" spans="1:12" ht="12.75" customHeight="1">
      <c r="A34" s="619"/>
      <c r="B34" s="618"/>
      <c r="C34" s="619" t="s">
        <v>59</v>
      </c>
      <c r="D34" s="618"/>
      <c r="E34" s="618"/>
      <c r="F34" s="618"/>
      <c r="G34" s="618"/>
      <c r="H34" s="618"/>
      <c r="I34" s="620"/>
      <c r="K34" s="58">
        <f t="shared" si="2"/>
        <v>0</v>
      </c>
      <c r="L34" s="58">
        <f t="shared" si="3"/>
        <v>0</v>
      </c>
    </row>
    <row r="35" spans="1:12" ht="12.75" customHeight="1">
      <c r="A35" s="619"/>
      <c r="B35" s="618"/>
      <c r="C35" s="619" t="s">
        <v>60</v>
      </c>
      <c r="D35" s="618"/>
      <c r="E35" s="618"/>
      <c r="F35" s="618"/>
      <c r="G35" s="618"/>
      <c r="H35" s="618"/>
      <c r="I35" s="620"/>
      <c r="K35" s="58">
        <f t="shared" si="2"/>
        <v>0</v>
      </c>
      <c r="L35" s="58">
        <f t="shared" si="3"/>
        <v>0</v>
      </c>
    </row>
    <row r="36" spans="1:12" ht="12.75" customHeight="1">
      <c r="A36" s="619"/>
      <c r="B36" s="618"/>
      <c r="C36" s="619" t="s">
        <v>262</v>
      </c>
      <c r="D36" s="618"/>
      <c r="E36" s="618"/>
      <c r="F36" s="618"/>
      <c r="G36" s="618"/>
      <c r="H36" s="618"/>
      <c r="I36" s="620"/>
      <c r="K36" s="58">
        <f t="shared" si="2"/>
        <v>0</v>
      </c>
      <c r="L36" s="58">
        <f t="shared" si="3"/>
        <v>0</v>
      </c>
    </row>
    <row r="37" spans="1:12" ht="12.75" customHeight="1">
      <c r="A37" s="619"/>
      <c r="B37" s="618"/>
      <c r="C37" s="619" t="s">
        <v>570</v>
      </c>
      <c r="D37" s="618"/>
      <c r="E37" s="618"/>
      <c r="F37" s="618"/>
      <c r="G37" s="618"/>
      <c r="H37" s="618"/>
      <c r="I37" s="620"/>
      <c r="K37" s="58">
        <f t="shared" si="2"/>
        <v>0</v>
      </c>
      <c r="L37" s="58">
        <f t="shared" si="3"/>
        <v>0</v>
      </c>
    </row>
    <row r="38" spans="1:12" ht="12.75" customHeight="1">
      <c r="A38" s="619"/>
      <c r="B38" s="618"/>
      <c r="C38" s="619" t="s">
        <v>346</v>
      </c>
      <c r="D38" s="618"/>
      <c r="E38" s="618"/>
      <c r="F38" s="618"/>
      <c r="G38" s="618"/>
      <c r="H38" s="618"/>
      <c r="I38" s="620"/>
      <c r="K38" s="58">
        <f t="shared" si="2"/>
        <v>0</v>
      </c>
      <c r="L38" s="58">
        <f t="shared" si="3"/>
        <v>0</v>
      </c>
    </row>
    <row r="39" spans="1:12" ht="12.75">
      <c r="A39" s="618"/>
      <c r="B39" s="618"/>
      <c r="C39" s="619" t="s">
        <v>252</v>
      </c>
      <c r="D39" s="619"/>
      <c r="E39" s="618"/>
      <c r="F39" s="618"/>
      <c r="G39" s="618"/>
      <c r="H39" s="618"/>
      <c r="I39" s="618"/>
      <c r="K39" s="58">
        <f t="shared" si="2"/>
        <v>0</v>
      </c>
      <c r="L39" s="58">
        <f t="shared" si="3"/>
        <v>0</v>
      </c>
    </row>
    <row r="40" spans="1:12" ht="12.75">
      <c r="A40" s="618"/>
      <c r="B40" s="618"/>
      <c r="C40" s="619" t="s">
        <v>196</v>
      </c>
      <c r="D40" s="619"/>
      <c r="E40" s="618"/>
      <c r="F40" s="618"/>
      <c r="G40" s="618"/>
      <c r="H40" s="618"/>
      <c r="I40" s="618"/>
      <c r="K40" s="58">
        <f t="shared" si="2"/>
        <v>0</v>
      </c>
      <c r="L40" s="58">
        <f t="shared" si="3"/>
        <v>0</v>
      </c>
    </row>
    <row r="41" spans="1:12" ht="12.75">
      <c r="A41" s="618"/>
      <c r="B41" s="618"/>
      <c r="C41" s="618" t="s">
        <v>63</v>
      </c>
      <c r="D41" s="619"/>
      <c r="E41" s="618"/>
      <c r="F41" s="618"/>
      <c r="G41" s="618"/>
      <c r="H41" s="618"/>
      <c r="I41" s="618"/>
      <c r="K41" s="58">
        <f t="shared" si="2"/>
        <v>0</v>
      </c>
      <c r="L41" s="58">
        <f t="shared" si="3"/>
        <v>0</v>
      </c>
    </row>
    <row r="42" spans="1:12" ht="12.75">
      <c r="A42" s="618"/>
      <c r="B42" s="618"/>
      <c r="C42" s="618" t="s">
        <v>64</v>
      </c>
      <c r="D42" s="619"/>
      <c r="E42" s="618"/>
      <c r="F42" s="618"/>
      <c r="G42" s="618"/>
      <c r="H42" s="618"/>
      <c r="I42" s="618"/>
      <c r="K42" s="58">
        <f t="shared" si="2"/>
        <v>0</v>
      </c>
      <c r="L42" s="58">
        <f t="shared" si="3"/>
        <v>0</v>
      </c>
    </row>
    <row r="43" spans="1:12" ht="12.75">
      <c r="A43" s="618"/>
      <c r="B43" s="618"/>
      <c r="C43" s="618"/>
      <c r="D43" s="619"/>
      <c r="E43" s="618"/>
      <c r="F43" s="618"/>
      <c r="G43" s="618"/>
      <c r="H43" s="618"/>
      <c r="I43" s="618"/>
      <c r="K43" s="58">
        <f t="shared" si="2"/>
        <v>0</v>
      </c>
      <c r="L43" s="58">
        <f t="shared" si="3"/>
        <v>0</v>
      </c>
    </row>
    <row r="44" spans="1:12" ht="12.75">
      <c r="A44" s="618"/>
      <c r="B44" s="618"/>
      <c r="C44" s="618"/>
      <c r="D44" s="619"/>
      <c r="E44" s="618"/>
      <c r="F44" s="618"/>
      <c r="G44" s="618"/>
      <c r="H44" s="618"/>
      <c r="I44" s="618"/>
      <c r="K44" s="58">
        <f t="shared" si="2"/>
        <v>0</v>
      </c>
      <c r="L44" s="58">
        <f t="shared" si="3"/>
        <v>0</v>
      </c>
    </row>
    <row r="45" spans="1:12" ht="12.75">
      <c r="A45" s="618"/>
      <c r="B45" s="618"/>
      <c r="C45" s="618"/>
      <c r="D45" s="619"/>
      <c r="E45" s="618"/>
      <c r="F45" s="618"/>
      <c r="G45" s="618"/>
      <c r="H45" s="618"/>
      <c r="I45" s="618"/>
      <c r="K45" s="58">
        <f t="shared" si="2"/>
        <v>0</v>
      </c>
      <c r="L45" s="58">
        <f t="shared" si="3"/>
        <v>0</v>
      </c>
    </row>
    <row r="46" spans="3:12" ht="12.75">
      <c r="C46" s="58">
        <v>0</v>
      </c>
      <c r="K46" s="58">
        <f t="shared" si="2"/>
        <v>0</v>
      </c>
      <c r="L46" s="58">
        <f t="shared" si="3"/>
        <v>0</v>
      </c>
    </row>
    <row r="47" spans="3:12" ht="12.75">
      <c r="C47" s="58">
        <v>0</v>
      </c>
      <c r="K47" s="58">
        <f t="shared" si="2"/>
        <v>0</v>
      </c>
      <c r="L47" s="58">
        <f t="shared" si="3"/>
        <v>0</v>
      </c>
    </row>
    <row r="48" spans="3:12" ht="12.75">
      <c r="C48" s="58">
        <v>0</v>
      </c>
      <c r="K48" s="58">
        <f t="shared" si="2"/>
        <v>0</v>
      </c>
      <c r="L48" s="58">
        <f t="shared" si="3"/>
        <v>0</v>
      </c>
    </row>
    <row r="50" spans="3:12" ht="12.75">
      <c r="C50" s="162" t="s">
        <v>65</v>
      </c>
      <c r="D50" s="568">
        <f>SUM(D3:D48)</f>
        <v>0</v>
      </c>
      <c r="E50" s="568">
        <f>SUM(E3:E48)</f>
        <v>0</v>
      </c>
      <c r="F50" s="162">
        <f>SUM(F3:F48)</f>
        <v>0</v>
      </c>
      <c r="G50" s="162">
        <f>SUM(G3:G48)</f>
        <v>0</v>
      </c>
      <c r="H50" s="568">
        <f>SUM(H3:H48)</f>
        <v>0</v>
      </c>
      <c r="I50" s="162"/>
      <c r="J50" s="162"/>
      <c r="K50" s="568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1.28125" style="58" customWidth="1"/>
    <col min="2" max="3" width="9.28125" style="58" customWidth="1"/>
    <col min="4" max="4" width="10.57421875" style="58" customWidth="1"/>
    <col min="5" max="5" width="10.28125" style="58" customWidth="1"/>
    <col min="6" max="6" width="11.57421875" style="58" customWidth="1"/>
    <col min="7" max="7" width="11.2812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9.7109375" style="58" customWidth="1"/>
    <col min="12" max="12" width="12.7109375" style="58" customWidth="1"/>
    <col min="13" max="16384" width="9.28125" style="58" customWidth="1"/>
  </cols>
  <sheetData>
    <row r="1" spans="1:9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Jul!C3</f>
        <v>MSG</v>
      </c>
      <c r="D3" s="618"/>
      <c r="E3" s="618"/>
      <c r="F3" s="618"/>
      <c r="G3" s="618"/>
      <c r="H3" s="618"/>
      <c r="I3" s="620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Jul!C4</f>
        <v>PSY</v>
      </c>
      <c r="D4" s="618"/>
      <c r="E4" s="618"/>
      <c r="F4" s="618"/>
      <c r="G4" s="618"/>
      <c r="H4" s="618"/>
      <c r="I4" s="620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Jul!C5</f>
        <v>OBS</v>
      </c>
      <c r="D5" s="618"/>
      <c r="E5" s="618"/>
      <c r="F5" s="618"/>
      <c r="G5" s="618"/>
      <c r="H5" s="618"/>
      <c r="I5" s="620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Jul!C6</f>
        <v>DEF</v>
      </c>
      <c r="D6" s="618"/>
      <c r="E6" s="618"/>
      <c r="F6" s="618"/>
      <c r="G6" s="618"/>
      <c r="H6" s="618"/>
      <c r="I6" s="620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Jul!C7</f>
        <v>MIS</v>
      </c>
      <c r="D7" s="618"/>
      <c r="E7" s="618"/>
      <c r="F7" s="618"/>
      <c r="G7" s="618"/>
      <c r="H7" s="618"/>
      <c r="I7" s="620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Jul!C8</f>
        <v>RHB</v>
      </c>
      <c r="D8" s="618"/>
      <c r="E8" s="618"/>
      <c r="F8" s="618"/>
      <c r="G8" s="618"/>
      <c r="H8" s="618"/>
      <c r="I8" s="620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Jul!C9</f>
        <v>NUR</v>
      </c>
      <c r="D9" s="618"/>
      <c r="E9" s="618"/>
      <c r="F9" s="618"/>
      <c r="G9" s="618"/>
      <c r="H9" s="618"/>
      <c r="I9" s="620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Jul!C10</f>
        <v>EMG</v>
      </c>
      <c r="D10" s="618"/>
      <c r="E10" s="618"/>
      <c r="F10" s="618"/>
      <c r="G10" s="618"/>
      <c r="H10" s="618"/>
      <c r="I10" s="620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Jul!C11</f>
        <v>CL</v>
      </c>
      <c r="D11" s="618"/>
      <c r="E11" s="618"/>
      <c r="F11" s="618"/>
      <c r="G11" s="618"/>
      <c r="H11" s="618"/>
      <c r="I11" s="620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Jul!C12</f>
        <v>PDC</v>
      </c>
      <c r="D12" s="618"/>
      <c r="E12" s="618"/>
      <c r="F12" s="618"/>
      <c r="G12" s="618"/>
      <c r="H12" s="618"/>
      <c r="I12" s="620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Jul!C13</f>
        <v>SDS</v>
      </c>
      <c r="D13" s="618"/>
      <c r="E13" s="618"/>
      <c r="F13" s="618"/>
      <c r="G13" s="618"/>
      <c r="H13" s="618"/>
      <c r="I13" s="620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Jul!C14</f>
        <v>ADM</v>
      </c>
      <c r="D14" s="618"/>
      <c r="E14" s="618"/>
      <c r="F14" s="618"/>
      <c r="G14" s="618"/>
      <c r="H14" s="618"/>
      <c r="I14" s="620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Jul!C15</f>
        <v>LIT</v>
      </c>
      <c r="D15" s="618"/>
      <c r="E15" s="618"/>
      <c r="F15" s="618"/>
      <c r="G15" s="618"/>
      <c r="H15" s="618"/>
      <c r="I15" s="620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Jul!C16</f>
        <v>DEL</v>
      </c>
      <c r="D16" s="618"/>
      <c r="E16" s="618"/>
      <c r="F16" s="618"/>
      <c r="G16" s="618"/>
      <c r="H16" s="618"/>
      <c r="I16" s="620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Jul!C17</f>
        <v>OR</v>
      </c>
      <c r="D17" s="618"/>
      <c r="E17" s="618"/>
      <c r="F17" s="618"/>
      <c r="G17" s="618"/>
      <c r="H17" s="618"/>
      <c r="I17" s="620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Jul!C18</f>
        <v>ORC</v>
      </c>
      <c r="D18" s="618"/>
      <c r="E18" s="618"/>
      <c r="F18" s="618"/>
      <c r="G18" s="618"/>
      <c r="H18" s="618"/>
      <c r="I18" s="620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Jul!C19</f>
        <v>ANS</v>
      </c>
      <c r="D19" s="618"/>
      <c r="E19" s="618"/>
      <c r="F19" s="618"/>
      <c r="G19" s="618"/>
      <c r="H19" s="618"/>
      <c r="I19" s="620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Jul!C20</f>
        <v>LAB</v>
      </c>
      <c r="D20" s="618"/>
      <c r="E20" s="618"/>
      <c r="F20" s="618"/>
      <c r="G20" s="618"/>
      <c r="H20" s="618"/>
      <c r="I20" s="620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Jul!C21</f>
        <v>EKG</v>
      </c>
      <c r="D21" s="618"/>
      <c r="E21" s="618"/>
      <c r="F21" s="618"/>
      <c r="G21" s="618"/>
      <c r="H21" s="618"/>
      <c r="I21" s="620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Jul!C22</f>
        <v>EEG</v>
      </c>
      <c r="D22" s="618"/>
      <c r="E22" s="618"/>
      <c r="F22" s="618"/>
      <c r="G22" s="618"/>
      <c r="H22" s="618"/>
      <c r="I22" s="620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Jul!C23</f>
        <v>RAD</v>
      </c>
      <c r="D23" s="618"/>
      <c r="E23" s="618"/>
      <c r="F23" s="618"/>
      <c r="G23" s="618"/>
      <c r="H23" s="618"/>
      <c r="I23" s="620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Jul!C24</f>
        <v>RAT</v>
      </c>
      <c r="D24" s="618"/>
      <c r="E24" s="618"/>
      <c r="F24" s="618"/>
      <c r="G24" s="618"/>
      <c r="H24" s="618"/>
      <c r="I24" s="620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Jul!C25</f>
        <v>NUC</v>
      </c>
      <c r="D25" s="618"/>
      <c r="E25" s="618"/>
      <c r="F25" s="618"/>
      <c r="G25" s="618"/>
      <c r="H25" s="618"/>
      <c r="I25" s="620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Jul!C26</f>
        <v>CAT</v>
      </c>
      <c r="D26" s="618"/>
      <c r="E26" s="618"/>
      <c r="F26" s="618"/>
      <c r="G26" s="618"/>
      <c r="H26" s="618"/>
      <c r="I26" s="620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Jul!C27</f>
        <v>RES</v>
      </c>
      <c r="D27" s="618"/>
      <c r="E27" s="618"/>
      <c r="F27" s="618"/>
      <c r="G27" s="618"/>
      <c r="H27" s="618"/>
      <c r="I27" s="620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Jul!C28</f>
        <v>PUL</v>
      </c>
      <c r="D28" s="618"/>
      <c r="E28" s="618"/>
      <c r="F28" s="618"/>
      <c r="G28" s="618"/>
      <c r="H28" s="618"/>
      <c r="I28" s="620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Jul!C29</f>
        <v>RDL</v>
      </c>
      <c r="D29" s="618"/>
      <c r="E29" s="618"/>
      <c r="F29" s="618"/>
      <c r="G29" s="618"/>
      <c r="H29" s="618"/>
      <c r="I29" s="620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Jul!C30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Jul!C31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Jul!C32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Jul!C33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Jul!C34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Jul!C35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Jul!C36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Jul!C37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Jul!C38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Jul!C39</f>
        <v>HYP</v>
      </c>
      <c r="D39" s="619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Jul!C40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Jul!C41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Jul!C42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Jul!C43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Jul!C44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3:12" ht="12.75">
      <c r="C45" s="619">
        <f>Jul!C45</f>
        <v>0</v>
      </c>
      <c r="K45" s="58">
        <f t="shared" si="0"/>
        <v>0</v>
      </c>
      <c r="L45" s="58">
        <f t="shared" si="1"/>
        <v>0</v>
      </c>
    </row>
    <row r="46" spans="3:12" ht="12.75">
      <c r="C46" s="619">
        <f>Jul!C46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Jul!C47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Jul!C48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568">
        <f>SUM(D3:D48)</f>
        <v>0</v>
      </c>
      <c r="E50" s="568">
        <f>SUM(E3:E48)</f>
        <v>0</v>
      </c>
      <c r="F50" s="162">
        <f>SUM(F3:F48)</f>
        <v>0</v>
      </c>
      <c r="G50" s="162">
        <f>SUM(G3:G48)</f>
        <v>0</v>
      </c>
      <c r="H50" s="568">
        <f>SUM(H3:H48)</f>
        <v>0</v>
      </c>
      <c r="I50" s="162"/>
      <c r="J50" s="162"/>
      <c r="K50" s="568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0.7109375" style="58" customWidth="1"/>
    <col min="2" max="2" width="9.28125" style="58" customWidth="1"/>
    <col min="3" max="3" width="10.28125" style="58" customWidth="1"/>
    <col min="4" max="4" width="11.28125" style="58" customWidth="1"/>
    <col min="5" max="5" width="10.28125" style="58" customWidth="1"/>
    <col min="6" max="7" width="11.710937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1.00390625" style="58" customWidth="1"/>
    <col min="12" max="12" width="11.7109375" style="58" customWidth="1"/>
    <col min="13" max="16384" width="9.28125" style="58" customWidth="1"/>
  </cols>
  <sheetData>
    <row r="1" spans="1:10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  <c r="J1" s="166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J2" s="166"/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Aug!C3</f>
        <v>MSG</v>
      </c>
      <c r="D3" s="618"/>
      <c r="E3" s="618"/>
      <c r="F3" s="618"/>
      <c r="G3" s="618"/>
      <c r="H3" s="618"/>
      <c r="I3" s="620"/>
      <c r="J3" s="166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Aug!C4</f>
        <v>PSY</v>
      </c>
      <c r="D4" s="618"/>
      <c r="E4" s="618"/>
      <c r="F4" s="618"/>
      <c r="G4" s="618"/>
      <c r="H4" s="618"/>
      <c r="I4" s="620"/>
      <c r="J4" s="166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Aug!C5</f>
        <v>OBS</v>
      </c>
      <c r="D5" s="618"/>
      <c r="E5" s="618"/>
      <c r="F5" s="618"/>
      <c r="G5" s="618"/>
      <c r="H5" s="618"/>
      <c r="I5" s="620"/>
      <c r="J5" s="166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Aug!C6</f>
        <v>DEF</v>
      </c>
      <c r="D6" s="618"/>
      <c r="E6" s="618"/>
      <c r="F6" s="618"/>
      <c r="G6" s="618"/>
      <c r="H6" s="618"/>
      <c r="I6" s="620"/>
      <c r="J6" s="166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Aug!C7</f>
        <v>MIS</v>
      </c>
      <c r="D7" s="618"/>
      <c r="E7" s="618"/>
      <c r="F7" s="618"/>
      <c r="G7" s="618"/>
      <c r="H7" s="618"/>
      <c r="I7" s="620"/>
      <c r="J7" s="166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Aug!C8</f>
        <v>RHB</v>
      </c>
      <c r="D8" s="618"/>
      <c r="E8" s="618"/>
      <c r="F8" s="618"/>
      <c r="G8" s="618"/>
      <c r="H8" s="618"/>
      <c r="I8" s="620"/>
      <c r="J8" s="166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Aug!C9</f>
        <v>NUR</v>
      </c>
      <c r="D9" s="618"/>
      <c r="E9" s="618"/>
      <c r="F9" s="618"/>
      <c r="G9" s="618"/>
      <c r="H9" s="618"/>
      <c r="I9" s="620"/>
      <c r="J9" s="166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Aug!C10</f>
        <v>EMG</v>
      </c>
      <c r="D10" s="618"/>
      <c r="E10" s="618"/>
      <c r="F10" s="618"/>
      <c r="G10" s="618"/>
      <c r="H10" s="618"/>
      <c r="I10" s="620"/>
      <c r="J10" s="166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Aug!C11</f>
        <v>CL</v>
      </c>
      <c r="D11" s="618"/>
      <c r="E11" s="618"/>
      <c r="F11" s="618"/>
      <c r="G11" s="618"/>
      <c r="H11" s="618"/>
      <c r="I11" s="620"/>
      <c r="J11" s="166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Aug!C12</f>
        <v>PDC</v>
      </c>
      <c r="D12" s="618"/>
      <c r="E12" s="618"/>
      <c r="F12" s="618"/>
      <c r="G12" s="618"/>
      <c r="H12" s="618"/>
      <c r="I12" s="620"/>
      <c r="J12" s="166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Aug!C13</f>
        <v>SDS</v>
      </c>
      <c r="D13" s="618"/>
      <c r="E13" s="618"/>
      <c r="F13" s="618"/>
      <c r="G13" s="618"/>
      <c r="H13" s="618"/>
      <c r="I13" s="620"/>
      <c r="J13" s="166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Aug!C14</f>
        <v>ADM</v>
      </c>
      <c r="D14" s="618"/>
      <c r="E14" s="618"/>
      <c r="F14" s="618"/>
      <c r="G14" s="618"/>
      <c r="H14" s="618"/>
      <c r="I14" s="620"/>
      <c r="J14" s="166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Aug!C15</f>
        <v>LIT</v>
      </c>
      <c r="D15" s="618"/>
      <c r="E15" s="618"/>
      <c r="F15" s="618"/>
      <c r="G15" s="618"/>
      <c r="H15" s="618"/>
      <c r="I15" s="620"/>
      <c r="J15" s="166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Aug!C16</f>
        <v>DEL</v>
      </c>
      <c r="D16" s="618"/>
      <c r="E16" s="618"/>
      <c r="F16" s="618"/>
      <c r="G16" s="618"/>
      <c r="H16" s="618"/>
      <c r="I16" s="620"/>
      <c r="J16" s="166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Aug!C17</f>
        <v>OR</v>
      </c>
      <c r="D17" s="618"/>
      <c r="E17" s="618"/>
      <c r="F17" s="618"/>
      <c r="G17" s="618"/>
      <c r="H17" s="618"/>
      <c r="I17" s="620"/>
      <c r="J17" s="166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Aug!C18</f>
        <v>ORC</v>
      </c>
      <c r="D18" s="618"/>
      <c r="E18" s="618"/>
      <c r="F18" s="618"/>
      <c r="G18" s="618"/>
      <c r="H18" s="618"/>
      <c r="I18" s="620"/>
      <c r="J18" s="166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Aug!C19</f>
        <v>ANS</v>
      </c>
      <c r="D19" s="618"/>
      <c r="E19" s="618"/>
      <c r="F19" s="618"/>
      <c r="G19" s="618"/>
      <c r="H19" s="618"/>
      <c r="I19" s="620"/>
      <c r="J19" s="166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Aug!C20</f>
        <v>LAB</v>
      </c>
      <c r="D20" s="618"/>
      <c r="E20" s="618"/>
      <c r="F20" s="618"/>
      <c r="G20" s="618"/>
      <c r="H20" s="618"/>
      <c r="I20" s="620"/>
      <c r="J20" s="166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Aug!C21</f>
        <v>EKG</v>
      </c>
      <c r="D21" s="618"/>
      <c r="E21" s="618"/>
      <c r="F21" s="618"/>
      <c r="G21" s="618"/>
      <c r="H21" s="618"/>
      <c r="I21" s="620"/>
      <c r="J21" s="166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Aug!C22</f>
        <v>EEG</v>
      </c>
      <c r="D22" s="618"/>
      <c r="E22" s="618"/>
      <c r="F22" s="618"/>
      <c r="G22" s="618"/>
      <c r="H22" s="618"/>
      <c r="I22" s="620"/>
      <c r="J22" s="166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Aug!C23</f>
        <v>RAD</v>
      </c>
      <c r="D23" s="618"/>
      <c r="E23" s="618"/>
      <c r="F23" s="618"/>
      <c r="G23" s="618"/>
      <c r="H23" s="618"/>
      <c r="I23" s="620"/>
      <c r="J23" s="166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Aug!C24</f>
        <v>RAT</v>
      </c>
      <c r="D24" s="618"/>
      <c r="E24" s="618"/>
      <c r="F24" s="618"/>
      <c r="G24" s="618"/>
      <c r="H24" s="618"/>
      <c r="I24" s="620"/>
      <c r="J24" s="166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Aug!C25</f>
        <v>NUC</v>
      </c>
      <c r="D25" s="618"/>
      <c r="E25" s="618"/>
      <c r="F25" s="618"/>
      <c r="G25" s="618"/>
      <c r="H25" s="618"/>
      <c r="I25" s="620"/>
      <c r="J25" s="166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Aug!C26</f>
        <v>CAT</v>
      </c>
      <c r="D26" s="618"/>
      <c r="E26" s="618"/>
      <c r="F26" s="618"/>
      <c r="G26" s="618"/>
      <c r="H26" s="618"/>
      <c r="I26" s="620"/>
      <c r="J26" s="166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Aug!C27</f>
        <v>RES</v>
      </c>
      <c r="D27" s="618"/>
      <c r="E27" s="618"/>
      <c r="F27" s="618"/>
      <c r="G27" s="618"/>
      <c r="H27" s="618"/>
      <c r="I27" s="620"/>
      <c r="J27" s="166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Aug!C28</f>
        <v>PUL</v>
      </c>
      <c r="D28" s="618"/>
      <c r="E28" s="618"/>
      <c r="F28" s="618"/>
      <c r="G28" s="618"/>
      <c r="H28" s="618"/>
      <c r="I28" s="620"/>
      <c r="J28" s="166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Aug!C29</f>
        <v>RDL</v>
      </c>
      <c r="D29" s="618"/>
      <c r="E29" s="618"/>
      <c r="F29" s="618"/>
      <c r="G29" s="618"/>
      <c r="H29" s="618"/>
      <c r="I29" s="620"/>
      <c r="J29" s="166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Aug!C30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Aug!C31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Aug!C32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Aug!C33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Aug!C34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Aug!C35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Aug!C36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Aug!C37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Aug!C38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Aug!C39</f>
        <v>HYP</v>
      </c>
      <c r="D39" s="619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Aug!C40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Aug!C41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Aug!C42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Aug!C43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Aug!C44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1:12" ht="12.75">
      <c r="A45" s="618"/>
      <c r="B45" s="618"/>
      <c r="C45" s="619">
        <f>Aug!C45</f>
        <v>0</v>
      </c>
      <c r="D45" s="621"/>
      <c r="E45" s="618"/>
      <c r="F45" s="618"/>
      <c r="G45" s="618"/>
      <c r="H45" s="618"/>
      <c r="I45" s="618"/>
      <c r="K45" s="58">
        <f t="shared" si="0"/>
        <v>0</v>
      </c>
      <c r="L45" s="58">
        <f t="shared" si="1"/>
        <v>0</v>
      </c>
    </row>
    <row r="46" spans="3:12" ht="12.75">
      <c r="C46" s="619">
        <f>Aug!C46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Aug!C47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Aug!C48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568">
        <f>SUM(D3:D48)</f>
        <v>0</v>
      </c>
      <c r="E50" s="568">
        <f>SUM(E3:E48)</f>
        <v>0</v>
      </c>
      <c r="F50" s="162">
        <f>SUM(F3:F48)</f>
        <v>0</v>
      </c>
      <c r="G50" s="162">
        <f>SUM(G3:G48)</f>
        <v>0</v>
      </c>
      <c r="H50" s="568">
        <f>SUM(H3:H48)</f>
        <v>0</v>
      </c>
      <c r="I50" s="162"/>
      <c r="J50" s="162"/>
      <c r="K50" s="568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L6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1.421875" style="58" customWidth="1"/>
    <col min="2" max="3" width="9.28125" style="58" customWidth="1"/>
    <col min="4" max="4" width="15.421875" style="58" customWidth="1"/>
    <col min="5" max="5" width="12.7109375" style="58" customWidth="1"/>
    <col min="6" max="6" width="11.7109375" style="58" customWidth="1"/>
    <col min="7" max="7" width="13.710937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0.00390625" style="58" customWidth="1"/>
    <col min="12" max="12" width="12.00390625" style="58" customWidth="1"/>
    <col min="13" max="16384" width="9.28125" style="58" customWidth="1"/>
  </cols>
  <sheetData>
    <row r="1" spans="1:9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Sep!C3</f>
        <v>MSG</v>
      </c>
      <c r="D3" s="618"/>
      <c r="E3" s="618"/>
      <c r="F3" s="618"/>
      <c r="G3" s="618"/>
      <c r="H3" s="618"/>
      <c r="I3" s="620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Sep!C4</f>
        <v>PSY</v>
      </c>
      <c r="D4" s="618"/>
      <c r="E4" s="618"/>
      <c r="F4" s="618"/>
      <c r="G4" s="618"/>
      <c r="H4" s="618"/>
      <c r="I4" s="620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Sep!C5</f>
        <v>OBS</v>
      </c>
      <c r="D5" s="618"/>
      <c r="E5" s="618"/>
      <c r="F5" s="618"/>
      <c r="G5" s="618"/>
      <c r="H5" s="618"/>
      <c r="I5" s="620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Sep!C6</f>
        <v>DEF</v>
      </c>
      <c r="D6" s="618"/>
      <c r="E6" s="618"/>
      <c r="F6" s="618"/>
      <c r="G6" s="618"/>
      <c r="H6" s="618"/>
      <c r="I6" s="620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Sep!C7</f>
        <v>MIS</v>
      </c>
      <c r="D7" s="618"/>
      <c r="E7" s="618"/>
      <c r="F7" s="618"/>
      <c r="G7" s="618"/>
      <c r="H7" s="618"/>
      <c r="I7" s="620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Sep!C8</f>
        <v>RHB</v>
      </c>
      <c r="D8" s="618"/>
      <c r="E8" s="618"/>
      <c r="F8" s="618"/>
      <c r="G8" s="618"/>
      <c r="H8" s="618"/>
      <c r="I8" s="620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Sep!C9</f>
        <v>NUR</v>
      </c>
      <c r="D9" s="618"/>
      <c r="E9" s="618"/>
      <c r="F9" s="618"/>
      <c r="G9" s="618"/>
      <c r="H9" s="618"/>
      <c r="I9" s="620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Sep!C10</f>
        <v>EMG</v>
      </c>
      <c r="D10" s="618"/>
      <c r="E10" s="618"/>
      <c r="F10" s="618"/>
      <c r="G10" s="618"/>
      <c r="H10" s="618"/>
      <c r="I10" s="620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Sep!C11</f>
        <v>CL</v>
      </c>
      <c r="D11" s="618"/>
      <c r="E11" s="618"/>
      <c r="F11" s="618"/>
      <c r="G11" s="618"/>
      <c r="H11" s="618"/>
      <c r="I11" s="620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Sep!C12</f>
        <v>PDC</v>
      </c>
      <c r="D12" s="618"/>
      <c r="E12" s="618"/>
      <c r="F12" s="618"/>
      <c r="G12" s="618"/>
      <c r="H12" s="618"/>
      <c r="I12" s="620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Sep!C13</f>
        <v>SDS</v>
      </c>
      <c r="D13" s="618"/>
      <c r="E13" s="618"/>
      <c r="F13" s="618"/>
      <c r="G13" s="618"/>
      <c r="H13" s="618"/>
      <c r="I13" s="620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Sep!C14</f>
        <v>ADM</v>
      </c>
      <c r="D14" s="618"/>
      <c r="E14" s="618"/>
      <c r="F14" s="618"/>
      <c r="G14" s="618"/>
      <c r="H14" s="618"/>
      <c r="I14" s="620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Sep!C15</f>
        <v>LIT</v>
      </c>
      <c r="D15" s="618"/>
      <c r="E15" s="618"/>
      <c r="F15" s="618"/>
      <c r="G15" s="618"/>
      <c r="H15" s="618"/>
      <c r="I15" s="620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Sep!C16</f>
        <v>DEL</v>
      </c>
      <c r="D16" s="618"/>
      <c r="E16" s="618"/>
      <c r="F16" s="618"/>
      <c r="G16" s="618"/>
      <c r="H16" s="618"/>
      <c r="I16" s="620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Sep!C17</f>
        <v>OR</v>
      </c>
      <c r="D17" s="618"/>
      <c r="E17" s="618"/>
      <c r="F17" s="618"/>
      <c r="G17" s="618"/>
      <c r="H17" s="618"/>
      <c r="I17" s="620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Sep!C18</f>
        <v>ORC</v>
      </c>
      <c r="D18" s="618"/>
      <c r="E18" s="618"/>
      <c r="F18" s="618"/>
      <c r="G18" s="618"/>
      <c r="H18" s="618"/>
      <c r="I18" s="620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Sep!C19</f>
        <v>ANS</v>
      </c>
      <c r="D19" s="618"/>
      <c r="E19" s="618"/>
      <c r="F19" s="618"/>
      <c r="G19" s="618"/>
      <c r="H19" s="618"/>
      <c r="I19" s="620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Sep!C20</f>
        <v>LAB</v>
      </c>
      <c r="D20" s="618"/>
      <c r="E20" s="618"/>
      <c r="F20" s="618"/>
      <c r="G20" s="618"/>
      <c r="H20" s="618"/>
      <c r="I20" s="620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Sep!C21</f>
        <v>EKG</v>
      </c>
      <c r="D21" s="618"/>
      <c r="E21" s="618"/>
      <c r="F21" s="618"/>
      <c r="G21" s="618"/>
      <c r="H21" s="618"/>
      <c r="I21" s="620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Sep!C22</f>
        <v>EEG</v>
      </c>
      <c r="D22" s="618"/>
      <c r="E22" s="618"/>
      <c r="F22" s="618"/>
      <c r="G22" s="618"/>
      <c r="H22" s="618"/>
      <c r="I22" s="620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Sep!C23</f>
        <v>RAD</v>
      </c>
      <c r="D23" s="618"/>
      <c r="E23" s="618"/>
      <c r="F23" s="618"/>
      <c r="G23" s="618"/>
      <c r="H23" s="618"/>
      <c r="I23" s="620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Sep!C24</f>
        <v>RAT</v>
      </c>
      <c r="D24" s="618"/>
      <c r="E24" s="618"/>
      <c r="F24" s="618"/>
      <c r="G24" s="618"/>
      <c r="H24" s="618"/>
      <c r="I24" s="620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Sep!C25</f>
        <v>NUC</v>
      </c>
      <c r="D25" s="618"/>
      <c r="E25" s="618"/>
      <c r="F25" s="618"/>
      <c r="G25" s="618"/>
      <c r="H25" s="618"/>
      <c r="I25" s="620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Sep!C26</f>
        <v>CAT</v>
      </c>
      <c r="D26" s="618"/>
      <c r="E26" s="618"/>
      <c r="F26" s="618"/>
      <c r="G26" s="618"/>
      <c r="H26" s="618"/>
      <c r="I26" s="620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Sep!C27</f>
        <v>RES</v>
      </c>
      <c r="D27" s="618"/>
      <c r="E27" s="618"/>
      <c r="F27" s="618"/>
      <c r="G27" s="618"/>
      <c r="H27" s="618"/>
      <c r="I27" s="620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Sep!C28</f>
        <v>PUL</v>
      </c>
      <c r="D28" s="618"/>
      <c r="E28" s="618"/>
      <c r="F28" s="618"/>
      <c r="G28" s="618"/>
      <c r="H28" s="618"/>
      <c r="I28" s="620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Sep!C29</f>
        <v>RDL</v>
      </c>
      <c r="D29" s="618"/>
      <c r="E29" s="618"/>
      <c r="F29" s="618"/>
      <c r="G29" s="618"/>
      <c r="H29" s="618"/>
      <c r="I29" s="620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Sep!C30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Sep!C31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Sep!C32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Sep!C33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Sep!C34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Sep!C35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Sep!C36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Sep!C37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Sep!C38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9"/>
      <c r="B39" s="618"/>
      <c r="C39" s="619" t="str">
        <f>Sep!C39</f>
        <v>HYP</v>
      </c>
      <c r="D39" s="619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Sep!C40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Sep!C41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Sep!C42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Sep!C43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Sep!C44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3:12" ht="12.75">
      <c r="C45" s="619">
        <f>Sep!C45</f>
        <v>0</v>
      </c>
      <c r="K45" s="58">
        <f t="shared" si="0"/>
        <v>0</v>
      </c>
      <c r="L45" s="58">
        <f t="shared" si="1"/>
        <v>0</v>
      </c>
    </row>
    <row r="46" spans="3:12" ht="12.75">
      <c r="C46" s="619">
        <f>Sep!C46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Sep!C47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Sep!C48</f>
        <v>0</v>
      </c>
      <c r="K48" s="58">
        <f t="shared" si="0"/>
        <v>0</v>
      </c>
      <c r="L48" s="58">
        <f t="shared" si="1"/>
        <v>0</v>
      </c>
    </row>
    <row r="49" spans="1:9" ht="14.25">
      <c r="A49" s="533"/>
      <c r="B49" s="534"/>
      <c r="C49" s="619">
        <f>Sep!C49</f>
        <v>0</v>
      </c>
      <c r="D49" s="534"/>
      <c r="E49" s="534"/>
      <c r="F49" s="534"/>
      <c r="G49" s="534"/>
      <c r="H49" s="534"/>
      <c r="I49" s="535"/>
    </row>
    <row r="50" spans="1:12" ht="14.25">
      <c r="A50" s="533"/>
      <c r="B50" s="534"/>
      <c r="C50" s="167" t="str">
        <f>Jul!C50</f>
        <v>Total</v>
      </c>
      <c r="D50" s="568">
        <f>SUM(D3:D48)</f>
        <v>0</v>
      </c>
      <c r="E50" s="568">
        <f>SUM(E3:E48)</f>
        <v>0</v>
      </c>
      <c r="F50" s="162">
        <f>SUM(F3:F48)</f>
        <v>0</v>
      </c>
      <c r="G50" s="162">
        <f>SUM(G3:G48)</f>
        <v>0</v>
      </c>
      <c r="H50" s="568">
        <f>SUM(H3:H48)</f>
        <v>0</v>
      </c>
      <c r="I50" s="162"/>
      <c r="J50" s="162"/>
      <c r="K50" s="568">
        <f>SUM(K3:K48)</f>
        <v>0</v>
      </c>
      <c r="L50" s="162">
        <f>SUM(L3:L48)</f>
        <v>0</v>
      </c>
    </row>
    <row r="51" spans="1:9" ht="14.25">
      <c r="A51" s="533"/>
      <c r="B51" s="534"/>
      <c r="C51" s="167">
        <f>Jul!C51</f>
        <v>0</v>
      </c>
      <c r="D51" s="534"/>
      <c r="E51" s="534"/>
      <c r="F51" s="534"/>
      <c r="G51" s="534"/>
      <c r="H51" s="534"/>
      <c r="I51" s="535"/>
    </row>
    <row r="52" spans="1:9" ht="14.25">
      <c r="A52" s="533"/>
      <c r="B52" s="534"/>
      <c r="C52" s="167">
        <f>Jul!C52</f>
        <v>0</v>
      </c>
      <c r="D52" s="534"/>
      <c r="E52" s="534"/>
      <c r="F52" s="534"/>
      <c r="G52" s="534"/>
      <c r="H52" s="534"/>
      <c r="I52" s="535"/>
    </row>
    <row r="53" spans="1:9" ht="14.25">
      <c r="A53" s="533"/>
      <c r="B53" s="534"/>
      <c r="C53" s="167">
        <f>Jul!C53</f>
        <v>0</v>
      </c>
      <c r="D53" s="534"/>
      <c r="E53" s="534"/>
      <c r="F53" s="534"/>
      <c r="G53" s="534"/>
      <c r="H53" s="534"/>
      <c r="I53" s="535"/>
    </row>
    <row r="54" spans="1:9" ht="14.25">
      <c r="A54" s="533"/>
      <c r="B54" s="534"/>
      <c r="C54" s="167">
        <f>Jul!C54</f>
        <v>0</v>
      </c>
      <c r="D54" s="534"/>
      <c r="E54" s="534"/>
      <c r="F54" s="534"/>
      <c r="G54" s="534"/>
      <c r="H54" s="534"/>
      <c r="I54" s="535"/>
    </row>
    <row r="55" spans="1:9" ht="14.25">
      <c r="A55" s="533"/>
      <c r="B55" s="534"/>
      <c r="C55" s="167">
        <f>Jul!C55</f>
        <v>0</v>
      </c>
      <c r="D55" s="534"/>
      <c r="E55" s="534"/>
      <c r="F55" s="534"/>
      <c r="G55" s="534"/>
      <c r="H55" s="534"/>
      <c r="I55" s="535"/>
    </row>
    <row r="56" ht="12.75">
      <c r="C56" s="167">
        <f>Jul!C56</f>
        <v>0</v>
      </c>
    </row>
    <row r="57" ht="12.75">
      <c r="C57" s="167">
        <f>Jul!C57</f>
        <v>0</v>
      </c>
    </row>
    <row r="58" ht="12.75">
      <c r="C58" s="167">
        <f>Jul!C58</f>
        <v>0</v>
      </c>
    </row>
    <row r="59" ht="12.75">
      <c r="C59" s="167">
        <f>Jul!C59</f>
        <v>0</v>
      </c>
    </row>
    <row r="60" ht="12.75">
      <c r="C60" s="167">
        <f>Jul!C60</f>
        <v>0</v>
      </c>
    </row>
    <row r="61" ht="12.75">
      <c r="C61" s="167">
        <f>Jul!C61</f>
        <v>0</v>
      </c>
    </row>
    <row r="62" ht="12.75">
      <c r="C62" s="167">
        <f>Jul!C62</f>
        <v>0</v>
      </c>
    </row>
    <row r="63" ht="12.75">
      <c r="C63" s="167">
        <f>Jul!C63</f>
        <v>0</v>
      </c>
    </row>
    <row r="64" ht="12.75">
      <c r="C64" s="167">
        <f>Jul!C64</f>
        <v>0</v>
      </c>
    </row>
    <row r="65" ht="12.75">
      <c r="C65" s="167">
        <f>Jul!C65</f>
        <v>0</v>
      </c>
    </row>
    <row r="66" ht="12.75">
      <c r="C66" s="167">
        <f>Jul!C66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8">
      <selection activeCell="D20" sqref="D20"/>
    </sheetView>
  </sheetViews>
  <sheetFormatPr defaultColWidth="12.57421875" defaultRowHeight="12.75"/>
  <cols>
    <col min="1" max="1" width="15.00390625" style="20" customWidth="1"/>
    <col min="2" max="2" width="12.57421875" style="20" customWidth="1"/>
    <col min="3" max="3" width="27.28125" style="20" customWidth="1"/>
    <col min="4" max="4" width="12.7109375" style="20" customWidth="1"/>
    <col min="5" max="5" width="6.7109375" style="20" customWidth="1"/>
    <col min="6" max="6" width="18.421875" style="20" customWidth="1"/>
    <col min="7" max="7" width="2.7109375" style="20" customWidth="1"/>
    <col min="8" max="9" width="12.57421875" style="20" customWidth="1"/>
    <col min="10" max="10" width="13.28125" style="20" bestFit="1" customWidth="1"/>
    <col min="11" max="16384" width="12.57421875" style="20" customWidth="1"/>
  </cols>
  <sheetData>
    <row r="1" spans="1:8" ht="17.25">
      <c r="A1" s="1" t="s">
        <v>751</v>
      </c>
      <c r="B1" s="1"/>
      <c r="C1" s="1"/>
      <c r="D1" s="1"/>
      <c r="E1" s="1"/>
      <c r="F1" s="1"/>
      <c r="G1" s="1"/>
      <c r="H1" s="2"/>
    </row>
    <row r="3" spans="1:6" ht="15.75">
      <c r="A3" s="92" t="s">
        <v>20</v>
      </c>
      <c r="B3" s="21"/>
      <c r="C3" s="22"/>
      <c r="D3" s="21"/>
      <c r="E3" s="21"/>
      <c r="F3" s="21"/>
    </row>
    <row r="4" spans="1:6" ht="15.75">
      <c r="A4" s="92" t="s">
        <v>21</v>
      </c>
      <c r="B4" s="21"/>
      <c r="C4" s="22"/>
      <c r="D4" s="21"/>
      <c r="E4" s="21"/>
      <c r="F4" s="21"/>
    </row>
    <row r="5" spans="1:6" ht="15.75">
      <c r="A5" s="92" t="s">
        <v>117</v>
      </c>
      <c r="B5" s="21"/>
      <c r="C5" s="22"/>
      <c r="D5" s="21"/>
      <c r="E5" s="21"/>
      <c r="F5" s="21"/>
    </row>
    <row r="6" spans="1:6" ht="15.75">
      <c r="A6" s="93">
        <f>+'Input Info'!C3</f>
        <v>41821</v>
      </c>
      <c r="B6" s="21"/>
      <c r="C6" s="22"/>
      <c r="D6" s="21"/>
      <c r="E6" s="21"/>
      <c r="F6" s="21"/>
    </row>
    <row r="8" spans="1:2" ht="15">
      <c r="A8" s="20" t="str">
        <f>+'GBR TPR-2'!A6</f>
        <v>HOSPITAL: </v>
      </c>
      <c r="B8" s="90" t="str">
        <f>'Input Info'!A1</f>
        <v>Test Hospital</v>
      </c>
    </row>
    <row r="10" spans="2:6" ht="15">
      <c r="B10" s="23" t="s">
        <v>22</v>
      </c>
      <c r="C10" s="23" t="s">
        <v>23</v>
      </c>
      <c r="D10" s="23" t="s">
        <v>24</v>
      </c>
      <c r="F10" s="23" t="s">
        <v>25</v>
      </c>
    </row>
    <row r="11" spans="2:6" ht="15">
      <c r="B11" s="23" t="s">
        <v>26</v>
      </c>
      <c r="C11" s="23" t="s">
        <v>27</v>
      </c>
      <c r="D11" s="23" t="s">
        <v>28</v>
      </c>
      <c r="F11" s="23" t="s">
        <v>24</v>
      </c>
    </row>
    <row r="12" spans="2:6" ht="16.5">
      <c r="B12" s="24" t="s">
        <v>29</v>
      </c>
      <c r="C12" s="24" t="s">
        <v>30</v>
      </c>
      <c r="D12" s="24" t="s">
        <v>31</v>
      </c>
      <c r="F12" s="24" t="s">
        <v>32</v>
      </c>
    </row>
    <row r="13" spans="1:6" ht="15">
      <c r="A13" s="20" t="s">
        <v>33</v>
      </c>
      <c r="B13" s="56">
        <v>41456</v>
      </c>
      <c r="C13" s="57">
        <v>0</v>
      </c>
      <c r="D13" s="681">
        <v>12</v>
      </c>
      <c r="F13" s="20">
        <f>+C13*D13/12</f>
        <v>0</v>
      </c>
    </row>
    <row r="14" spans="1:6" ht="15">
      <c r="A14" s="20" t="s">
        <v>33</v>
      </c>
      <c r="B14" s="56"/>
      <c r="C14" s="57"/>
      <c r="D14" s="679"/>
      <c r="E14" s="57"/>
      <c r="F14" s="25"/>
    </row>
    <row r="15" spans="4:6" ht="15">
      <c r="D15" s="23"/>
      <c r="E15" s="26"/>
      <c r="F15" s="25"/>
    </row>
    <row r="16" ht="15">
      <c r="D16" s="23"/>
    </row>
    <row r="17" spans="1:8" ht="15">
      <c r="A17" s="20" t="s">
        <v>34</v>
      </c>
      <c r="B17" s="20" t="s">
        <v>35</v>
      </c>
      <c r="D17" s="23"/>
      <c r="F17" s="27">
        <f>SUM(F13:F14)</f>
        <v>0</v>
      </c>
      <c r="H17" s="682" t="s">
        <v>719</v>
      </c>
    </row>
    <row r="18" spans="4:6" ht="15">
      <c r="D18" s="23"/>
      <c r="F18" s="27"/>
    </row>
    <row r="19" spans="1:8" ht="15">
      <c r="A19" s="20" t="s">
        <v>342</v>
      </c>
      <c r="B19" s="20" t="s">
        <v>625</v>
      </c>
      <c r="D19" s="680">
        <v>12</v>
      </c>
      <c r="E19" s="255" t="s">
        <v>715</v>
      </c>
      <c r="F19" s="393">
        <f>+'Total Revenue'!O50</f>
        <v>0</v>
      </c>
      <c r="H19" s="682" t="s">
        <v>717</v>
      </c>
    </row>
    <row r="20" spans="2:8" ht="15">
      <c r="B20" s="20" t="s">
        <v>716</v>
      </c>
      <c r="F20" s="393">
        <f>+F19*D19/12</f>
        <v>0</v>
      </c>
      <c r="H20" s="682" t="s">
        <v>718</v>
      </c>
    </row>
    <row r="22" ht="15">
      <c r="D22" s="168"/>
    </row>
    <row r="24" spans="1:8" ht="15">
      <c r="A24" s="20" t="s">
        <v>345</v>
      </c>
      <c r="B24" s="20" t="s">
        <v>343</v>
      </c>
      <c r="F24" s="30">
        <f>+F17-+F20</f>
        <v>0</v>
      </c>
      <c r="H24" s="682" t="s">
        <v>720</v>
      </c>
    </row>
    <row r="25" spans="6:7" ht="17.25">
      <c r="F25" s="28"/>
      <c r="G25" s="29"/>
    </row>
    <row r="36" ht="15">
      <c r="A36" s="218"/>
    </row>
    <row r="37" ht="15">
      <c r="A37" s="218"/>
    </row>
    <row r="43" ht="15">
      <c r="G43" s="31"/>
    </row>
  </sheetData>
  <sheetProtection/>
  <printOptions horizontalCentered="1"/>
  <pageMargins left="0.5" right="0.5" top="0.5" bottom="0.5" header="0.5" footer="0.5"/>
  <pageSetup horizontalDpi="600" verticalDpi="600" orientation="portrait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3.28125" style="58" customWidth="1"/>
    <col min="2" max="3" width="9.28125" style="58" customWidth="1"/>
    <col min="4" max="4" width="11.57421875" style="58" customWidth="1"/>
    <col min="5" max="5" width="12.421875" style="58" customWidth="1"/>
    <col min="6" max="6" width="11.00390625" style="58" customWidth="1"/>
    <col min="7" max="7" width="10.57421875" style="58" customWidth="1"/>
    <col min="8" max="8" width="12.28125" style="58" customWidth="1"/>
    <col min="9" max="9" width="10.28125" style="166" customWidth="1"/>
    <col min="10" max="11" width="9.28125" style="58" customWidth="1"/>
    <col min="12" max="12" width="13.421875" style="58" customWidth="1"/>
    <col min="13" max="16384" width="9.28125" style="58" customWidth="1"/>
  </cols>
  <sheetData>
    <row r="1" spans="1:9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Oct!C3</f>
        <v>MSG</v>
      </c>
      <c r="D3" s="618"/>
      <c r="E3" s="618"/>
      <c r="F3" s="618"/>
      <c r="G3" s="618"/>
      <c r="H3" s="618"/>
      <c r="I3" s="620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Oct!C4</f>
        <v>PSY</v>
      </c>
      <c r="D4" s="618"/>
      <c r="E4" s="618"/>
      <c r="F4" s="618"/>
      <c r="G4" s="618"/>
      <c r="H4" s="618"/>
      <c r="I4" s="620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Oct!C5</f>
        <v>OBS</v>
      </c>
      <c r="D5" s="618"/>
      <c r="E5" s="618"/>
      <c r="F5" s="618"/>
      <c r="G5" s="618"/>
      <c r="H5" s="618"/>
      <c r="I5" s="620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Oct!C6</f>
        <v>DEF</v>
      </c>
      <c r="D6" s="618"/>
      <c r="E6" s="618"/>
      <c r="F6" s="618"/>
      <c r="G6" s="618"/>
      <c r="H6" s="618"/>
      <c r="I6" s="620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Oct!C7</f>
        <v>MIS</v>
      </c>
      <c r="D7" s="618"/>
      <c r="E7" s="618"/>
      <c r="F7" s="618"/>
      <c r="G7" s="618"/>
      <c r="H7" s="618"/>
      <c r="I7" s="620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Oct!C8</f>
        <v>RHB</v>
      </c>
      <c r="D8" s="618"/>
      <c r="E8" s="618"/>
      <c r="F8" s="618"/>
      <c r="G8" s="618"/>
      <c r="H8" s="618"/>
      <c r="I8" s="620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Oct!C9</f>
        <v>NUR</v>
      </c>
      <c r="D9" s="618"/>
      <c r="E9" s="618"/>
      <c r="F9" s="618"/>
      <c r="G9" s="618"/>
      <c r="H9" s="618"/>
      <c r="I9" s="620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Oct!C10</f>
        <v>EMG</v>
      </c>
      <c r="D10" s="618"/>
      <c r="E10" s="618"/>
      <c r="F10" s="618"/>
      <c r="G10" s="618"/>
      <c r="H10" s="618"/>
      <c r="I10" s="620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Oct!C11</f>
        <v>CL</v>
      </c>
      <c r="D11" s="618"/>
      <c r="E11" s="618"/>
      <c r="F11" s="618"/>
      <c r="G11" s="618"/>
      <c r="H11" s="618"/>
      <c r="I11" s="620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Oct!C12</f>
        <v>PDC</v>
      </c>
      <c r="D12" s="618"/>
      <c r="E12" s="618"/>
      <c r="F12" s="618"/>
      <c r="G12" s="618"/>
      <c r="H12" s="618"/>
      <c r="I12" s="620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Oct!C13</f>
        <v>SDS</v>
      </c>
      <c r="D13" s="618"/>
      <c r="E13" s="618"/>
      <c r="F13" s="618"/>
      <c r="G13" s="618"/>
      <c r="H13" s="618"/>
      <c r="I13" s="620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Oct!C14</f>
        <v>ADM</v>
      </c>
      <c r="D14" s="618"/>
      <c r="E14" s="618"/>
      <c r="F14" s="618"/>
      <c r="G14" s="618"/>
      <c r="H14" s="618"/>
      <c r="I14" s="620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Oct!C15</f>
        <v>LIT</v>
      </c>
      <c r="D15" s="618"/>
      <c r="E15" s="618"/>
      <c r="F15" s="618"/>
      <c r="G15" s="618"/>
      <c r="H15" s="618"/>
      <c r="I15" s="620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Oct!C16</f>
        <v>DEL</v>
      </c>
      <c r="D16" s="618"/>
      <c r="E16" s="618"/>
      <c r="F16" s="618"/>
      <c r="G16" s="618"/>
      <c r="H16" s="618"/>
      <c r="I16" s="620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Oct!C17</f>
        <v>OR</v>
      </c>
      <c r="D17" s="618"/>
      <c r="E17" s="618"/>
      <c r="F17" s="618"/>
      <c r="G17" s="618"/>
      <c r="H17" s="618"/>
      <c r="I17" s="620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Oct!C18</f>
        <v>ORC</v>
      </c>
      <c r="D18" s="618"/>
      <c r="E18" s="618"/>
      <c r="F18" s="618"/>
      <c r="G18" s="618"/>
      <c r="H18" s="618"/>
      <c r="I18" s="620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Oct!C19</f>
        <v>ANS</v>
      </c>
      <c r="D19" s="618"/>
      <c r="E19" s="618"/>
      <c r="F19" s="618"/>
      <c r="G19" s="618"/>
      <c r="H19" s="618"/>
      <c r="I19" s="620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Oct!C20</f>
        <v>LAB</v>
      </c>
      <c r="D20" s="618"/>
      <c r="E20" s="618"/>
      <c r="F20" s="618"/>
      <c r="G20" s="618"/>
      <c r="H20" s="618"/>
      <c r="I20" s="620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Oct!C21</f>
        <v>EKG</v>
      </c>
      <c r="D21" s="618"/>
      <c r="E21" s="618"/>
      <c r="F21" s="618"/>
      <c r="G21" s="618"/>
      <c r="H21" s="618"/>
      <c r="I21" s="620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Oct!C22</f>
        <v>EEG</v>
      </c>
      <c r="D22" s="618"/>
      <c r="E22" s="618"/>
      <c r="F22" s="618"/>
      <c r="G22" s="618"/>
      <c r="H22" s="618"/>
      <c r="I22" s="620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Oct!C23</f>
        <v>RAD</v>
      </c>
      <c r="D23" s="618"/>
      <c r="E23" s="618"/>
      <c r="F23" s="618"/>
      <c r="G23" s="618"/>
      <c r="H23" s="618"/>
      <c r="I23" s="620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Oct!C24</f>
        <v>RAT</v>
      </c>
      <c r="D24" s="618"/>
      <c r="E24" s="618"/>
      <c r="F24" s="618"/>
      <c r="G24" s="618"/>
      <c r="H24" s="618"/>
      <c r="I24" s="620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Oct!C25</f>
        <v>NUC</v>
      </c>
      <c r="D25" s="618"/>
      <c r="E25" s="618"/>
      <c r="F25" s="618"/>
      <c r="G25" s="618"/>
      <c r="H25" s="618"/>
      <c r="I25" s="620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Oct!C26</f>
        <v>CAT</v>
      </c>
      <c r="D26" s="618"/>
      <c r="E26" s="618"/>
      <c r="F26" s="618"/>
      <c r="G26" s="618"/>
      <c r="H26" s="618"/>
      <c r="I26" s="620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Oct!C27</f>
        <v>RES</v>
      </c>
      <c r="D27" s="618"/>
      <c r="E27" s="618"/>
      <c r="F27" s="618"/>
      <c r="G27" s="618"/>
      <c r="H27" s="618"/>
      <c r="I27" s="620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Oct!C28</f>
        <v>PUL</v>
      </c>
      <c r="D28" s="618"/>
      <c r="E28" s="618"/>
      <c r="F28" s="618"/>
      <c r="G28" s="618"/>
      <c r="H28" s="618"/>
      <c r="I28" s="620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Oct!C29</f>
        <v>RDL</v>
      </c>
      <c r="D29" s="618"/>
      <c r="E29" s="618"/>
      <c r="F29" s="618"/>
      <c r="G29" s="618"/>
      <c r="H29" s="618"/>
      <c r="I29" s="620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Oct!C30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Oct!C31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Oct!C32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Oct!C33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Oct!C34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Oct!C35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Oct!C36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Oct!C37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Oct!C38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Oct!C39</f>
        <v>HYP</v>
      </c>
      <c r="D39" s="619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Oct!C40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Oct!C41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Oct!C42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Oct!C43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Oct!C44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3:12" ht="12.75">
      <c r="C45" s="619">
        <f>Oct!C45</f>
        <v>0</v>
      </c>
      <c r="K45" s="58">
        <f t="shared" si="0"/>
        <v>0</v>
      </c>
      <c r="L45" s="58">
        <f t="shared" si="1"/>
        <v>0</v>
      </c>
    </row>
    <row r="46" spans="3:12" ht="12.75">
      <c r="C46" s="619">
        <f>Oct!C46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Oct!C47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Oct!C48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568">
        <f>SUM(D3:D48)</f>
        <v>0</v>
      </c>
      <c r="E50" s="568">
        <f>SUM(E3:E48)</f>
        <v>0</v>
      </c>
      <c r="F50" s="162">
        <f>SUM(F3:F48)</f>
        <v>0</v>
      </c>
      <c r="G50" s="162">
        <f>SUM(G3:G48)</f>
        <v>0</v>
      </c>
      <c r="H50" s="568">
        <f>SUM(H3:H48)</f>
        <v>0</v>
      </c>
      <c r="I50" s="162"/>
      <c r="J50" s="162"/>
      <c r="K50" s="568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0.57421875" style="58" customWidth="1"/>
    <col min="2" max="5" width="9.28125" style="58" customWidth="1"/>
    <col min="6" max="6" width="11.57421875" style="58" customWidth="1"/>
    <col min="7" max="7" width="11.421875" style="58" customWidth="1"/>
    <col min="8" max="8" width="9.28125" style="58" customWidth="1"/>
    <col min="9" max="9" width="10.28125" style="166" customWidth="1"/>
    <col min="10" max="11" width="9.28125" style="58" customWidth="1"/>
    <col min="12" max="12" width="11.7109375" style="58" customWidth="1"/>
    <col min="13" max="16384" width="9.28125" style="58" customWidth="1"/>
  </cols>
  <sheetData>
    <row r="1" spans="1:9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Jul!C3</f>
        <v>MSG</v>
      </c>
      <c r="D3" s="618"/>
      <c r="E3" s="618"/>
      <c r="F3" s="618"/>
      <c r="G3" s="618"/>
      <c r="H3" s="618"/>
      <c r="I3" s="620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Jul!C4</f>
        <v>PSY</v>
      </c>
      <c r="D4" s="618"/>
      <c r="E4" s="618"/>
      <c r="F4" s="618"/>
      <c r="G4" s="618"/>
      <c r="H4" s="618"/>
      <c r="I4" s="620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Jul!C5</f>
        <v>OBS</v>
      </c>
      <c r="D5" s="618"/>
      <c r="E5" s="618"/>
      <c r="F5" s="618"/>
      <c r="G5" s="618"/>
      <c r="H5" s="618"/>
      <c r="I5" s="620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Jul!C6</f>
        <v>DEF</v>
      </c>
      <c r="D6" s="618"/>
      <c r="E6" s="618"/>
      <c r="F6" s="618"/>
      <c r="G6" s="618"/>
      <c r="H6" s="618"/>
      <c r="I6" s="620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Jul!C7</f>
        <v>MIS</v>
      </c>
      <c r="D7" s="618"/>
      <c r="E7" s="618"/>
      <c r="F7" s="618"/>
      <c r="G7" s="618"/>
      <c r="H7" s="618"/>
      <c r="I7" s="620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Jul!C8</f>
        <v>RHB</v>
      </c>
      <c r="D8" s="618"/>
      <c r="E8" s="618"/>
      <c r="F8" s="618"/>
      <c r="G8" s="618"/>
      <c r="H8" s="618"/>
      <c r="I8" s="620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Jul!C9</f>
        <v>NUR</v>
      </c>
      <c r="D9" s="618"/>
      <c r="E9" s="618"/>
      <c r="F9" s="618"/>
      <c r="G9" s="618"/>
      <c r="H9" s="618"/>
      <c r="I9" s="620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Jul!C10</f>
        <v>EMG</v>
      </c>
      <c r="D10" s="618"/>
      <c r="E10" s="618"/>
      <c r="F10" s="618"/>
      <c r="G10" s="618"/>
      <c r="H10" s="618"/>
      <c r="I10" s="620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Jul!C11</f>
        <v>CL</v>
      </c>
      <c r="D11" s="618"/>
      <c r="E11" s="618"/>
      <c r="F11" s="618"/>
      <c r="G11" s="618"/>
      <c r="H11" s="618"/>
      <c r="I11" s="620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Jul!C12</f>
        <v>PDC</v>
      </c>
      <c r="D12" s="618"/>
      <c r="E12" s="618"/>
      <c r="F12" s="618"/>
      <c r="G12" s="618"/>
      <c r="H12" s="618"/>
      <c r="I12" s="620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Jul!C13</f>
        <v>SDS</v>
      </c>
      <c r="D13" s="618"/>
      <c r="E13" s="618"/>
      <c r="F13" s="618"/>
      <c r="G13" s="618"/>
      <c r="H13" s="618"/>
      <c r="I13" s="620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Jul!C14</f>
        <v>ADM</v>
      </c>
      <c r="D14" s="618"/>
      <c r="E14" s="618"/>
      <c r="F14" s="618"/>
      <c r="G14" s="618"/>
      <c r="H14" s="618"/>
      <c r="I14" s="620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Jul!C15</f>
        <v>LIT</v>
      </c>
      <c r="D15" s="618"/>
      <c r="E15" s="618"/>
      <c r="F15" s="618"/>
      <c r="G15" s="618"/>
      <c r="H15" s="618"/>
      <c r="I15" s="620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Jul!C16</f>
        <v>DEL</v>
      </c>
      <c r="D16" s="618"/>
      <c r="E16" s="618"/>
      <c r="F16" s="618"/>
      <c r="G16" s="618"/>
      <c r="H16" s="618"/>
      <c r="I16" s="620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Jul!C17</f>
        <v>OR</v>
      </c>
      <c r="D17" s="618"/>
      <c r="E17" s="618"/>
      <c r="F17" s="618"/>
      <c r="G17" s="618"/>
      <c r="H17" s="618"/>
      <c r="I17" s="620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Jul!C18</f>
        <v>ORC</v>
      </c>
      <c r="D18" s="618"/>
      <c r="E18" s="618"/>
      <c r="F18" s="618"/>
      <c r="G18" s="618"/>
      <c r="H18" s="618"/>
      <c r="I18" s="620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Jul!C19</f>
        <v>ANS</v>
      </c>
      <c r="D19" s="618"/>
      <c r="E19" s="618"/>
      <c r="F19" s="618"/>
      <c r="G19" s="618"/>
      <c r="H19" s="618"/>
      <c r="I19" s="620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Jul!C20</f>
        <v>LAB</v>
      </c>
      <c r="D20" s="618"/>
      <c r="E20" s="618"/>
      <c r="F20" s="618"/>
      <c r="G20" s="618"/>
      <c r="H20" s="618"/>
      <c r="I20" s="620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Jul!C21</f>
        <v>EKG</v>
      </c>
      <c r="D21" s="618"/>
      <c r="E21" s="618"/>
      <c r="F21" s="618"/>
      <c r="G21" s="618"/>
      <c r="H21" s="618"/>
      <c r="I21" s="620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Jul!C22</f>
        <v>EEG</v>
      </c>
      <c r="D22" s="618"/>
      <c r="E22" s="618"/>
      <c r="F22" s="618"/>
      <c r="G22" s="618"/>
      <c r="H22" s="618"/>
      <c r="I22" s="620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Jul!C23</f>
        <v>RAD</v>
      </c>
      <c r="D23" s="618"/>
      <c r="E23" s="618"/>
      <c r="F23" s="618"/>
      <c r="G23" s="618"/>
      <c r="H23" s="618"/>
      <c r="I23" s="620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Jul!C24</f>
        <v>RAT</v>
      </c>
      <c r="D24" s="618"/>
      <c r="E24" s="618"/>
      <c r="F24" s="618"/>
      <c r="G24" s="618"/>
      <c r="H24" s="618"/>
      <c r="I24" s="620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Jul!C25</f>
        <v>NUC</v>
      </c>
      <c r="D25" s="618"/>
      <c r="E25" s="618"/>
      <c r="F25" s="618"/>
      <c r="G25" s="618"/>
      <c r="H25" s="618"/>
      <c r="I25" s="620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Jul!C26</f>
        <v>CAT</v>
      </c>
      <c r="D26" s="618"/>
      <c r="E26" s="618"/>
      <c r="F26" s="618"/>
      <c r="G26" s="618"/>
      <c r="H26" s="618"/>
      <c r="I26" s="620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Jul!C27</f>
        <v>RES</v>
      </c>
      <c r="D27" s="618"/>
      <c r="E27" s="618"/>
      <c r="F27" s="618"/>
      <c r="G27" s="618"/>
      <c r="H27" s="618"/>
      <c r="I27" s="620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Jul!C28</f>
        <v>PUL</v>
      </c>
      <c r="D28" s="618"/>
      <c r="E28" s="618"/>
      <c r="F28" s="618"/>
      <c r="G28" s="618"/>
      <c r="H28" s="618"/>
      <c r="I28" s="620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Jul!C29</f>
        <v>RDL</v>
      </c>
      <c r="D29" s="618"/>
      <c r="E29" s="618"/>
      <c r="F29" s="618"/>
      <c r="G29" s="618"/>
      <c r="H29" s="618"/>
      <c r="I29" s="620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Jul!C30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Jul!C31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Jul!C32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Jul!C33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Jul!C34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Jul!C35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Jul!C36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Jul!C37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Jul!C38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9"/>
      <c r="B39" s="618"/>
      <c r="C39" s="619" t="str">
        <f>Jul!C39</f>
        <v>HYP</v>
      </c>
      <c r="D39" s="619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Jul!C40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Jul!C41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Jul!C42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Jul!C43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Jul!C44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3:12" ht="12.75">
      <c r="C45" s="619">
        <f>Jul!C45</f>
        <v>0</v>
      </c>
      <c r="K45" s="58">
        <f t="shared" si="0"/>
        <v>0</v>
      </c>
      <c r="L45" s="58">
        <f t="shared" si="1"/>
        <v>0</v>
      </c>
    </row>
    <row r="46" spans="3:12" ht="12.75">
      <c r="C46" s="619">
        <f>Jul!C46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Jul!C47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Jul!C48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568">
        <f>SUM(D3:D48)</f>
        <v>0</v>
      </c>
      <c r="E50" s="568">
        <f>SUM(E3:E48)</f>
        <v>0</v>
      </c>
      <c r="F50" s="162">
        <f>SUM(F3:F48)</f>
        <v>0</v>
      </c>
      <c r="G50" s="162">
        <f>SUM(G3:G48)</f>
        <v>0</v>
      </c>
      <c r="H50" s="568">
        <f>SUM(H3:H48)</f>
        <v>0</v>
      </c>
      <c r="I50" s="162"/>
      <c r="J50" s="162"/>
      <c r="K50" s="568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2.7109375" style="58" customWidth="1"/>
    <col min="2" max="3" width="9.28125" style="58" customWidth="1"/>
    <col min="4" max="4" width="10.7109375" style="58" customWidth="1"/>
    <col min="5" max="5" width="11.57421875" style="58" customWidth="1"/>
    <col min="6" max="6" width="11.28125" style="58" customWidth="1"/>
    <col min="7" max="7" width="13.0039062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1.421875" style="58" customWidth="1"/>
    <col min="12" max="12" width="13.421875" style="58" customWidth="1"/>
    <col min="13" max="16384" width="9.28125" style="58" customWidth="1"/>
  </cols>
  <sheetData>
    <row r="1" spans="1:12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1:12" s="623" customFormat="1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J2" s="622"/>
      <c r="K2" s="625" t="s">
        <v>96</v>
      </c>
      <c r="L2" s="625" t="s">
        <v>66</v>
      </c>
    </row>
    <row r="3" spans="1:12" ht="12.75" customHeight="1">
      <c r="A3" s="619"/>
      <c r="B3" s="618"/>
      <c r="C3" s="619" t="str">
        <f>Dec!C3</f>
        <v>MSG</v>
      </c>
      <c r="D3" s="618"/>
      <c r="E3" s="618"/>
      <c r="F3" s="618"/>
      <c r="G3" s="618"/>
      <c r="H3" s="618"/>
      <c r="I3" s="620"/>
      <c r="J3" s="618"/>
      <c r="K3" s="618">
        <f aca="true" t="shared" si="0" ref="K3:K48">+D3+E3</f>
        <v>0</v>
      </c>
      <c r="L3" s="618">
        <f aca="true" t="shared" si="1" ref="L3:L48">+F3+G3</f>
        <v>0</v>
      </c>
    </row>
    <row r="4" spans="1:12" ht="12.75" customHeight="1">
      <c r="A4" s="619"/>
      <c r="B4" s="618"/>
      <c r="C4" s="619" t="str">
        <f>Dec!C4</f>
        <v>PSY</v>
      </c>
      <c r="D4" s="618"/>
      <c r="E4" s="618"/>
      <c r="F4" s="618"/>
      <c r="G4" s="618"/>
      <c r="H4" s="618"/>
      <c r="I4" s="620"/>
      <c r="J4" s="618"/>
      <c r="K4" s="618">
        <f t="shared" si="0"/>
        <v>0</v>
      </c>
      <c r="L4" s="618">
        <f t="shared" si="1"/>
        <v>0</v>
      </c>
    </row>
    <row r="5" spans="1:12" ht="12.75" customHeight="1">
      <c r="A5" s="619"/>
      <c r="B5" s="618"/>
      <c r="C5" s="619" t="str">
        <f>Dec!C5</f>
        <v>OBS</v>
      </c>
      <c r="D5" s="618"/>
      <c r="E5" s="618"/>
      <c r="F5" s="618"/>
      <c r="G5" s="618"/>
      <c r="H5" s="618"/>
      <c r="I5" s="620"/>
      <c r="J5" s="618"/>
      <c r="K5" s="618">
        <f t="shared" si="0"/>
        <v>0</v>
      </c>
      <c r="L5" s="618">
        <f t="shared" si="1"/>
        <v>0</v>
      </c>
    </row>
    <row r="6" spans="1:12" ht="12.75" customHeight="1">
      <c r="A6" s="619"/>
      <c r="B6" s="618"/>
      <c r="C6" s="619" t="str">
        <f>Dec!C6</f>
        <v>DEF</v>
      </c>
      <c r="D6" s="618"/>
      <c r="E6" s="618"/>
      <c r="F6" s="618"/>
      <c r="G6" s="618"/>
      <c r="H6" s="618"/>
      <c r="I6" s="620"/>
      <c r="J6" s="618"/>
      <c r="K6" s="618">
        <f t="shared" si="0"/>
        <v>0</v>
      </c>
      <c r="L6" s="618">
        <f t="shared" si="1"/>
        <v>0</v>
      </c>
    </row>
    <row r="7" spans="1:12" ht="12.75" customHeight="1">
      <c r="A7" s="619"/>
      <c r="B7" s="618"/>
      <c r="C7" s="619" t="str">
        <f>Dec!C7</f>
        <v>MIS</v>
      </c>
      <c r="D7" s="618"/>
      <c r="E7" s="618"/>
      <c r="F7" s="618"/>
      <c r="G7" s="618"/>
      <c r="H7" s="618"/>
      <c r="I7" s="620"/>
      <c r="J7" s="618"/>
      <c r="K7" s="618">
        <f t="shared" si="0"/>
        <v>0</v>
      </c>
      <c r="L7" s="618">
        <f t="shared" si="1"/>
        <v>0</v>
      </c>
    </row>
    <row r="8" spans="1:12" ht="12.75" customHeight="1">
      <c r="A8" s="619"/>
      <c r="B8" s="618"/>
      <c r="C8" s="619" t="str">
        <f>Dec!C8</f>
        <v>RHB</v>
      </c>
      <c r="D8" s="618"/>
      <c r="E8" s="618"/>
      <c r="F8" s="618"/>
      <c r="G8" s="618"/>
      <c r="H8" s="618"/>
      <c r="I8" s="620"/>
      <c r="J8" s="618"/>
      <c r="K8" s="618">
        <f t="shared" si="0"/>
        <v>0</v>
      </c>
      <c r="L8" s="618">
        <f t="shared" si="1"/>
        <v>0</v>
      </c>
    </row>
    <row r="9" spans="1:12" ht="12.75" customHeight="1">
      <c r="A9" s="619"/>
      <c r="B9" s="618"/>
      <c r="C9" s="619" t="str">
        <f>Dec!C9</f>
        <v>NUR</v>
      </c>
      <c r="D9" s="618"/>
      <c r="E9" s="618"/>
      <c r="F9" s="618"/>
      <c r="G9" s="618"/>
      <c r="H9" s="618"/>
      <c r="I9" s="620"/>
      <c r="J9" s="618"/>
      <c r="K9" s="618">
        <f t="shared" si="0"/>
        <v>0</v>
      </c>
      <c r="L9" s="618">
        <f t="shared" si="1"/>
        <v>0</v>
      </c>
    </row>
    <row r="10" spans="1:12" ht="12.75" customHeight="1">
      <c r="A10" s="619"/>
      <c r="B10" s="618"/>
      <c r="C10" s="619" t="str">
        <f>Dec!C10</f>
        <v>EMG</v>
      </c>
      <c r="D10" s="618"/>
      <c r="E10" s="618"/>
      <c r="F10" s="618"/>
      <c r="G10" s="618"/>
      <c r="H10" s="618"/>
      <c r="I10" s="620"/>
      <c r="J10" s="618"/>
      <c r="K10" s="618">
        <f t="shared" si="0"/>
        <v>0</v>
      </c>
      <c r="L10" s="618">
        <f t="shared" si="1"/>
        <v>0</v>
      </c>
    </row>
    <row r="11" spans="1:12" ht="12.75" customHeight="1">
      <c r="A11" s="619"/>
      <c r="B11" s="618"/>
      <c r="C11" s="619" t="str">
        <f>Dec!C11</f>
        <v>CL</v>
      </c>
      <c r="D11" s="618"/>
      <c r="E11" s="618"/>
      <c r="F11" s="618"/>
      <c r="G11" s="618"/>
      <c r="H11" s="618"/>
      <c r="I11" s="620"/>
      <c r="J11" s="618"/>
      <c r="K11" s="618">
        <f t="shared" si="0"/>
        <v>0</v>
      </c>
      <c r="L11" s="618">
        <f t="shared" si="1"/>
        <v>0</v>
      </c>
    </row>
    <row r="12" spans="1:12" ht="12.75" customHeight="1">
      <c r="A12" s="619"/>
      <c r="B12" s="618"/>
      <c r="C12" s="619" t="str">
        <f>Dec!C12</f>
        <v>PDC</v>
      </c>
      <c r="D12" s="618"/>
      <c r="E12" s="618"/>
      <c r="F12" s="618"/>
      <c r="G12" s="618"/>
      <c r="H12" s="618"/>
      <c r="I12" s="620"/>
      <c r="J12" s="618"/>
      <c r="K12" s="618">
        <f t="shared" si="0"/>
        <v>0</v>
      </c>
      <c r="L12" s="618">
        <f t="shared" si="1"/>
        <v>0</v>
      </c>
    </row>
    <row r="13" spans="1:12" ht="12.75" customHeight="1">
      <c r="A13" s="619"/>
      <c r="B13" s="618"/>
      <c r="C13" s="619" t="str">
        <f>Dec!C13</f>
        <v>SDS</v>
      </c>
      <c r="D13" s="618"/>
      <c r="E13" s="618"/>
      <c r="F13" s="618"/>
      <c r="G13" s="618"/>
      <c r="H13" s="618"/>
      <c r="I13" s="620"/>
      <c r="J13" s="618"/>
      <c r="K13" s="618">
        <f t="shared" si="0"/>
        <v>0</v>
      </c>
      <c r="L13" s="618">
        <f t="shared" si="1"/>
        <v>0</v>
      </c>
    </row>
    <row r="14" spans="1:12" ht="12.75" customHeight="1">
      <c r="A14" s="619"/>
      <c r="B14" s="618"/>
      <c r="C14" s="619" t="str">
        <f>Dec!C14</f>
        <v>ADM</v>
      </c>
      <c r="D14" s="618"/>
      <c r="E14" s="618"/>
      <c r="F14" s="618"/>
      <c r="G14" s="618"/>
      <c r="H14" s="618"/>
      <c r="I14" s="620"/>
      <c r="J14" s="618"/>
      <c r="K14" s="618">
        <f t="shared" si="0"/>
        <v>0</v>
      </c>
      <c r="L14" s="618">
        <f t="shared" si="1"/>
        <v>0</v>
      </c>
    </row>
    <row r="15" spans="1:12" ht="12.75" customHeight="1">
      <c r="A15" s="619"/>
      <c r="B15" s="618"/>
      <c r="C15" s="619" t="str">
        <f>Dec!C15</f>
        <v>LIT</v>
      </c>
      <c r="D15" s="618"/>
      <c r="E15" s="618"/>
      <c r="F15" s="618"/>
      <c r="G15" s="618"/>
      <c r="H15" s="618"/>
      <c r="I15" s="620"/>
      <c r="J15" s="618"/>
      <c r="K15" s="618">
        <f t="shared" si="0"/>
        <v>0</v>
      </c>
      <c r="L15" s="618">
        <f t="shared" si="1"/>
        <v>0</v>
      </c>
    </row>
    <row r="16" spans="1:12" ht="12.75" customHeight="1">
      <c r="A16" s="619"/>
      <c r="B16" s="618"/>
      <c r="C16" s="619" t="str">
        <f>Dec!C16</f>
        <v>DEL</v>
      </c>
      <c r="D16" s="618"/>
      <c r="E16" s="618"/>
      <c r="F16" s="618"/>
      <c r="G16" s="618"/>
      <c r="H16" s="618"/>
      <c r="I16" s="620"/>
      <c r="J16" s="618"/>
      <c r="K16" s="618">
        <f t="shared" si="0"/>
        <v>0</v>
      </c>
      <c r="L16" s="618">
        <f t="shared" si="1"/>
        <v>0</v>
      </c>
    </row>
    <row r="17" spans="1:12" ht="12.75" customHeight="1">
      <c r="A17" s="619"/>
      <c r="B17" s="618"/>
      <c r="C17" s="619" t="str">
        <f>Dec!C17</f>
        <v>OR</v>
      </c>
      <c r="D17" s="618"/>
      <c r="E17" s="618"/>
      <c r="F17" s="618"/>
      <c r="G17" s="618"/>
      <c r="H17" s="618"/>
      <c r="I17" s="620"/>
      <c r="J17" s="618"/>
      <c r="K17" s="618">
        <f t="shared" si="0"/>
        <v>0</v>
      </c>
      <c r="L17" s="618">
        <f t="shared" si="1"/>
        <v>0</v>
      </c>
    </row>
    <row r="18" spans="1:12" ht="12.75" customHeight="1">
      <c r="A18" s="619"/>
      <c r="B18" s="618"/>
      <c r="C18" s="619" t="str">
        <f>Dec!C18</f>
        <v>ORC</v>
      </c>
      <c r="D18" s="618"/>
      <c r="E18" s="618"/>
      <c r="F18" s="618"/>
      <c r="G18" s="618"/>
      <c r="H18" s="618"/>
      <c r="I18" s="620"/>
      <c r="J18" s="618"/>
      <c r="K18" s="618">
        <f t="shared" si="0"/>
        <v>0</v>
      </c>
      <c r="L18" s="618">
        <f t="shared" si="1"/>
        <v>0</v>
      </c>
    </row>
    <row r="19" spans="1:12" ht="12.75" customHeight="1">
      <c r="A19" s="619"/>
      <c r="B19" s="618"/>
      <c r="C19" s="619" t="str">
        <f>Dec!C19</f>
        <v>ANS</v>
      </c>
      <c r="D19" s="618"/>
      <c r="E19" s="618"/>
      <c r="F19" s="618"/>
      <c r="G19" s="618"/>
      <c r="H19" s="618"/>
      <c r="I19" s="620"/>
      <c r="J19" s="618"/>
      <c r="K19" s="618">
        <f t="shared" si="0"/>
        <v>0</v>
      </c>
      <c r="L19" s="618">
        <f t="shared" si="1"/>
        <v>0</v>
      </c>
    </row>
    <row r="20" spans="1:12" ht="12.75" customHeight="1">
      <c r="A20" s="619"/>
      <c r="B20" s="618"/>
      <c r="C20" s="619" t="str">
        <f>Dec!C20</f>
        <v>LAB</v>
      </c>
      <c r="D20" s="618"/>
      <c r="E20" s="618"/>
      <c r="F20" s="618"/>
      <c r="G20" s="618"/>
      <c r="H20" s="618"/>
      <c r="I20" s="620"/>
      <c r="J20" s="618"/>
      <c r="K20" s="618">
        <f t="shared" si="0"/>
        <v>0</v>
      </c>
      <c r="L20" s="618">
        <f t="shared" si="1"/>
        <v>0</v>
      </c>
    </row>
    <row r="21" spans="1:12" ht="12.75" customHeight="1">
      <c r="A21" s="619"/>
      <c r="B21" s="618"/>
      <c r="C21" s="619" t="str">
        <f>Dec!C21</f>
        <v>EKG</v>
      </c>
      <c r="D21" s="618"/>
      <c r="E21" s="618"/>
      <c r="F21" s="618"/>
      <c r="G21" s="618"/>
      <c r="H21" s="618"/>
      <c r="I21" s="620"/>
      <c r="J21" s="618"/>
      <c r="K21" s="618">
        <f t="shared" si="0"/>
        <v>0</v>
      </c>
      <c r="L21" s="618">
        <f t="shared" si="1"/>
        <v>0</v>
      </c>
    </row>
    <row r="22" spans="1:12" ht="12.75" customHeight="1">
      <c r="A22" s="619"/>
      <c r="B22" s="618"/>
      <c r="C22" s="619" t="str">
        <f>Dec!C22</f>
        <v>EEG</v>
      </c>
      <c r="D22" s="618"/>
      <c r="E22" s="618"/>
      <c r="F22" s="618"/>
      <c r="G22" s="618"/>
      <c r="H22" s="618"/>
      <c r="I22" s="620"/>
      <c r="J22" s="618"/>
      <c r="K22" s="618">
        <f t="shared" si="0"/>
        <v>0</v>
      </c>
      <c r="L22" s="618">
        <f t="shared" si="1"/>
        <v>0</v>
      </c>
    </row>
    <row r="23" spans="1:12" ht="12.75" customHeight="1">
      <c r="A23" s="619"/>
      <c r="B23" s="618"/>
      <c r="C23" s="619" t="str">
        <f>Dec!C23</f>
        <v>RAD</v>
      </c>
      <c r="D23" s="618"/>
      <c r="E23" s="618"/>
      <c r="F23" s="618"/>
      <c r="G23" s="618"/>
      <c r="H23" s="618"/>
      <c r="I23" s="620"/>
      <c r="J23" s="618"/>
      <c r="K23" s="618">
        <f t="shared" si="0"/>
        <v>0</v>
      </c>
      <c r="L23" s="618">
        <f t="shared" si="1"/>
        <v>0</v>
      </c>
    </row>
    <row r="24" spans="1:12" ht="12.75" customHeight="1">
      <c r="A24" s="619"/>
      <c r="B24" s="618"/>
      <c r="C24" s="619" t="str">
        <f>Dec!C24</f>
        <v>RAT</v>
      </c>
      <c r="D24" s="618"/>
      <c r="E24" s="618"/>
      <c r="F24" s="618"/>
      <c r="G24" s="618"/>
      <c r="H24" s="618"/>
      <c r="I24" s="620"/>
      <c r="J24" s="618"/>
      <c r="K24" s="618">
        <f t="shared" si="0"/>
        <v>0</v>
      </c>
      <c r="L24" s="618">
        <f t="shared" si="1"/>
        <v>0</v>
      </c>
    </row>
    <row r="25" spans="1:12" ht="12.75" customHeight="1">
      <c r="A25" s="619"/>
      <c r="B25" s="618"/>
      <c r="C25" s="619" t="str">
        <f>Dec!C25</f>
        <v>NUC</v>
      </c>
      <c r="D25" s="618"/>
      <c r="E25" s="618"/>
      <c r="F25" s="618"/>
      <c r="G25" s="618"/>
      <c r="H25" s="618"/>
      <c r="I25" s="620"/>
      <c r="J25" s="618"/>
      <c r="K25" s="618">
        <f t="shared" si="0"/>
        <v>0</v>
      </c>
      <c r="L25" s="618">
        <f t="shared" si="1"/>
        <v>0</v>
      </c>
    </row>
    <row r="26" spans="1:12" ht="12.75" customHeight="1">
      <c r="A26" s="619"/>
      <c r="B26" s="618"/>
      <c r="C26" s="619" t="str">
        <f>Dec!C26</f>
        <v>CAT</v>
      </c>
      <c r="D26" s="618"/>
      <c r="E26" s="618"/>
      <c r="F26" s="618"/>
      <c r="G26" s="618"/>
      <c r="H26" s="618"/>
      <c r="I26" s="620"/>
      <c r="J26" s="618"/>
      <c r="K26" s="618">
        <f t="shared" si="0"/>
        <v>0</v>
      </c>
      <c r="L26" s="618">
        <f t="shared" si="1"/>
        <v>0</v>
      </c>
    </row>
    <row r="27" spans="1:12" ht="12.75" customHeight="1">
      <c r="A27" s="619"/>
      <c r="B27" s="618"/>
      <c r="C27" s="619" t="str">
        <f>Dec!C27</f>
        <v>RES</v>
      </c>
      <c r="D27" s="618"/>
      <c r="E27" s="618"/>
      <c r="F27" s="618"/>
      <c r="G27" s="618"/>
      <c r="H27" s="618"/>
      <c r="I27" s="620"/>
      <c r="J27" s="618"/>
      <c r="K27" s="618">
        <f t="shared" si="0"/>
        <v>0</v>
      </c>
      <c r="L27" s="618">
        <f t="shared" si="1"/>
        <v>0</v>
      </c>
    </row>
    <row r="28" spans="1:12" ht="12.75" customHeight="1">
      <c r="A28" s="619"/>
      <c r="B28" s="618"/>
      <c r="C28" s="619" t="str">
        <f>Dec!C28</f>
        <v>PUL</v>
      </c>
      <c r="D28" s="618"/>
      <c r="E28" s="618"/>
      <c r="F28" s="618"/>
      <c r="G28" s="618"/>
      <c r="H28" s="618"/>
      <c r="I28" s="620"/>
      <c r="J28" s="618"/>
      <c r="K28" s="618">
        <f t="shared" si="0"/>
        <v>0</v>
      </c>
      <c r="L28" s="618">
        <f t="shared" si="1"/>
        <v>0</v>
      </c>
    </row>
    <row r="29" spans="1:12" ht="12.75" customHeight="1">
      <c r="A29" s="619"/>
      <c r="B29" s="618"/>
      <c r="C29" s="619" t="str">
        <f>Dec!C29</f>
        <v>RDL</v>
      </c>
      <c r="D29" s="618"/>
      <c r="E29" s="618"/>
      <c r="F29" s="618"/>
      <c r="G29" s="618"/>
      <c r="H29" s="618"/>
      <c r="I29" s="620"/>
      <c r="J29" s="618"/>
      <c r="K29" s="618">
        <f t="shared" si="0"/>
        <v>0</v>
      </c>
      <c r="L29" s="618">
        <f t="shared" si="1"/>
        <v>0</v>
      </c>
    </row>
    <row r="30" spans="1:12" ht="12.75" customHeight="1">
      <c r="A30" s="619"/>
      <c r="B30" s="618"/>
      <c r="C30" s="619" t="str">
        <f>Dec!C30</f>
        <v>PTH</v>
      </c>
      <c r="D30" s="618"/>
      <c r="E30" s="618"/>
      <c r="F30" s="618"/>
      <c r="G30" s="618"/>
      <c r="H30" s="618"/>
      <c r="I30" s="620"/>
      <c r="J30" s="618"/>
      <c r="K30" s="618">
        <f t="shared" si="0"/>
        <v>0</v>
      </c>
      <c r="L30" s="618">
        <f t="shared" si="1"/>
        <v>0</v>
      </c>
    </row>
    <row r="31" spans="1:12" ht="12.75" customHeight="1">
      <c r="A31" s="619"/>
      <c r="B31" s="618"/>
      <c r="C31" s="619" t="str">
        <f>Dec!C31</f>
        <v>OTH</v>
      </c>
      <c r="D31" s="618"/>
      <c r="E31" s="618"/>
      <c r="F31" s="618"/>
      <c r="G31" s="618"/>
      <c r="H31" s="618"/>
      <c r="I31" s="620"/>
      <c r="J31" s="618"/>
      <c r="K31" s="618">
        <f t="shared" si="0"/>
        <v>0</v>
      </c>
      <c r="L31" s="618">
        <f t="shared" si="1"/>
        <v>0</v>
      </c>
    </row>
    <row r="32" spans="1:12" ht="12.75" customHeight="1">
      <c r="A32" s="619"/>
      <c r="B32" s="618"/>
      <c r="C32" s="619" t="str">
        <f>Dec!C32</f>
        <v>STH</v>
      </c>
      <c r="D32" s="618"/>
      <c r="E32" s="618"/>
      <c r="F32" s="618"/>
      <c r="G32" s="618"/>
      <c r="H32" s="618"/>
      <c r="I32" s="620"/>
      <c r="J32" s="618"/>
      <c r="K32" s="618">
        <f t="shared" si="0"/>
        <v>0</v>
      </c>
      <c r="L32" s="618">
        <f t="shared" si="1"/>
        <v>0</v>
      </c>
    </row>
    <row r="33" spans="1:12" ht="12.75" customHeight="1">
      <c r="A33" s="619"/>
      <c r="B33" s="618"/>
      <c r="C33" s="619" t="str">
        <f>Dec!C33</f>
        <v>REC</v>
      </c>
      <c r="D33" s="618"/>
      <c r="E33" s="618"/>
      <c r="F33" s="618"/>
      <c r="G33" s="618"/>
      <c r="H33" s="618"/>
      <c r="I33" s="620"/>
      <c r="J33" s="618"/>
      <c r="K33" s="618">
        <f t="shared" si="0"/>
        <v>0</v>
      </c>
      <c r="L33" s="618">
        <f t="shared" si="1"/>
        <v>0</v>
      </c>
    </row>
    <row r="34" spans="1:12" ht="12.75" customHeight="1">
      <c r="A34" s="619"/>
      <c r="B34" s="618"/>
      <c r="C34" s="619" t="str">
        <f>Dec!C34</f>
        <v>MRI</v>
      </c>
      <c r="D34" s="618"/>
      <c r="E34" s="618"/>
      <c r="F34" s="618"/>
      <c r="G34" s="618"/>
      <c r="H34" s="618"/>
      <c r="I34" s="620"/>
      <c r="J34" s="618"/>
      <c r="K34" s="618">
        <f t="shared" si="0"/>
        <v>0</v>
      </c>
      <c r="L34" s="618">
        <f t="shared" si="1"/>
        <v>0</v>
      </c>
    </row>
    <row r="35" spans="1:12" ht="12.75" customHeight="1">
      <c r="A35" s="619"/>
      <c r="B35" s="618"/>
      <c r="C35" s="619" t="str">
        <f>Dec!C35</f>
        <v>AMR</v>
      </c>
      <c r="D35" s="618"/>
      <c r="E35" s="618"/>
      <c r="F35" s="618"/>
      <c r="G35" s="618"/>
      <c r="H35" s="618"/>
      <c r="I35" s="620"/>
      <c r="J35" s="618"/>
      <c r="K35" s="618">
        <f t="shared" si="0"/>
        <v>0</v>
      </c>
      <c r="L35" s="618">
        <f t="shared" si="1"/>
        <v>0</v>
      </c>
    </row>
    <row r="36" spans="1:12" ht="12.75" customHeight="1">
      <c r="A36" s="619"/>
      <c r="B36" s="618"/>
      <c r="C36" s="619" t="str">
        <f>Dec!C36</f>
        <v>TMT</v>
      </c>
      <c r="D36" s="618"/>
      <c r="E36" s="618"/>
      <c r="F36" s="618"/>
      <c r="G36" s="618"/>
      <c r="H36" s="618"/>
      <c r="I36" s="620"/>
      <c r="J36" s="618"/>
      <c r="K36" s="618">
        <f t="shared" si="0"/>
        <v>0</v>
      </c>
      <c r="L36" s="618">
        <f t="shared" si="1"/>
        <v>0</v>
      </c>
    </row>
    <row r="37" spans="1:12" ht="12.75" customHeight="1">
      <c r="A37" s="619"/>
      <c r="B37" s="618"/>
      <c r="C37" s="619" t="str">
        <f>Dec!C37</f>
        <v>IRC</v>
      </c>
      <c r="D37" s="618"/>
      <c r="E37" s="618"/>
      <c r="F37" s="618"/>
      <c r="G37" s="618"/>
      <c r="H37" s="618"/>
      <c r="I37" s="620"/>
      <c r="J37" s="618"/>
      <c r="K37" s="618">
        <f t="shared" si="0"/>
        <v>0</v>
      </c>
      <c r="L37" s="618">
        <f t="shared" si="1"/>
        <v>0</v>
      </c>
    </row>
    <row r="38" spans="1:12" ht="12.75" customHeight="1">
      <c r="A38" s="619"/>
      <c r="B38" s="618"/>
      <c r="C38" s="619" t="str">
        <f>Dec!C38</f>
        <v>OBV</v>
      </c>
      <c r="D38" s="618"/>
      <c r="E38" s="618"/>
      <c r="F38" s="618"/>
      <c r="G38" s="618"/>
      <c r="H38" s="618"/>
      <c r="I38" s="620"/>
      <c r="J38" s="618"/>
      <c r="K38" s="618">
        <f t="shared" si="0"/>
        <v>0</v>
      </c>
      <c r="L38" s="618">
        <f t="shared" si="1"/>
        <v>0</v>
      </c>
    </row>
    <row r="39" spans="1:12" ht="12.75">
      <c r="A39" s="619"/>
      <c r="B39" s="618"/>
      <c r="C39" s="619" t="str">
        <f>Dec!C39</f>
        <v>HYP</v>
      </c>
      <c r="D39" s="621"/>
      <c r="E39" s="618"/>
      <c r="F39" s="618"/>
      <c r="G39" s="618"/>
      <c r="H39" s="618"/>
      <c r="I39" s="618"/>
      <c r="J39" s="618"/>
      <c r="K39" s="618">
        <f t="shared" si="0"/>
        <v>0</v>
      </c>
      <c r="L39" s="618">
        <f t="shared" si="1"/>
        <v>0</v>
      </c>
    </row>
    <row r="40" spans="1:12" ht="12.75">
      <c r="A40" s="618"/>
      <c r="B40" s="618"/>
      <c r="C40" s="619" t="str">
        <f>Dec!C40</f>
        <v>CRH</v>
      </c>
      <c r="D40" s="621"/>
      <c r="E40" s="618"/>
      <c r="F40" s="618"/>
      <c r="G40" s="618"/>
      <c r="H40" s="618"/>
      <c r="I40" s="618"/>
      <c r="J40" s="618"/>
      <c r="K40" s="618">
        <f t="shared" si="0"/>
        <v>0</v>
      </c>
      <c r="L40" s="618">
        <f t="shared" si="1"/>
        <v>0</v>
      </c>
    </row>
    <row r="41" spans="1:12" ht="12.75">
      <c r="A41" s="618"/>
      <c r="B41" s="618"/>
      <c r="C41" s="619" t="str">
        <f>Dec!C41</f>
        <v>MSS</v>
      </c>
      <c r="D41" s="621"/>
      <c r="E41" s="618"/>
      <c r="F41" s="618"/>
      <c r="G41" s="618"/>
      <c r="H41" s="618"/>
      <c r="I41" s="618"/>
      <c r="J41" s="623"/>
      <c r="K41" s="623">
        <f t="shared" si="0"/>
        <v>0</v>
      </c>
      <c r="L41" s="623">
        <f t="shared" si="1"/>
        <v>0</v>
      </c>
    </row>
    <row r="42" spans="1:12" ht="12.75">
      <c r="A42" s="618"/>
      <c r="B42" s="618"/>
      <c r="C42" s="619" t="str">
        <f>Dec!C42</f>
        <v>CDS</v>
      </c>
      <c r="D42" s="621"/>
      <c r="E42" s="618"/>
      <c r="F42" s="618"/>
      <c r="G42" s="618"/>
      <c r="H42" s="618"/>
      <c r="I42" s="618"/>
      <c r="J42" s="623"/>
      <c r="K42" s="623">
        <f t="shared" si="0"/>
        <v>0</v>
      </c>
      <c r="L42" s="623">
        <f t="shared" si="1"/>
        <v>0</v>
      </c>
    </row>
    <row r="43" spans="1:12" ht="12.75">
      <c r="A43" s="618"/>
      <c r="B43" s="618"/>
      <c r="C43" s="619">
        <f>Dec!C43</f>
        <v>0</v>
      </c>
      <c r="D43" s="621"/>
      <c r="E43" s="618"/>
      <c r="F43" s="618"/>
      <c r="G43" s="618"/>
      <c r="H43" s="618"/>
      <c r="I43" s="618"/>
      <c r="J43" s="623"/>
      <c r="K43" s="623">
        <f t="shared" si="0"/>
        <v>0</v>
      </c>
      <c r="L43" s="623">
        <f t="shared" si="1"/>
        <v>0</v>
      </c>
    </row>
    <row r="44" spans="1:12" ht="12.75">
      <c r="A44" s="618"/>
      <c r="B44" s="618"/>
      <c r="C44" s="619">
        <f>Dec!C44</f>
        <v>0</v>
      </c>
      <c r="D44" s="621"/>
      <c r="E44" s="618"/>
      <c r="F44" s="618"/>
      <c r="G44" s="618"/>
      <c r="H44" s="618"/>
      <c r="I44" s="618"/>
      <c r="J44" s="623"/>
      <c r="K44" s="623">
        <f t="shared" si="0"/>
        <v>0</v>
      </c>
      <c r="L44" s="623">
        <f t="shared" si="1"/>
        <v>0</v>
      </c>
    </row>
    <row r="45" spans="1:12" ht="12.75">
      <c r="A45" s="623"/>
      <c r="B45" s="623"/>
      <c r="C45" s="619">
        <f>Dec!C45</f>
        <v>0</v>
      </c>
      <c r="D45" s="623"/>
      <c r="E45" s="623"/>
      <c r="F45" s="623"/>
      <c r="G45" s="623"/>
      <c r="H45" s="623"/>
      <c r="I45" s="624"/>
      <c r="J45" s="623"/>
      <c r="K45" s="623">
        <f t="shared" si="0"/>
        <v>0</v>
      </c>
      <c r="L45" s="623">
        <f t="shared" si="1"/>
        <v>0</v>
      </c>
    </row>
    <row r="46" spans="1:12" ht="12.75">
      <c r="A46" s="623"/>
      <c r="B46" s="623"/>
      <c r="C46" s="619">
        <f>Dec!C46</f>
        <v>0</v>
      </c>
      <c r="D46" s="623"/>
      <c r="E46" s="623"/>
      <c r="F46" s="623"/>
      <c r="G46" s="623"/>
      <c r="H46" s="623"/>
      <c r="I46" s="624"/>
      <c r="J46" s="623"/>
      <c r="K46" s="623">
        <f t="shared" si="0"/>
        <v>0</v>
      </c>
      <c r="L46" s="623">
        <f t="shared" si="1"/>
        <v>0</v>
      </c>
    </row>
    <row r="47" spans="3:12" ht="12.75">
      <c r="C47" s="619">
        <f>Dec!C47</f>
        <v>0</v>
      </c>
      <c r="K47" s="58">
        <f t="shared" si="0"/>
        <v>0</v>
      </c>
      <c r="L47" s="58">
        <f t="shared" si="1"/>
        <v>0</v>
      </c>
    </row>
    <row r="48" spans="3:12" ht="14.25">
      <c r="C48" s="567"/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162">
        <f>SUM(D3:D48)</f>
        <v>0</v>
      </c>
      <c r="E50" s="162">
        <f>SUM(E3:E48)</f>
        <v>0</v>
      </c>
      <c r="F50" s="162">
        <f>SUM(F3:F48)</f>
        <v>0</v>
      </c>
      <c r="G50" s="162">
        <f>SUM(G3:G48)</f>
        <v>0</v>
      </c>
      <c r="H50" s="162">
        <f>SUM(H3:H48)</f>
        <v>0</v>
      </c>
      <c r="I50" s="162"/>
      <c r="J50" s="162"/>
      <c r="K50" s="162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1.7109375" style="58" customWidth="1"/>
    <col min="2" max="3" width="9.28125" style="58" customWidth="1"/>
    <col min="4" max="4" width="10.7109375" style="58" customWidth="1"/>
    <col min="5" max="5" width="14.28125" style="58" customWidth="1"/>
    <col min="6" max="6" width="13.28125" style="58" customWidth="1"/>
    <col min="7" max="7" width="11.2812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1.7109375" style="58" customWidth="1"/>
    <col min="12" max="12" width="10.7109375" style="58" customWidth="1"/>
    <col min="13" max="16384" width="9.28125" style="58" customWidth="1"/>
  </cols>
  <sheetData>
    <row r="1" spans="1:10" ht="12.75">
      <c r="A1" s="577" t="s">
        <v>88</v>
      </c>
      <c r="B1" s="578"/>
      <c r="C1" s="578"/>
      <c r="D1" s="578"/>
      <c r="E1" s="578"/>
      <c r="F1" s="578"/>
      <c r="G1" s="578"/>
      <c r="H1" s="578"/>
      <c r="I1" s="578"/>
      <c r="J1" s="166"/>
    </row>
    <row r="2" spans="1:12" ht="26.25">
      <c r="A2" s="579" t="s">
        <v>89</v>
      </c>
      <c r="B2" s="579" t="s">
        <v>90</v>
      </c>
      <c r="C2" s="579" t="s">
        <v>87</v>
      </c>
      <c r="D2" s="579" t="s">
        <v>91</v>
      </c>
      <c r="E2" s="579" t="s">
        <v>92</v>
      </c>
      <c r="F2" s="579" t="s">
        <v>93</v>
      </c>
      <c r="G2" s="579" t="s">
        <v>94</v>
      </c>
      <c r="H2" s="579" t="s">
        <v>95</v>
      </c>
      <c r="I2" s="579" t="s">
        <v>633</v>
      </c>
      <c r="J2" s="166"/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Jan!C3</f>
        <v>MSG</v>
      </c>
      <c r="D3" s="618"/>
      <c r="E3" s="618"/>
      <c r="F3" s="618"/>
      <c r="G3" s="618"/>
      <c r="H3" s="618"/>
      <c r="I3" s="620"/>
      <c r="J3" s="166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Jan!C4</f>
        <v>PSY</v>
      </c>
      <c r="D4" s="618"/>
      <c r="E4" s="618"/>
      <c r="F4" s="618"/>
      <c r="G4" s="618"/>
      <c r="H4" s="618"/>
      <c r="I4" s="620"/>
      <c r="J4" s="166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Jan!C5</f>
        <v>OBS</v>
      </c>
      <c r="D5" s="618"/>
      <c r="E5" s="618"/>
      <c r="F5" s="618"/>
      <c r="G5" s="618"/>
      <c r="H5" s="618"/>
      <c r="I5" s="620"/>
      <c r="J5" s="166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Jan!C6</f>
        <v>DEF</v>
      </c>
      <c r="D6" s="618"/>
      <c r="E6" s="618"/>
      <c r="F6" s="618"/>
      <c r="G6" s="618"/>
      <c r="H6" s="618"/>
      <c r="I6" s="620"/>
      <c r="J6" s="166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Jan!C7</f>
        <v>MIS</v>
      </c>
      <c r="D7" s="618"/>
      <c r="E7" s="618"/>
      <c r="F7" s="618"/>
      <c r="G7" s="618"/>
      <c r="H7" s="618"/>
      <c r="I7" s="620"/>
      <c r="J7" s="166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Jan!C8</f>
        <v>RHB</v>
      </c>
      <c r="D8" s="618"/>
      <c r="E8" s="618"/>
      <c r="F8" s="618"/>
      <c r="G8" s="618"/>
      <c r="H8" s="618"/>
      <c r="I8" s="620"/>
      <c r="J8" s="166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Jan!C9</f>
        <v>NUR</v>
      </c>
      <c r="D9" s="618"/>
      <c r="E9" s="618"/>
      <c r="F9" s="618"/>
      <c r="G9" s="618"/>
      <c r="H9" s="618"/>
      <c r="I9" s="620"/>
      <c r="J9" s="166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Jan!C10</f>
        <v>EMG</v>
      </c>
      <c r="D10" s="618"/>
      <c r="E10" s="618"/>
      <c r="F10" s="618"/>
      <c r="G10" s="618"/>
      <c r="H10" s="618"/>
      <c r="I10" s="620"/>
      <c r="J10" s="166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Jan!C11</f>
        <v>CL</v>
      </c>
      <c r="D11" s="618"/>
      <c r="E11" s="618"/>
      <c r="F11" s="618"/>
      <c r="G11" s="618"/>
      <c r="H11" s="618"/>
      <c r="I11" s="620"/>
      <c r="J11" s="166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Jan!C12</f>
        <v>PDC</v>
      </c>
      <c r="D12" s="618"/>
      <c r="E12" s="618"/>
      <c r="F12" s="618"/>
      <c r="G12" s="618"/>
      <c r="H12" s="618"/>
      <c r="I12" s="620"/>
      <c r="J12" s="166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Jan!C13</f>
        <v>SDS</v>
      </c>
      <c r="D13" s="618"/>
      <c r="E13" s="618"/>
      <c r="F13" s="618"/>
      <c r="G13" s="618"/>
      <c r="H13" s="618"/>
      <c r="I13" s="620"/>
      <c r="J13" s="166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Jan!C14</f>
        <v>ADM</v>
      </c>
      <c r="D14" s="618"/>
      <c r="E14" s="618"/>
      <c r="F14" s="618"/>
      <c r="G14" s="618"/>
      <c r="H14" s="618"/>
      <c r="I14" s="620"/>
      <c r="J14" s="166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Jan!C15</f>
        <v>LIT</v>
      </c>
      <c r="D15" s="618"/>
      <c r="E15" s="618"/>
      <c r="F15" s="618"/>
      <c r="G15" s="618"/>
      <c r="H15" s="618"/>
      <c r="I15" s="620"/>
      <c r="J15" s="166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Jan!C16</f>
        <v>DEL</v>
      </c>
      <c r="D16" s="618"/>
      <c r="E16" s="618"/>
      <c r="F16" s="618"/>
      <c r="G16" s="618"/>
      <c r="H16" s="618"/>
      <c r="I16" s="620"/>
      <c r="J16" s="166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Jan!C17</f>
        <v>OR</v>
      </c>
      <c r="D17" s="618"/>
      <c r="E17" s="618"/>
      <c r="F17" s="618"/>
      <c r="G17" s="618"/>
      <c r="H17" s="618"/>
      <c r="I17" s="620"/>
      <c r="J17" s="166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Jan!C18</f>
        <v>ORC</v>
      </c>
      <c r="D18" s="618"/>
      <c r="E18" s="618"/>
      <c r="F18" s="618"/>
      <c r="G18" s="618"/>
      <c r="H18" s="618"/>
      <c r="I18" s="620"/>
      <c r="J18" s="166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Jan!C19</f>
        <v>ANS</v>
      </c>
      <c r="D19" s="618"/>
      <c r="E19" s="618"/>
      <c r="F19" s="618"/>
      <c r="G19" s="618"/>
      <c r="H19" s="618"/>
      <c r="I19" s="620"/>
      <c r="J19" s="166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Jan!C20</f>
        <v>LAB</v>
      </c>
      <c r="D20" s="618"/>
      <c r="E20" s="618"/>
      <c r="F20" s="618"/>
      <c r="G20" s="618"/>
      <c r="H20" s="618"/>
      <c r="I20" s="620"/>
      <c r="J20" s="166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Jan!C21</f>
        <v>EKG</v>
      </c>
      <c r="D21" s="618"/>
      <c r="E21" s="618"/>
      <c r="F21" s="618"/>
      <c r="G21" s="618"/>
      <c r="H21" s="618"/>
      <c r="I21" s="620"/>
      <c r="J21" s="166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Jan!C22</f>
        <v>EEG</v>
      </c>
      <c r="D22" s="618"/>
      <c r="E22" s="618"/>
      <c r="F22" s="618"/>
      <c r="G22" s="618"/>
      <c r="H22" s="618"/>
      <c r="I22" s="620"/>
      <c r="J22" s="166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Jan!C23</f>
        <v>RAD</v>
      </c>
      <c r="D23" s="618"/>
      <c r="E23" s="618"/>
      <c r="F23" s="618"/>
      <c r="G23" s="618"/>
      <c r="H23" s="618"/>
      <c r="I23" s="620"/>
      <c r="J23" s="166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Jan!C24</f>
        <v>RAT</v>
      </c>
      <c r="D24" s="618"/>
      <c r="E24" s="618"/>
      <c r="F24" s="618"/>
      <c r="G24" s="618"/>
      <c r="H24" s="618"/>
      <c r="I24" s="620"/>
      <c r="J24" s="166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Jan!C25</f>
        <v>NUC</v>
      </c>
      <c r="D25" s="618"/>
      <c r="E25" s="618"/>
      <c r="F25" s="618"/>
      <c r="G25" s="618"/>
      <c r="H25" s="618"/>
      <c r="I25" s="620"/>
      <c r="J25" s="166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Jan!C26</f>
        <v>CAT</v>
      </c>
      <c r="D26" s="618"/>
      <c r="E26" s="618"/>
      <c r="F26" s="618"/>
      <c r="G26" s="618"/>
      <c r="H26" s="618"/>
      <c r="I26" s="620"/>
      <c r="J26" s="166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Jan!C27</f>
        <v>RES</v>
      </c>
      <c r="D27" s="618"/>
      <c r="E27" s="618"/>
      <c r="F27" s="618"/>
      <c r="G27" s="618"/>
      <c r="H27" s="618"/>
      <c r="I27" s="620"/>
      <c r="J27" s="166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Jan!C28</f>
        <v>PUL</v>
      </c>
      <c r="D28" s="618"/>
      <c r="E28" s="618"/>
      <c r="F28" s="618"/>
      <c r="G28" s="618"/>
      <c r="H28" s="618"/>
      <c r="I28" s="620"/>
      <c r="J28" s="166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Jan!C29</f>
        <v>RDL</v>
      </c>
      <c r="D29" s="618"/>
      <c r="E29" s="618"/>
      <c r="F29" s="618"/>
      <c r="G29" s="618"/>
      <c r="H29" s="618"/>
      <c r="I29" s="620"/>
      <c r="J29" s="166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Jan!C30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Jan!C31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Jan!C32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Jan!C33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Jan!C34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Jan!C35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Jan!C36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Jan!C37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Jan!C38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9"/>
      <c r="B39" s="618"/>
      <c r="C39" s="619" t="str">
        <f>Jan!C39</f>
        <v>HYP</v>
      </c>
      <c r="D39" s="621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Jan!C40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Jan!C41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Jan!C42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Jan!C43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Jan!C44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1:12" ht="12.75">
      <c r="A45" s="618"/>
      <c r="B45" s="618"/>
      <c r="C45" s="619">
        <f>Jan!C45</f>
        <v>0</v>
      </c>
      <c r="D45" s="621"/>
      <c r="E45" s="618"/>
      <c r="F45" s="618"/>
      <c r="G45" s="618"/>
      <c r="H45" s="618"/>
      <c r="I45" s="618"/>
      <c r="K45" s="58">
        <f t="shared" si="0"/>
        <v>0</v>
      </c>
      <c r="L45" s="58">
        <f t="shared" si="1"/>
        <v>0</v>
      </c>
    </row>
    <row r="46" spans="1:12" ht="12.75">
      <c r="A46" s="618"/>
      <c r="B46" s="618"/>
      <c r="C46" s="619">
        <f>Jan!C46</f>
        <v>0</v>
      </c>
      <c r="D46" s="621"/>
      <c r="E46" s="618"/>
      <c r="F46" s="618"/>
      <c r="G46" s="618"/>
      <c r="H46" s="618"/>
      <c r="I46" s="618"/>
      <c r="K46" s="58">
        <f t="shared" si="0"/>
        <v>0</v>
      </c>
      <c r="L46" s="58">
        <f t="shared" si="1"/>
        <v>0</v>
      </c>
    </row>
    <row r="47" spans="1:12" ht="12.75">
      <c r="A47" s="618"/>
      <c r="B47" s="618"/>
      <c r="C47" s="619">
        <f>Jan!C47</f>
        <v>0</v>
      </c>
      <c r="D47" s="621"/>
      <c r="E47" s="618"/>
      <c r="F47" s="618"/>
      <c r="G47" s="618"/>
      <c r="H47" s="618"/>
      <c r="I47" s="618"/>
      <c r="K47" s="58">
        <f t="shared" si="0"/>
        <v>0</v>
      </c>
      <c r="L47" s="58">
        <f t="shared" si="1"/>
        <v>0</v>
      </c>
    </row>
    <row r="48" spans="3:12" ht="12.75">
      <c r="C48" s="619">
        <f>Jan!C48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162">
        <f>SUM(D3:D48)</f>
        <v>0</v>
      </c>
      <c r="E50" s="162">
        <f>SUM(E3:E48)</f>
        <v>0</v>
      </c>
      <c r="F50" s="162">
        <f>SUM(F3:F48)</f>
        <v>0</v>
      </c>
      <c r="G50" s="162">
        <f>SUM(G3:G48)</f>
        <v>0</v>
      </c>
      <c r="H50" s="162">
        <f>SUM(H3:H48)</f>
        <v>0</v>
      </c>
      <c r="I50" s="162"/>
      <c r="J50" s="162"/>
      <c r="K50" s="162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1.57421875" style="58" customWidth="1"/>
    <col min="2" max="2" width="9.28125" style="58" customWidth="1"/>
    <col min="3" max="3" width="10.7109375" style="58" customWidth="1"/>
    <col min="4" max="4" width="11.00390625" style="58" customWidth="1"/>
    <col min="5" max="5" width="17.28125" style="58" customWidth="1"/>
    <col min="6" max="7" width="11.710937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0.7109375" style="58" customWidth="1"/>
    <col min="12" max="12" width="11.28125" style="58" customWidth="1"/>
    <col min="13" max="16384" width="9.28125" style="58" customWidth="1"/>
  </cols>
  <sheetData>
    <row r="1" spans="1:9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J2" s="166"/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Feb!C3</f>
        <v>MSG</v>
      </c>
      <c r="D3" s="618"/>
      <c r="E3" s="618"/>
      <c r="F3" s="618"/>
      <c r="G3" s="618"/>
      <c r="H3" s="618"/>
      <c r="I3" s="620"/>
      <c r="J3" s="166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Feb!C4</f>
        <v>PSY</v>
      </c>
      <c r="D4" s="618"/>
      <c r="E4" s="618"/>
      <c r="F4" s="618"/>
      <c r="G4" s="618"/>
      <c r="H4" s="618"/>
      <c r="I4" s="620"/>
      <c r="J4" s="166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Feb!C5</f>
        <v>OBS</v>
      </c>
      <c r="D5" s="618"/>
      <c r="E5" s="618"/>
      <c r="F5" s="618"/>
      <c r="G5" s="618"/>
      <c r="H5" s="618"/>
      <c r="I5" s="620"/>
      <c r="J5" s="166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Feb!C6</f>
        <v>DEF</v>
      </c>
      <c r="D6" s="618"/>
      <c r="E6" s="618"/>
      <c r="F6" s="618"/>
      <c r="G6" s="618"/>
      <c r="H6" s="618"/>
      <c r="I6" s="620"/>
      <c r="J6" s="166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Feb!C7</f>
        <v>MIS</v>
      </c>
      <c r="D7" s="618"/>
      <c r="E7" s="618"/>
      <c r="F7" s="618"/>
      <c r="G7" s="618"/>
      <c r="H7" s="618"/>
      <c r="I7" s="620"/>
      <c r="J7" s="166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Feb!C8</f>
        <v>RHB</v>
      </c>
      <c r="D8" s="618"/>
      <c r="E8" s="618"/>
      <c r="F8" s="618"/>
      <c r="G8" s="618"/>
      <c r="H8" s="618"/>
      <c r="I8" s="620"/>
      <c r="J8" s="166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Feb!C9</f>
        <v>NUR</v>
      </c>
      <c r="D9" s="618"/>
      <c r="E9" s="618"/>
      <c r="F9" s="618"/>
      <c r="G9" s="618"/>
      <c r="H9" s="618"/>
      <c r="I9" s="620"/>
      <c r="J9" s="166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Feb!C10</f>
        <v>EMG</v>
      </c>
      <c r="D10" s="618"/>
      <c r="E10" s="618"/>
      <c r="F10" s="618"/>
      <c r="G10" s="618"/>
      <c r="H10" s="618"/>
      <c r="I10" s="620"/>
      <c r="J10" s="166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Feb!C11</f>
        <v>CL</v>
      </c>
      <c r="D11" s="618"/>
      <c r="E11" s="618"/>
      <c r="F11" s="618"/>
      <c r="G11" s="618"/>
      <c r="H11" s="618"/>
      <c r="I11" s="620"/>
      <c r="J11" s="166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Feb!C12</f>
        <v>PDC</v>
      </c>
      <c r="D12" s="618"/>
      <c r="E12" s="618"/>
      <c r="F12" s="618"/>
      <c r="G12" s="618"/>
      <c r="H12" s="618"/>
      <c r="I12" s="620"/>
      <c r="J12" s="166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Feb!C13</f>
        <v>SDS</v>
      </c>
      <c r="D13" s="618"/>
      <c r="E13" s="618"/>
      <c r="F13" s="618"/>
      <c r="G13" s="618"/>
      <c r="H13" s="618"/>
      <c r="I13" s="620"/>
      <c r="J13" s="166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Feb!C14</f>
        <v>ADM</v>
      </c>
      <c r="D14" s="618"/>
      <c r="E14" s="618"/>
      <c r="F14" s="618"/>
      <c r="G14" s="618"/>
      <c r="H14" s="618"/>
      <c r="I14" s="620"/>
      <c r="J14" s="166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Feb!C15</f>
        <v>LIT</v>
      </c>
      <c r="D15" s="618"/>
      <c r="E15" s="618"/>
      <c r="F15" s="618"/>
      <c r="G15" s="618"/>
      <c r="H15" s="618"/>
      <c r="I15" s="620"/>
      <c r="J15" s="166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Feb!C16</f>
        <v>DEL</v>
      </c>
      <c r="D16" s="618"/>
      <c r="E16" s="618"/>
      <c r="F16" s="618"/>
      <c r="G16" s="618"/>
      <c r="H16" s="618"/>
      <c r="I16" s="620"/>
      <c r="J16" s="166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Feb!C17</f>
        <v>OR</v>
      </c>
      <c r="D17" s="618"/>
      <c r="E17" s="618"/>
      <c r="F17" s="618"/>
      <c r="G17" s="618"/>
      <c r="H17" s="618"/>
      <c r="I17" s="620"/>
      <c r="J17" s="166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Feb!C18</f>
        <v>ORC</v>
      </c>
      <c r="D18" s="618"/>
      <c r="E18" s="618"/>
      <c r="F18" s="618"/>
      <c r="G18" s="618"/>
      <c r="H18" s="618"/>
      <c r="I18" s="620"/>
      <c r="J18" s="166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Feb!C19</f>
        <v>ANS</v>
      </c>
      <c r="D19" s="618"/>
      <c r="E19" s="618"/>
      <c r="F19" s="618"/>
      <c r="G19" s="618"/>
      <c r="H19" s="618"/>
      <c r="I19" s="620"/>
      <c r="J19" s="166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Feb!C20</f>
        <v>LAB</v>
      </c>
      <c r="D20" s="618"/>
      <c r="E20" s="618"/>
      <c r="F20" s="618"/>
      <c r="G20" s="618"/>
      <c r="H20" s="618"/>
      <c r="I20" s="620"/>
      <c r="J20" s="166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Feb!C21</f>
        <v>EKG</v>
      </c>
      <c r="D21" s="618"/>
      <c r="E21" s="618"/>
      <c r="F21" s="618"/>
      <c r="G21" s="618"/>
      <c r="H21" s="618"/>
      <c r="I21" s="620"/>
      <c r="J21" s="166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Feb!C22</f>
        <v>EEG</v>
      </c>
      <c r="D22" s="618"/>
      <c r="E22" s="618"/>
      <c r="F22" s="618"/>
      <c r="G22" s="618"/>
      <c r="H22" s="618"/>
      <c r="I22" s="620"/>
      <c r="J22" s="166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Feb!C23</f>
        <v>RAD</v>
      </c>
      <c r="D23" s="618"/>
      <c r="E23" s="618"/>
      <c r="F23" s="618"/>
      <c r="G23" s="618"/>
      <c r="H23" s="618"/>
      <c r="I23" s="620"/>
      <c r="J23" s="166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Feb!C24</f>
        <v>RAT</v>
      </c>
      <c r="D24" s="618"/>
      <c r="E24" s="618"/>
      <c r="F24" s="618"/>
      <c r="G24" s="618"/>
      <c r="H24" s="618"/>
      <c r="I24" s="620"/>
      <c r="J24" s="166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Feb!C25</f>
        <v>NUC</v>
      </c>
      <c r="D25" s="618"/>
      <c r="E25" s="618"/>
      <c r="F25" s="618"/>
      <c r="G25" s="618"/>
      <c r="H25" s="618"/>
      <c r="I25" s="620"/>
      <c r="J25" s="166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Feb!C26</f>
        <v>CAT</v>
      </c>
      <c r="D26" s="618"/>
      <c r="E26" s="618"/>
      <c r="F26" s="618"/>
      <c r="G26" s="618"/>
      <c r="H26" s="618"/>
      <c r="I26" s="620"/>
      <c r="J26" s="166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Feb!C27</f>
        <v>RES</v>
      </c>
      <c r="D27" s="618"/>
      <c r="E27" s="618"/>
      <c r="F27" s="618"/>
      <c r="G27" s="618"/>
      <c r="H27" s="618"/>
      <c r="I27" s="620"/>
      <c r="J27" s="166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Feb!C28</f>
        <v>PUL</v>
      </c>
      <c r="D28" s="618"/>
      <c r="E28" s="618"/>
      <c r="F28" s="618"/>
      <c r="G28" s="618"/>
      <c r="H28" s="618"/>
      <c r="I28" s="620"/>
      <c r="J28" s="166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Feb!C29</f>
        <v>RDL</v>
      </c>
      <c r="D29" s="618"/>
      <c r="E29" s="618"/>
      <c r="F29" s="618"/>
      <c r="G29" s="618"/>
      <c r="H29" s="618"/>
      <c r="I29" s="620"/>
      <c r="J29" s="166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Feb!C30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Feb!C31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Feb!C32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Feb!C33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Feb!C34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Feb!C35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Feb!C36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Feb!C37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Feb!C38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Feb!C39</f>
        <v>HYP</v>
      </c>
      <c r="D39" s="621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Feb!C40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Feb!C41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Feb!C42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Feb!C43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Feb!C44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1:12" ht="12.75">
      <c r="A45" s="618"/>
      <c r="B45" s="618"/>
      <c r="C45" s="619">
        <f>Feb!C45</f>
        <v>0</v>
      </c>
      <c r="D45" s="621"/>
      <c r="E45" s="618"/>
      <c r="F45" s="618"/>
      <c r="G45" s="618"/>
      <c r="H45" s="618"/>
      <c r="I45" s="618"/>
      <c r="K45" s="58">
        <f t="shared" si="0"/>
        <v>0</v>
      </c>
      <c r="L45" s="58">
        <f t="shared" si="1"/>
        <v>0</v>
      </c>
    </row>
    <row r="46" spans="3:12" ht="12.75">
      <c r="C46" s="619">
        <f>Feb!C46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Feb!C47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Feb!C48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162">
        <f>SUM(D3:D48)</f>
        <v>0</v>
      </c>
      <c r="E50" s="162">
        <f>SUM(E3:E48)</f>
        <v>0</v>
      </c>
      <c r="F50" s="162">
        <f>SUM(F3:F48)</f>
        <v>0</v>
      </c>
      <c r="G50" s="162">
        <f>SUM(G3:G48)</f>
        <v>0</v>
      </c>
      <c r="H50" s="162">
        <f>SUM(H3:H48)</f>
        <v>0</v>
      </c>
      <c r="I50" s="162"/>
      <c r="J50" s="162"/>
      <c r="K50" s="162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2.28125" style="58" customWidth="1"/>
    <col min="2" max="3" width="9.28125" style="58" customWidth="1"/>
    <col min="4" max="4" width="10.57421875" style="58" customWidth="1"/>
    <col min="5" max="5" width="13.7109375" style="58" customWidth="1"/>
    <col min="6" max="6" width="12.7109375" style="58" customWidth="1"/>
    <col min="7" max="7" width="10.2812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4.00390625" style="58" customWidth="1"/>
    <col min="12" max="12" width="13.421875" style="58" customWidth="1"/>
    <col min="13" max="16384" width="9.28125" style="58" customWidth="1"/>
  </cols>
  <sheetData>
    <row r="1" spans="1:10" ht="12.75">
      <c r="A1" s="617" t="s">
        <v>88</v>
      </c>
      <c r="B1" s="618"/>
      <c r="C1" s="618"/>
      <c r="D1" s="618"/>
      <c r="E1" s="618"/>
      <c r="F1" s="618"/>
      <c r="G1" s="618"/>
      <c r="H1" s="618"/>
      <c r="I1" s="618"/>
      <c r="J1" s="166"/>
    </row>
    <row r="2" spans="1:12" ht="26.25">
      <c r="A2" s="617" t="s">
        <v>89</v>
      </c>
      <c r="B2" s="617" t="s">
        <v>90</v>
      </c>
      <c r="C2" s="617" t="s">
        <v>87</v>
      </c>
      <c r="D2" s="617" t="s">
        <v>91</v>
      </c>
      <c r="E2" s="617" t="s">
        <v>92</v>
      </c>
      <c r="F2" s="617" t="s">
        <v>93</v>
      </c>
      <c r="G2" s="617" t="s">
        <v>94</v>
      </c>
      <c r="H2" s="617" t="s">
        <v>95</v>
      </c>
      <c r="I2" s="617" t="s">
        <v>633</v>
      </c>
      <c r="J2" s="166"/>
      <c r="K2" s="58" t="s">
        <v>96</v>
      </c>
      <c r="L2" s="58" t="s">
        <v>66</v>
      </c>
    </row>
    <row r="3" spans="1:12" ht="12.75" customHeight="1">
      <c r="A3" s="619"/>
      <c r="B3" s="618"/>
      <c r="C3" s="619" t="str">
        <f>Mar!C3</f>
        <v>MSG</v>
      </c>
      <c r="D3" s="618"/>
      <c r="E3" s="618"/>
      <c r="F3" s="618"/>
      <c r="G3" s="618"/>
      <c r="H3" s="618"/>
      <c r="I3" s="620"/>
      <c r="J3" s="166"/>
      <c r="K3" s="58">
        <f>+D3+E3</f>
        <v>0</v>
      </c>
      <c r="L3" s="58">
        <f>+F3+G3</f>
        <v>0</v>
      </c>
    </row>
    <row r="4" spans="1:12" ht="12.75" customHeight="1">
      <c r="A4" s="619"/>
      <c r="B4" s="618"/>
      <c r="C4" s="619" t="str">
        <f>Mar!C4</f>
        <v>PSY</v>
      </c>
      <c r="D4" s="618"/>
      <c r="E4" s="618"/>
      <c r="F4" s="618"/>
      <c r="G4" s="618"/>
      <c r="H4" s="618"/>
      <c r="I4" s="620"/>
      <c r="J4" s="166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 customHeight="1">
      <c r="A5" s="619"/>
      <c r="B5" s="618"/>
      <c r="C5" s="619" t="str">
        <f>Mar!C5</f>
        <v>OBS</v>
      </c>
      <c r="D5" s="618"/>
      <c r="E5" s="618"/>
      <c r="F5" s="618"/>
      <c r="G5" s="618"/>
      <c r="H5" s="618"/>
      <c r="I5" s="620"/>
      <c r="J5" s="166"/>
      <c r="K5" s="58">
        <f t="shared" si="0"/>
        <v>0</v>
      </c>
      <c r="L5" s="58">
        <f t="shared" si="1"/>
        <v>0</v>
      </c>
    </row>
    <row r="6" spans="1:12" ht="12.75" customHeight="1">
      <c r="A6" s="619"/>
      <c r="B6" s="618"/>
      <c r="C6" s="619" t="str">
        <f>Mar!C6</f>
        <v>DEF</v>
      </c>
      <c r="D6" s="618"/>
      <c r="E6" s="618"/>
      <c r="F6" s="618"/>
      <c r="G6" s="618"/>
      <c r="H6" s="618"/>
      <c r="I6" s="620"/>
      <c r="J6" s="166"/>
      <c r="K6" s="58">
        <f t="shared" si="0"/>
        <v>0</v>
      </c>
      <c r="L6" s="58">
        <f t="shared" si="1"/>
        <v>0</v>
      </c>
    </row>
    <row r="7" spans="1:12" ht="12.75" customHeight="1">
      <c r="A7" s="619"/>
      <c r="B7" s="618"/>
      <c r="C7" s="619" t="str">
        <f>Mar!C7</f>
        <v>MIS</v>
      </c>
      <c r="D7" s="618"/>
      <c r="E7" s="618"/>
      <c r="F7" s="618"/>
      <c r="G7" s="618"/>
      <c r="H7" s="618"/>
      <c r="I7" s="620"/>
      <c r="J7" s="166"/>
      <c r="K7" s="58">
        <f t="shared" si="0"/>
        <v>0</v>
      </c>
      <c r="L7" s="58">
        <f t="shared" si="1"/>
        <v>0</v>
      </c>
    </row>
    <row r="8" spans="1:12" ht="12.75" customHeight="1">
      <c r="A8" s="619"/>
      <c r="B8" s="618"/>
      <c r="C8" s="619" t="str">
        <f>Mar!C8</f>
        <v>RHB</v>
      </c>
      <c r="D8" s="618"/>
      <c r="E8" s="618"/>
      <c r="F8" s="618"/>
      <c r="G8" s="618"/>
      <c r="H8" s="618"/>
      <c r="I8" s="620"/>
      <c r="J8" s="166"/>
      <c r="K8" s="58">
        <f t="shared" si="0"/>
        <v>0</v>
      </c>
      <c r="L8" s="58">
        <f t="shared" si="1"/>
        <v>0</v>
      </c>
    </row>
    <row r="9" spans="1:12" ht="12.75" customHeight="1">
      <c r="A9" s="619"/>
      <c r="B9" s="618"/>
      <c r="C9" s="619" t="str">
        <f>Mar!C9</f>
        <v>NUR</v>
      </c>
      <c r="D9" s="618"/>
      <c r="E9" s="618"/>
      <c r="F9" s="618"/>
      <c r="G9" s="618"/>
      <c r="H9" s="618"/>
      <c r="I9" s="620"/>
      <c r="J9" s="166"/>
      <c r="K9" s="58">
        <f t="shared" si="0"/>
        <v>0</v>
      </c>
      <c r="L9" s="58">
        <f t="shared" si="1"/>
        <v>0</v>
      </c>
    </row>
    <row r="10" spans="1:12" ht="12.75" customHeight="1">
      <c r="A10" s="619"/>
      <c r="B10" s="618"/>
      <c r="C10" s="619" t="str">
        <f>Mar!C10</f>
        <v>EMG</v>
      </c>
      <c r="D10" s="618"/>
      <c r="E10" s="618"/>
      <c r="F10" s="618"/>
      <c r="G10" s="618"/>
      <c r="H10" s="618"/>
      <c r="I10" s="620"/>
      <c r="J10" s="166"/>
      <c r="K10" s="58">
        <f t="shared" si="0"/>
        <v>0</v>
      </c>
      <c r="L10" s="58">
        <f t="shared" si="1"/>
        <v>0</v>
      </c>
    </row>
    <row r="11" spans="1:12" ht="12.75" customHeight="1">
      <c r="A11" s="619"/>
      <c r="B11" s="618"/>
      <c r="C11" s="619" t="str">
        <f>Mar!C11</f>
        <v>CL</v>
      </c>
      <c r="D11" s="618"/>
      <c r="E11" s="618"/>
      <c r="F11" s="618"/>
      <c r="G11" s="618"/>
      <c r="H11" s="618"/>
      <c r="I11" s="620"/>
      <c r="J11" s="166"/>
      <c r="K11" s="58">
        <f t="shared" si="0"/>
        <v>0</v>
      </c>
      <c r="L11" s="58">
        <f t="shared" si="1"/>
        <v>0</v>
      </c>
    </row>
    <row r="12" spans="1:12" ht="12.75" customHeight="1">
      <c r="A12" s="619"/>
      <c r="B12" s="618"/>
      <c r="C12" s="619" t="str">
        <f>Mar!C12</f>
        <v>PDC</v>
      </c>
      <c r="D12" s="618"/>
      <c r="E12" s="618"/>
      <c r="F12" s="618"/>
      <c r="G12" s="618"/>
      <c r="H12" s="618"/>
      <c r="I12" s="620"/>
      <c r="J12" s="166"/>
      <c r="K12" s="58">
        <f t="shared" si="0"/>
        <v>0</v>
      </c>
      <c r="L12" s="58">
        <f t="shared" si="1"/>
        <v>0</v>
      </c>
    </row>
    <row r="13" spans="1:12" ht="12.75" customHeight="1">
      <c r="A13" s="619"/>
      <c r="B13" s="618"/>
      <c r="C13" s="619" t="str">
        <f>Mar!C13</f>
        <v>SDS</v>
      </c>
      <c r="D13" s="618"/>
      <c r="E13" s="618"/>
      <c r="F13" s="618"/>
      <c r="G13" s="618"/>
      <c r="H13" s="618"/>
      <c r="I13" s="620"/>
      <c r="J13" s="166"/>
      <c r="K13" s="58">
        <f t="shared" si="0"/>
        <v>0</v>
      </c>
      <c r="L13" s="58">
        <f t="shared" si="1"/>
        <v>0</v>
      </c>
    </row>
    <row r="14" spans="1:12" ht="12.75" customHeight="1">
      <c r="A14" s="619"/>
      <c r="B14" s="618"/>
      <c r="C14" s="619" t="str">
        <f>Mar!C14</f>
        <v>ADM</v>
      </c>
      <c r="D14" s="618"/>
      <c r="E14" s="618"/>
      <c r="F14" s="618"/>
      <c r="G14" s="618"/>
      <c r="H14" s="618"/>
      <c r="I14" s="620"/>
      <c r="J14" s="166"/>
      <c r="K14" s="58">
        <f t="shared" si="0"/>
        <v>0</v>
      </c>
      <c r="L14" s="58">
        <f t="shared" si="1"/>
        <v>0</v>
      </c>
    </row>
    <row r="15" spans="1:12" ht="12.75" customHeight="1">
      <c r="A15" s="619"/>
      <c r="B15" s="618"/>
      <c r="C15" s="619" t="str">
        <f>Mar!C15</f>
        <v>LIT</v>
      </c>
      <c r="D15" s="618"/>
      <c r="E15" s="618"/>
      <c r="F15" s="618"/>
      <c r="G15" s="618"/>
      <c r="H15" s="618"/>
      <c r="I15" s="620"/>
      <c r="J15" s="166"/>
      <c r="K15" s="58">
        <f t="shared" si="0"/>
        <v>0</v>
      </c>
      <c r="L15" s="58">
        <f t="shared" si="1"/>
        <v>0</v>
      </c>
    </row>
    <row r="16" spans="1:12" ht="12.75" customHeight="1">
      <c r="A16" s="619"/>
      <c r="B16" s="618"/>
      <c r="C16" s="619" t="str">
        <f>Mar!C16</f>
        <v>DEL</v>
      </c>
      <c r="D16" s="618"/>
      <c r="E16" s="618"/>
      <c r="F16" s="618"/>
      <c r="G16" s="618"/>
      <c r="H16" s="618"/>
      <c r="I16" s="620"/>
      <c r="J16" s="166"/>
      <c r="K16" s="58">
        <f t="shared" si="0"/>
        <v>0</v>
      </c>
      <c r="L16" s="58">
        <f t="shared" si="1"/>
        <v>0</v>
      </c>
    </row>
    <row r="17" spans="1:12" ht="12.75" customHeight="1">
      <c r="A17" s="619"/>
      <c r="B17" s="618"/>
      <c r="C17" s="619" t="str">
        <f>Mar!C17</f>
        <v>OR</v>
      </c>
      <c r="D17" s="618"/>
      <c r="E17" s="618"/>
      <c r="F17" s="618"/>
      <c r="G17" s="618"/>
      <c r="H17" s="618"/>
      <c r="I17" s="620"/>
      <c r="J17" s="166"/>
      <c r="K17" s="58">
        <f t="shared" si="0"/>
        <v>0</v>
      </c>
      <c r="L17" s="58">
        <f t="shared" si="1"/>
        <v>0</v>
      </c>
    </row>
    <row r="18" spans="1:12" ht="12.75" customHeight="1">
      <c r="A18" s="619"/>
      <c r="B18" s="618"/>
      <c r="C18" s="619" t="str">
        <f>Mar!C18</f>
        <v>ORC</v>
      </c>
      <c r="D18" s="618"/>
      <c r="E18" s="618"/>
      <c r="F18" s="618"/>
      <c r="G18" s="618"/>
      <c r="H18" s="618"/>
      <c r="I18" s="620"/>
      <c r="J18" s="166"/>
      <c r="K18" s="58">
        <f t="shared" si="0"/>
        <v>0</v>
      </c>
      <c r="L18" s="58">
        <f t="shared" si="1"/>
        <v>0</v>
      </c>
    </row>
    <row r="19" spans="1:12" ht="12.75" customHeight="1">
      <c r="A19" s="619"/>
      <c r="B19" s="618"/>
      <c r="C19" s="619" t="str">
        <f>Mar!C19</f>
        <v>ANS</v>
      </c>
      <c r="D19" s="618"/>
      <c r="E19" s="618"/>
      <c r="F19" s="618"/>
      <c r="G19" s="618"/>
      <c r="H19" s="618"/>
      <c r="I19" s="620"/>
      <c r="J19" s="166"/>
      <c r="K19" s="58">
        <f t="shared" si="0"/>
        <v>0</v>
      </c>
      <c r="L19" s="58">
        <f t="shared" si="1"/>
        <v>0</v>
      </c>
    </row>
    <row r="20" spans="1:12" ht="12.75" customHeight="1">
      <c r="A20" s="619"/>
      <c r="B20" s="618"/>
      <c r="C20" s="619" t="str">
        <f>Mar!C20</f>
        <v>LAB</v>
      </c>
      <c r="D20" s="618"/>
      <c r="E20" s="618"/>
      <c r="F20" s="618"/>
      <c r="G20" s="618"/>
      <c r="H20" s="618"/>
      <c r="I20" s="620"/>
      <c r="J20" s="166"/>
      <c r="K20" s="58">
        <f t="shared" si="0"/>
        <v>0</v>
      </c>
      <c r="L20" s="58">
        <f t="shared" si="1"/>
        <v>0</v>
      </c>
    </row>
    <row r="21" spans="1:12" ht="12.75" customHeight="1">
      <c r="A21" s="619"/>
      <c r="B21" s="618"/>
      <c r="C21" s="619" t="str">
        <f>Mar!C21</f>
        <v>EKG</v>
      </c>
      <c r="D21" s="618"/>
      <c r="E21" s="618"/>
      <c r="F21" s="618"/>
      <c r="G21" s="618"/>
      <c r="H21" s="618"/>
      <c r="I21" s="620"/>
      <c r="J21" s="166"/>
      <c r="K21" s="58">
        <f t="shared" si="0"/>
        <v>0</v>
      </c>
      <c r="L21" s="58">
        <f t="shared" si="1"/>
        <v>0</v>
      </c>
    </row>
    <row r="22" spans="1:12" ht="12.75" customHeight="1">
      <c r="A22" s="619"/>
      <c r="B22" s="618"/>
      <c r="C22" s="619" t="str">
        <f>Mar!C22</f>
        <v>EEG</v>
      </c>
      <c r="D22" s="618"/>
      <c r="E22" s="618"/>
      <c r="F22" s="618"/>
      <c r="G22" s="618"/>
      <c r="H22" s="618"/>
      <c r="I22" s="620"/>
      <c r="J22" s="166"/>
      <c r="K22" s="58">
        <f t="shared" si="0"/>
        <v>0</v>
      </c>
      <c r="L22" s="58">
        <f t="shared" si="1"/>
        <v>0</v>
      </c>
    </row>
    <row r="23" spans="1:12" ht="12.75" customHeight="1">
      <c r="A23" s="619"/>
      <c r="B23" s="618"/>
      <c r="C23" s="619" t="str">
        <f>Mar!C23</f>
        <v>RAD</v>
      </c>
      <c r="D23" s="618"/>
      <c r="E23" s="618"/>
      <c r="F23" s="618"/>
      <c r="G23" s="618"/>
      <c r="H23" s="618"/>
      <c r="I23" s="620"/>
      <c r="J23" s="166"/>
      <c r="K23" s="58">
        <f t="shared" si="0"/>
        <v>0</v>
      </c>
      <c r="L23" s="58">
        <f t="shared" si="1"/>
        <v>0</v>
      </c>
    </row>
    <row r="24" spans="1:12" ht="12.75" customHeight="1">
      <c r="A24" s="619"/>
      <c r="B24" s="618"/>
      <c r="C24" s="619" t="str">
        <f>Mar!C24</f>
        <v>RAT</v>
      </c>
      <c r="D24" s="618"/>
      <c r="E24" s="618"/>
      <c r="F24" s="618"/>
      <c r="G24" s="618"/>
      <c r="H24" s="618"/>
      <c r="I24" s="620"/>
      <c r="J24" s="166"/>
      <c r="K24" s="58">
        <f t="shared" si="0"/>
        <v>0</v>
      </c>
      <c r="L24" s="58">
        <f t="shared" si="1"/>
        <v>0</v>
      </c>
    </row>
    <row r="25" spans="1:12" ht="12.75" customHeight="1">
      <c r="A25" s="619"/>
      <c r="B25" s="618"/>
      <c r="C25" s="619" t="str">
        <f>Mar!C25</f>
        <v>NUC</v>
      </c>
      <c r="D25" s="618"/>
      <c r="E25" s="618"/>
      <c r="F25" s="618"/>
      <c r="G25" s="618"/>
      <c r="H25" s="618"/>
      <c r="I25" s="620"/>
      <c r="J25" s="166"/>
      <c r="K25" s="58">
        <f t="shared" si="0"/>
        <v>0</v>
      </c>
      <c r="L25" s="58">
        <f t="shared" si="1"/>
        <v>0</v>
      </c>
    </row>
    <row r="26" spans="1:12" ht="12.75" customHeight="1">
      <c r="A26" s="619"/>
      <c r="B26" s="618"/>
      <c r="C26" s="619" t="str">
        <f>Mar!C26</f>
        <v>CAT</v>
      </c>
      <c r="D26" s="618"/>
      <c r="E26" s="618"/>
      <c r="F26" s="618"/>
      <c r="G26" s="618"/>
      <c r="H26" s="618"/>
      <c r="I26" s="620"/>
      <c r="J26" s="166"/>
      <c r="K26" s="58">
        <f t="shared" si="0"/>
        <v>0</v>
      </c>
      <c r="L26" s="58">
        <f t="shared" si="1"/>
        <v>0</v>
      </c>
    </row>
    <row r="27" spans="1:12" ht="12.75" customHeight="1">
      <c r="A27" s="619"/>
      <c r="B27" s="618"/>
      <c r="C27" s="619" t="str">
        <f>Mar!C27</f>
        <v>RES</v>
      </c>
      <c r="D27" s="618"/>
      <c r="E27" s="618"/>
      <c r="F27" s="618"/>
      <c r="G27" s="618"/>
      <c r="H27" s="618"/>
      <c r="I27" s="620"/>
      <c r="J27" s="166"/>
      <c r="K27" s="58">
        <f t="shared" si="0"/>
        <v>0</v>
      </c>
      <c r="L27" s="58">
        <f t="shared" si="1"/>
        <v>0</v>
      </c>
    </row>
    <row r="28" spans="1:12" ht="12.75" customHeight="1">
      <c r="A28" s="619"/>
      <c r="B28" s="618"/>
      <c r="C28" s="619" t="str">
        <f>Mar!C28</f>
        <v>PUL</v>
      </c>
      <c r="D28" s="618"/>
      <c r="E28" s="618"/>
      <c r="F28" s="618"/>
      <c r="G28" s="618"/>
      <c r="H28" s="618"/>
      <c r="I28" s="620"/>
      <c r="J28" s="166"/>
      <c r="K28" s="58">
        <f t="shared" si="0"/>
        <v>0</v>
      </c>
      <c r="L28" s="58">
        <f t="shared" si="1"/>
        <v>0</v>
      </c>
    </row>
    <row r="29" spans="1:12" ht="12.75" customHeight="1">
      <c r="A29" s="619"/>
      <c r="B29" s="618"/>
      <c r="C29" s="619" t="str">
        <f>Mar!C29</f>
        <v>RDL</v>
      </c>
      <c r="D29" s="618"/>
      <c r="E29" s="618"/>
      <c r="F29" s="618"/>
      <c r="G29" s="618"/>
      <c r="H29" s="618"/>
      <c r="I29" s="620"/>
      <c r="J29" s="166"/>
      <c r="K29" s="58">
        <f t="shared" si="0"/>
        <v>0</v>
      </c>
      <c r="L29" s="58">
        <f t="shared" si="1"/>
        <v>0</v>
      </c>
    </row>
    <row r="30" spans="1:12" ht="12.75" customHeight="1">
      <c r="A30" s="619"/>
      <c r="B30" s="618"/>
      <c r="C30" s="619" t="str">
        <f>Mar!C30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 customHeight="1">
      <c r="A31" s="619"/>
      <c r="B31" s="618"/>
      <c r="C31" s="619" t="str">
        <f>Mar!C31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 customHeight="1">
      <c r="A32" s="619"/>
      <c r="B32" s="618"/>
      <c r="C32" s="619" t="str">
        <f>Mar!C32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 customHeight="1">
      <c r="A33" s="619"/>
      <c r="B33" s="618"/>
      <c r="C33" s="619" t="str">
        <f>Mar!C33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 customHeight="1">
      <c r="A34" s="619"/>
      <c r="B34" s="618"/>
      <c r="C34" s="619" t="str">
        <f>Mar!C34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 customHeight="1">
      <c r="A35" s="619"/>
      <c r="B35" s="618"/>
      <c r="C35" s="619" t="str">
        <f>Mar!C35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 customHeight="1">
      <c r="A36" s="619"/>
      <c r="B36" s="618"/>
      <c r="C36" s="619" t="str">
        <f>Mar!C36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 customHeight="1">
      <c r="A37" s="619"/>
      <c r="B37" s="618"/>
      <c r="C37" s="619" t="str">
        <f>Mar!C37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 customHeight="1">
      <c r="A38" s="619"/>
      <c r="B38" s="618"/>
      <c r="C38" s="619" t="str">
        <f>Mar!C38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Mar!C39</f>
        <v>HYP</v>
      </c>
      <c r="D39" s="621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Mar!C40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Mar!C41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Mar!C42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Mar!C43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Mar!C44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3:12" ht="12.75">
      <c r="C45" s="619">
        <f>Mar!C45</f>
        <v>0</v>
      </c>
      <c r="K45" s="58">
        <f t="shared" si="0"/>
        <v>0</v>
      </c>
      <c r="L45" s="58">
        <f t="shared" si="1"/>
        <v>0</v>
      </c>
    </row>
    <row r="46" spans="3:12" ht="12.75">
      <c r="C46" s="619">
        <f>Mar!C46</f>
        <v>0</v>
      </c>
      <c r="K46" s="58">
        <f t="shared" si="0"/>
        <v>0</v>
      </c>
      <c r="L46" s="58">
        <f t="shared" si="1"/>
        <v>0</v>
      </c>
    </row>
    <row r="47" spans="3:12" ht="12.75">
      <c r="C47" s="619">
        <f>Mar!C47</f>
        <v>0</v>
      </c>
      <c r="K47" s="58">
        <f t="shared" si="0"/>
        <v>0</v>
      </c>
      <c r="L47" s="58">
        <f t="shared" si="1"/>
        <v>0</v>
      </c>
    </row>
    <row r="48" spans="3:12" ht="12.75">
      <c r="C48" s="619">
        <f>Mar!C48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162">
        <f>SUM(D3:D48)</f>
        <v>0</v>
      </c>
      <c r="E50" s="162">
        <f>SUM(E3:E48)</f>
        <v>0</v>
      </c>
      <c r="F50" s="162">
        <f>SUM(F3:F48)</f>
        <v>0</v>
      </c>
      <c r="G50" s="162">
        <f>SUM(G3:G48)</f>
        <v>0</v>
      </c>
      <c r="H50" s="162">
        <f>SUM(H3:H48)</f>
        <v>0</v>
      </c>
      <c r="I50" s="162"/>
      <c r="J50" s="162"/>
      <c r="K50" s="162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9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5.28125" style="58" customWidth="1"/>
    <col min="2" max="5" width="9.28125" style="58" customWidth="1"/>
    <col min="6" max="7" width="10.710937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1.00390625" style="58" customWidth="1"/>
    <col min="12" max="12" width="15.421875" style="58" customWidth="1"/>
    <col min="13" max="16384" width="9.28125" style="58" customWidth="1"/>
  </cols>
  <sheetData>
    <row r="1" spans="1:10" ht="12.75">
      <c r="A1" s="618" t="s">
        <v>88</v>
      </c>
      <c r="B1" s="618"/>
      <c r="C1" s="618"/>
      <c r="D1" s="618"/>
      <c r="E1" s="618"/>
      <c r="F1" s="618"/>
      <c r="G1" s="618"/>
      <c r="H1" s="618"/>
      <c r="I1" s="618"/>
      <c r="J1" s="166"/>
    </row>
    <row r="2" spans="1:12" ht="12.75">
      <c r="A2" s="625" t="s">
        <v>89</v>
      </c>
      <c r="B2" s="625" t="s">
        <v>90</v>
      </c>
      <c r="C2" s="625" t="s">
        <v>87</v>
      </c>
      <c r="D2" s="625" t="s">
        <v>91</v>
      </c>
      <c r="E2" s="625" t="s">
        <v>92</v>
      </c>
      <c r="F2" s="625" t="s">
        <v>93</v>
      </c>
      <c r="G2" s="625" t="s">
        <v>94</v>
      </c>
      <c r="H2" s="625" t="s">
        <v>95</v>
      </c>
      <c r="I2" s="625" t="s">
        <v>633</v>
      </c>
      <c r="J2" s="166"/>
      <c r="K2" s="58" t="s">
        <v>96</v>
      </c>
      <c r="L2" s="58" t="s">
        <v>66</v>
      </c>
    </row>
    <row r="3" spans="1:12" ht="12.75">
      <c r="A3" s="619"/>
      <c r="B3" s="622"/>
      <c r="C3" s="619" t="str">
        <f>April!C3</f>
        <v>MSG</v>
      </c>
      <c r="D3" s="618"/>
      <c r="E3" s="618"/>
      <c r="F3" s="618"/>
      <c r="G3" s="618"/>
      <c r="H3" s="618"/>
      <c r="I3" s="620"/>
      <c r="J3" s="166"/>
      <c r="K3" s="58">
        <f>+D3+E3</f>
        <v>0</v>
      </c>
      <c r="L3" s="58">
        <f>+F3+G3</f>
        <v>0</v>
      </c>
    </row>
    <row r="4" spans="1:12" ht="12.75">
      <c r="A4" s="619"/>
      <c r="B4" s="622"/>
      <c r="C4" s="619" t="str">
        <f>April!C4</f>
        <v>PSY</v>
      </c>
      <c r="D4" s="618"/>
      <c r="E4" s="618"/>
      <c r="F4" s="618"/>
      <c r="G4" s="618"/>
      <c r="H4" s="618"/>
      <c r="I4" s="620"/>
      <c r="J4" s="166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>
      <c r="A5" s="619"/>
      <c r="B5" s="622"/>
      <c r="C5" s="619" t="str">
        <f>April!C5</f>
        <v>OBS</v>
      </c>
      <c r="D5" s="618"/>
      <c r="E5" s="618"/>
      <c r="F5" s="618"/>
      <c r="G5" s="618"/>
      <c r="H5" s="618"/>
      <c r="I5" s="620"/>
      <c r="J5" s="166"/>
      <c r="K5" s="58">
        <f t="shared" si="0"/>
        <v>0</v>
      </c>
      <c r="L5" s="58">
        <f t="shared" si="1"/>
        <v>0</v>
      </c>
    </row>
    <row r="6" spans="1:12" ht="12.75">
      <c r="A6" s="619"/>
      <c r="B6" s="622"/>
      <c r="C6" s="619" t="str">
        <f>April!C6</f>
        <v>DEF</v>
      </c>
      <c r="D6" s="618"/>
      <c r="E6" s="618"/>
      <c r="F6" s="618"/>
      <c r="G6" s="618"/>
      <c r="H6" s="618"/>
      <c r="I6" s="620"/>
      <c r="J6" s="166"/>
      <c r="K6" s="58">
        <f t="shared" si="0"/>
        <v>0</v>
      </c>
      <c r="L6" s="58">
        <f t="shared" si="1"/>
        <v>0</v>
      </c>
    </row>
    <row r="7" spans="1:12" ht="12.75">
      <c r="A7" s="619"/>
      <c r="B7" s="622"/>
      <c r="C7" s="619" t="str">
        <f>April!C7</f>
        <v>MIS</v>
      </c>
      <c r="D7" s="618"/>
      <c r="E7" s="618"/>
      <c r="F7" s="618"/>
      <c r="G7" s="618"/>
      <c r="H7" s="618"/>
      <c r="I7" s="620"/>
      <c r="J7" s="166"/>
      <c r="K7" s="58">
        <f t="shared" si="0"/>
        <v>0</v>
      </c>
      <c r="L7" s="58">
        <f t="shared" si="1"/>
        <v>0</v>
      </c>
    </row>
    <row r="8" spans="1:12" ht="12.75">
      <c r="A8" s="619"/>
      <c r="B8" s="622"/>
      <c r="C8" s="619" t="str">
        <f>April!C8</f>
        <v>RHB</v>
      </c>
      <c r="D8" s="618"/>
      <c r="E8" s="618"/>
      <c r="F8" s="618"/>
      <c r="G8" s="618"/>
      <c r="H8" s="618"/>
      <c r="I8" s="620"/>
      <c r="J8" s="166"/>
      <c r="K8" s="58">
        <f t="shared" si="0"/>
        <v>0</v>
      </c>
      <c r="L8" s="58">
        <f t="shared" si="1"/>
        <v>0</v>
      </c>
    </row>
    <row r="9" spans="1:12" ht="12.75">
      <c r="A9" s="619"/>
      <c r="B9" s="622"/>
      <c r="C9" s="619" t="str">
        <f>April!C9</f>
        <v>NUR</v>
      </c>
      <c r="D9" s="618"/>
      <c r="E9" s="618"/>
      <c r="F9" s="618"/>
      <c r="G9" s="618"/>
      <c r="H9" s="618"/>
      <c r="I9" s="620"/>
      <c r="J9" s="166"/>
      <c r="K9" s="58">
        <f t="shared" si="0"/>
        <v>0</v>
      </c>
      <c r="L9" s="58">
        <f t="shared" si="1"/>
        <v>0</v>
      </c>
    </row>
    <row r="10" spans="1:12" ht="12.75">
      <c r="A10" s="619"/>
      <c r="B10" s="622"/>
      <c r="C10" s="619" t="str">
        <f>April!C10</f>
        <v>EMG</v>
      </c>
      <c r="D10" s="618"/>
      <c r="E10" s="618"/>
      <c r="F10" s="618"/>
      <c r="G10" s="618"/>
      <c r="H10" s="618"/>
      <c r="I10" s="620"/>
      <c r="J10" s="166"/>
      <c r="K10" s="58">
        <f t="shared" si="0"/>
        <v>0</v>
      </c>
      <c r="L10" s="58">
        <f t="shared" si="1"/>
        <v>0</v>
      </c>
    </row>
    <row r="11" spans="1:12" ht="12.75">
      <c r="A11" s="619"/>
      <c r="B11" s="622"/>
      <c r="C11" s="619" t="str">
        <f>April!C11</f>
        <v>CL</v>
      </c>
      <c r="D11" s="618"/>
      <c r="E11" s="618"/>
      <c r="F11" s="618"/>
      <c r="G11" s="618"/>
      <c r="H11" s="618"/>
      <c r="I11" s="620"/>
      <c r="J11" s="166"/>
      <c r="K11" s="58">
        <f t="shared" si="0"/>
        <v>0</v>
      </c>
      <c r="L11" s="58">
        <f t="shared" si="1"/>
        <v>0</v>
      </c>
    </row>
    <row r="12" spans="1:12" ht="12.75">
      <c r="A12" s="619"/>
      <c r="B12" s="622"/>
      <c r="C12" s="619" t="str">
        <f>April!C12</f>
        <v>PDC</v>
      </c>
      <c r="D12" s="618"/>
      <c r="E12" s="618"/>
      <c r="F12" s="618"/>
      <c r="G12" s="618"/>
      <c r="H12" s="618"/>
      <c r="I12" s="620"/>
      <c r="J12" s="166"/>
      <c r="K12" s="58">
        <f t="shared" si="0"/>
        <v>0</v>
      </c>
      <c r="L12" s="58">
        <f t="shared" si="1"/>
        <v>0</v>
      </c>
    </row>
    <row r="13" spans="1:12" ht="12.75">
      <c r="A13" s="619"/>
      <c r="B13" s="622"/>
      <c r="C13" s="619" t="str">
        <f>April!C13</f>
        <v>SDS</v>
      </c>
      <c r="D13" s="618"/>
      <c r="E13" s="618"/>
      <c r="F13" s="618"/>
      <c r="G13" s="618"/>
      <c r="H13" s="618"/>
      <c r="I13" s="620"/>
      <c r="J13" s="166"/>
      <c r="K13" s="58">
        <f t="shared" si="0"/>
        <v>0</v>
      </c>
      <c r="L13" s="58">
        <f t="shared" si="1"/>
        <v>0</v>
      </c>
    </row>
    <row r="14" spans="1:12" ht="12.75">
      <c r="A14" s="619"/>
      <c r="B14" s="622"/>
      <c r="C14" s="619" t="str">
        <f>April!C14</f>
        <v>ADM</v>
      </c>
      <c r="D14" s="618"/>
      <c r="E14" s="618"/>
      <c r="F14" s="618"/>
      <c r="G14" s="618"/>
      <c r="H14" s="618"/>
      <c r="I14" s="620"/>
      <c r="J14" s="166"/>
      <c r="K14" s="58">
        <f t="shared" si="0"/>
        <v>0</v>
      </c>
      <c r="L14" s="58">
        <f t="shared" si="1"/>
        <v>0</v>
      </c>
    </row>
    <row r="15" spans="1:12" ht="12.75">
      <c r="A15" s="619"/>
      <c r="B15" s="622"/>
      <c r="C15" s="619" t="str">
        <f>April!C15</f>
        <v>LIT</v>
      </c>
      <c r="D15" s="618"/>
      <c r="E15" s="618"/>
      <c r="F15" s="618"/>
      <c r="G15" s="618"/>
      <c r="H15" s="618"/>
      <c r="I15" s="620"/>
      <c r="J15" s="166"/>
      <c r="K15" s="58">
        <f t="shared" si="0"/>
        <v>0</v>
      </c>
      <c r="L15" s="58">
        <f t="shared" si="1"/>
        <v>0</v>
      </c>
    </row>
    <row r="16" spans="1:12" ht="12.75">
      <c r="A16" s="619"/>
      <c r="B16" s="622"/>
      <c r="C16" s="619" t="str">
        <f>April!C16</f>
        <v>DEL</v>
      </c>
      <c r="D16" s="618"/>
      <c r="E16" s="618"/>
      <c r="F16" s="618"/>
      <c r="G16" s="618"/>
      <c r="H16" s="618"/>
      <c r="I16" s="620"/>
      <c r="J16" s="166"/>
      <c r="K16" s="58">
        <f t="shared" si="0"/>
        <v>0</v>
      </c>
      <c r="L16" s="58">
        <f t="shared" si="1"/>
        <v>0</v>
      </c>
    </row>
    <row r="17" spans="1:12" ht="12.75">
      <c r="A17" s="619"/>
      <c r="B17" s="622"/>
      <c r="C17" s="619" t="str">
        <f>April!C17</f>
        <v>OR</v>
      </c>
      <c r="D17" s="618"/>
      <c r="E17" s="618"/>
      <c r="F17" s="618"/>
      <c r="G17" s="618"/>
      <c r="H17" s="618"/>
      <c r="I17" s="620"/>
      <c r="J17" s="166"/>
      <c r="K17" s="58">
        <f t="shared" si="0"/>
        <v>0</v>
      </c>
      <c r="L17" s="58">
        <f t="shared" si="1"/>
        <v>0</v>
      </c>
    </row>
    <row r="18" spans="1:12" ht="12.75">
      <c r="A18" s="619"/>
      <c r="B18" s="622"/>
      <c r="C18" s="619" t="str">
        <f>April!C18</f>
        <v>ORC</v>
      </c>
      <c r="D18" s="618"/>
      <c r="E18" s="618"/>
      <c r="F18" s="618"/>
      <c r="G18" s="618"/>
      <c r="H18" s="618"/>
      <c r="I18" s="620"/>
      <c r="J18" s="166"/>
      <c r="K18" s="58">
        <f t="shared" si="0"/>
        <v>0</v>
      </c>
      <c r="L18" s="58">
        <f t="shared" si="1"/>
        <v>0</v>
      </c>
    </row>
    <row r="19" spans="1:12" ht="12.75">
      <c r="A19" s="619"/>
      <c r="B19" s="622"/>
      <c r="C19" s="619" t="str">
        <f>April!C19</f>
        <v>ANS</v>
      </c>
      <c r="D19" s="618"/>
      <c r="E19" s="618"/>
      <c r="F19" s="618"/>
      <c r="G19" s="618"/>
      <c r="H19" s="618"/>
      <c r="I19" s="620"/>
      <c r="J19" s="166"/>
      <c r="K19" s="58">
        <f t="shared" si="0"/>
        <v>0</v>
      </c>
      <c r="L19" s="58">
        <f t="shared" si="1"/>
        <v>0</v>
      </c>
    </row>
    <row r="20" spans="1:12" ht="12.75">
      <c r="A20" s="619"/>
      <c r="B20" s="622"/>
      <c r="C20" s="619" t="str">
        <f>April!C20</f>
        <v>LAB</v>
      </c>
      <c r="D20" s="618"/>
      <c r="E20" s="618"/>
      <c r="F20" s="618"/>
      <c r="G20" s="618"/>
      <c r="H20" s="618"/>
      <c r="I20" s="620"/>
      <c r="J20" s="166"/>
      <c r="K20" s="58">
        <f t="shared" si="0"/>
        <v>0</v>
      </c>
      <c r="L20" s="58">
        <f t="shared" si="1"/>
        <v>0</v>
      </c>
    </row>
    <row r="21" spans="1:12" ht="12.75">
      <c r="A21" s="619"/>
      <c r="B21" s="622"/>
      <c r="C21" s="619" t="str">
        <f>April!C21</f>
        <v>EKG</v>
      </c>
      <c r="D21" s="618"/>
      <c r="E21" s="618"/>
      <c r="F21" s="618"/>
      <c r="G21" s="618"/>
      <c r="H21" s="618"/>
      <c r="I21" s="620"/>
      <c r="J21" s="166"/>
      <c r="K21" s="58">
        <f t="shared" si="0"/>
        <v>0</v>
      </c>
      <c r="L21" s="58">
        <f t="shared" si="1"/>
        <v>0</v>
      </c>
    </row>
    <row r="22" spans="1:12" ht="12.75">
      <c r="A22" s="619"/>
      <c r="B22" s="622"/>
      <c r="C22" s="619" t="str">
        <f>April!C22</f>
        <v>EEG</v>
      </c>
      <c r="D22" s="618"/>
      <c r="E22" s="618"/>
      <c r="F22" s="618"/>
      <c r="G22" s="618"/>
      <c r="H22" s="618"/>
      <c r="I22" s="620"/>
      <c r="J22" s="166"/>
      <c r="K22" s="58">
        <f t="shared" si="0"/>
        <v>0</v>
      </c>
      <c r="L22" s="58">
        <f t="shared" si="1"/>
        <v>0</v>
      </c>
    </row>
    <row r="23" spans="1:12" ht="12.75">
      <c r="A23" s="619"/>
      <c r="B23" s="622"/>
      <c r="C23" s="619" t="str">
        <f>April!C23</f>
        <v>RAD</v>
      </c>
      <c r="D23" s="618"/>
      <c r="E23" s="618"/>
      <c r="F23" s="618"/>
      <c r="G23" s="618"/>
      <c r="H23" s="618"/>
      <c r="I23" s="620"/>
      <c r="J23" s="166"/>
      <c r="K23" s="58">
        <f t="shared" si="0"/>
        <v>0</v>
      </c>
      <c r="L23" s="58">
        <f t="shared" si="1"/>
        <v>0</v>
      </c>
    </row>
    <row r="24" spans="1:12" ht="12.75">
      <c r="A24" s="619"/>
      <c r="B24" s="622"/>
      <c r="C24" s="619" t="str">
        <f>April!C24</f>
        <v>RAT</v>
      </c>
      <c r="D24" s="618"/>
      <c r="E24" s="618"/>
      <c r="F24" s="618"/>
      <c r="G24" s="618"/>
      <c r="H24" s="618"/>
      <c r="I24" s="620"/>
      <c r="J24" s="166"/>
      <c r="K24" s="58">
        <f t="shared" si="0"/>
        <v>0</v>
      </c>
      <c r="L24" s="58">
        <f t="shared" si="1"/>
        <v>0</v>
      </c>
    </row>
    <row r="25" spans="1:12" ht="12.75">
      <c r="A25" s="619"/>
      <c r="B25" s="622"/>
      <c r="C25" s="619" t="str">
        <f>April!C25</f>
        <v>NUC</v>
      </c>
      <c r="D25" s="618"/>
      <c r="E25" s="618"/>
      <c r="F25" s="618"/>
      <c r="G25" s="618"/>
      <c r="H25" s="618"/>
      <c r="I25" s="620"/>
      <c r="J25" s="166"/>
      <c r="K25" s="58">
        <f t="shared" si="0"/>
        <v>0</v>
      </c>
      <c r="L25" s="58">
        <f t="shared" si="1"/>
        <v>0</v>
      </c>
    </row>
    <row r="26" spans="1:12" ht="12.75">
      <c r="A26" s="619"/>
      <c r="B26" s="622"/>
      <c r="C26" s="619" t="str">
        <f>April!C26</f>
        <v>CAT</v>
      </c>
      <c r="D26" s="618"/>
      <c r="E26" s="618"/>
      <c r="F26" s="618"/>
      <c r="G26" s="618"/>
      <c r="H26" s="618"/>
      <c r="I26" s="620"/>
      <c r="J26" s="166"/>
      <c r="K26" s="58">
        <f t="shared" si="0"/>
        <v>0</v>
      </c>
      <c r="L26" s="58">
        <f t="shared" si="1"/>
        <v>0</v>
      </c>
    </row>
    <row r="27" spans="1:12" ht="12.75">
      <c r="A27" s="619"/>
      <c r="B27" s="622"/>
      <c r="C27" s="619" t="str">
        <f>April!C27</f>
        <v>RES</v>
      </c>
      <c r="D27" s="618"/>
      <c r="E27" s="618"/>
      <c r="F27" s="618"/>
      <c r="G27" s="618"/>
      <c r="H27" s="618"/>
      <c r="I27" s="620"/>
      <c r="J27" s="166"/>
      <c r="K27" s="58">
        <f t="shared" si="0"/>
        <v>0</v>
      </c>
      <c r="L27" s="58">
        <f t="shared" si="1"/>
        <v>0</v>
      </c>
    </row>
    <row r="28" spans="1:12" ht="12.75">
      <c r="A28" s="619"/>
      <c r="B28" s="622"/>
      <c r="C28" s="619" t="str">
        <f>April!C28</f>
        <v>PUL</v>
      </c>
      <c r="D28" s="618"/>
      <c r="E28" s="618"/>
      <c r="F28" s="618"/>
      <c r="G28" s="618"/>
      <c r="H28" s="618"/>
      <c r="I28" s="620"/>
      <c r="J28" s="166"/>
      <c r="K28" s="58">
        <f t="shared" si="0"/>
        <v>0</v>
      </c>
      <c r="L28" s="58">
        <f t="shared" si="1"/>
        <v>0</v>
      </c>
    </row>
    <row r="29" spans="1:12" ht="12.75">
      <c r="A29" s="619"/>
      <c r="B29" s="622"/>
      <c r="C29" s="619" t="str">
        <f>April!C29</f>
        <v>RDL</v>
      </c>
      <c r="D29" s="618"/>
      <c r="E29" s="618"/>
      <c r="F29" s="618"/>
      <c r="G29" s="618"/>
      <c r="H29" s="618"/>
      <c r="I29" s="620"/>
      <c r="J29" s="166"/>
      <c r="K29" s="58">
        <f t="shared" si="0"/>
        <v>0</v>
      </c>
      <c r="L29" s="58">
        <f t="shared" si="1"/>
        <v>0</v>
      </c>
    </row>
    <row r="30" spans="1:12" ht="12.75">
      <c r="A30" s="619"/>
      <c r="B30" s="622"/>
      <c r="C30" s="619" t="str">
        <f>April!C30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>
      <c r="A31" s="619"/>
      <c r="B31" s="622"/>
      <c r="C31" s="619" t="str">
        <f>April!C31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>
      <c r="A32" s="619"/>
      <c r="B32" s="622"/>
      <c r="C32" s="619" t="str">
        <f>April!C32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>
      <c r="A33" s="619"/>
      <c r="B33" s="618"/>
      <c r="C33" s="619" t="str">
        <f>April!C33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>
      <c r="A34" s="619"/>
      <c r="B34" s="618"/>
      <c r="C34" s="619" t="str">
        <f>April!C34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>
      <c r="A35" s="619"/>
      <c r="B35" s="618"/>
      <c r="C35" s="619" t="str">
        <f>April!C35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>
      <c r="A36" s="619"/>
      <c r="B36" s="618"/>
      <c r="C36" s="619" t="str">
        <f>April!C36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>
      <c r="A37" s="619"/>
      <c r="B37" s="618"/>
      <c r="C37" s="619" t="str">
        <f>April!C37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>
      <c r="A38" s="619"/>
      <c r="B38" s="618"/>
      <c r="C38" s="619" t="str">
        <f>April!C38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April!C39</f>
        <v>HYP</v>
      </c>
      <c r="D39" s="621"/>
      <c r="E39" s="618"/>
      <c r="F39" s="618"/>
      <c r="G39" s="618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April!C40</f>
        <v>CRH</v>
      </c>
      <c r="D40" s="621"/>
      <c r="E40" s="618"/>
      <c r="F40" s="618"/>
      <c r="G40" s="618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April!C41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April!C42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April!C43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18"/>
      <c r="B44" s="618"/>
      <c r="C44" s="619">
        <f>April!C44</f>
        <v>0</v>
      </c>
      <c r="D44" s="621"/>
      <c r="E44" s="618"/>
      <c r="F44" s="618"/>
      <c r="G44" s="618"/>
      <c r="H44" s="618"/>
      <c r="I44" s="618"/>
      <c r="K44" s="58">
        <f t="shared" si="0"/>
        <v>0</v>
      </c>
      <c r="L44" s="58">
        <f t="shared" si="1"/>
        <v>0</v>
      </c>
    </row>
    <row r="45" spans="1:12" ht="12.75">
      <c r="A45" s="618"/>
      <c r="B45" s="618"/>
      <c r="C45" s="619">
        <f>April!C45</f>
        <v>0</v>
      </c>
      <c r="D45" s="621"/>
      <c r="E45" s="618"/>
      <c r="F45" s="618"/>
      <c r="G45" s="618"/>
      <c r="H45" s="618"/>
      <c r="I45" s="618"/>
      <c r="K45" s="58">
        <f t="shared" si="0"/>
        <v>0</v>
      </c>
      <c r="L45" s="58">
        <f t="shared" si="1"/>
        <v>0</v>
      </c>
    </row>
    <row r="46" spans="1:12" ht="12.75">
      <c r="A46" s="618"/>
      <c r="B46" s="618"/>
      <c r="C46" s="619">
        <f>April!C46</f>
        <v>0</v>
      </c>
      <c r="D46" s="621"/>
      <c r="E46" s="618"/>
      <c r="F46" s="618"/>
      <c r="G46" s="618"/>
      <c r="H46" s="618"/>
      <c r="I46" s="618"/>
      <c r="K46" s="58">
        <f t="shared" si="0"/>
        <v>0</v>
      </c>
      <c r="L46" s="58">
        <f t="shared" si="1"/>
        <v>0</v>
      </c>
    </row>
    <row r="47" spans="1:12" ht="12.75">
      <c r="A47" s="623"/>
      <c r="B47" s="623"/>
      <c r="C47" s="619">
        <f>April!C47</f>
        <v>0</v>
      </c>
      <c r="D47" s="623"/>
      <c r="E47" s="623"/>
      <c r="F47" s="623"/>
      <c r="G47" s="623"/>
      <c r="H47" s="623"/>
      <c r="I47" s="624"/>
      <c r="K47" s="58">
        <f t="shared" si="0"/>
        <v>0</v>
      </c>
      <c r="L47" s="58">
        <f t="shared" si="1"/>
        <v>0</v>
      </c>
    </row>
    <row r="48" spans="3:12" ht="12.75">
      <c r="C48" s="619">
        <f>April!C48</f>
        <v>0</v>
      </c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162">
        <f>SUM(D3:D48)</f>
        <v>0</v>
      </c>
      <c r="E50" s="162">
        <f>SUM(E3:E48)</f>
        <v>0</v>
      </c>
      <c r="F50" s="162">
        <f>SUM(F3:F48)</f>
        <v>0</v>
      </c>
      <c r="G50" s="162">
        <f>SUM(G3:G48)</f>
        <v>0</v>
      </c>
      <c r="H50" s="162">
        <f>SUM(H3:H48)</f>
        <v>0</v>
      </c>
      <c r="I50" s="162"/>
      <c r="J50" s="162"/>
      <c r="K50" s="162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2E12FA"/>
  </sheetPr>
  <dimension ref="A1:L5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1.7109375" style="58" customWidth="1"/>
    <col min="2" max="3" width="9.28125" style="58" customWidth="1"/>
    <col min="4" max="4" width="12.00390625" style="58" customWidth="1"/>
    <col min="5" max="5" width="10.7109375" style="58" customWidth="1"/>
    <col min="6" max="6" width="14.57421875" style="58" customWidth="1"/>
    <col min="7" max="7" width="10.7109375" style="58" customWidth="1"/>
    <col min="8" max="8" width="9.28125" style="58" customWidth="1"/>
    <col min="9" max="9" width="10.28125" style="166" customWidth="1"/>
    <col min="10" max="10" width="9.28125" style="58" customWidth="1"/>
    <col min="11" max="11" width="11.421875" style="58" customWidth="1"/>
    <col min="12" max="12" width="10.7109375" style="58" customWidth="1"/>
    <col min="13" max="16384" width="9.28125" style="58" customWidth="1"/>
  </cols>
  <sheetData>
    <row r="1" spans="1:10" ht="12.75">
      <c r="A1" s="618" t="s">
        <v>88</v>
      </c>
      <c r="B1" s="618"/>
      <c r="C1" s="618"/>
      <c r="D1" s="618"/>
      <c r="E1" s="618"/>
      <c r="F1" s="618"/>
      <c r="G1" s="618"/>
      <c r="H1" s="618"/>
      <c r="I1" s="618"/>
      <c r="J1" s="166"/>
    </row>
    <row r="2" spans="1:12" ht="12.75">
      <c r="A2" s="625" t="s">
        <v>89</v>
      </c>
      <c r="B2" s="625" t="s">
        <v>90</v>
      </c>
      <c r="C2" s="625" t="s">
        <v>87</v>
      </c>
      <c r="D2" s="625" t="s">
        <v>91</v>
      </c>
      <c r="E2" s="625" t="s">
        <v>92</v>
      </c>
      <c r="F2" s="625" t="s">
        <v>93</v>
      </c>
      <c r="G2" s="625" t="s">
        <v>94</v>
      </c>
      <c r="H2" s="625" t="s">
        <v>95</v>
      </c>
      <c r="I2" s="625" t="s">
        <v>633</v>
      </c>
      <c r="J2" s="166"/>
      <c r="K2" s="58" t="s">
        <v>96</v>
      </c>
      <c r="L2" s="58" t="s">
        <v>66</v>
      </c>
    </row>
    <row r="3" spans="1:12" ht="12.75">
      <c r="A3" s="619"/>
      <c r="B3" s="622"/>
      <c r="C3" s="619" t="str">
        <f>May!C3</f>
        <v>MSG</v>
      </c>
      <c r="D3" s="618"/>
      <c r="E3" s="618"/>
      <c r="F3" s="618"/>
      <c r="G3" s="618"/>
      <c r="H3" s="618"/>
      <c r="I3" s="620"/>
      <c r="J3" s="166"/>
      <c r="K3" s="58">
        <f>+D3+E3</f>
        <v>0</v>
      </c>
      <c r="L3" s="58">
        <f>+F3+G3</f>
        <v>0</v>
      </c>
    </row>
    <row r="4" spans="1:12" ht="12.75">
      <c r="A4" s="619"/>
      <c r="B4" s="622"/>
      <c r="C4" s="619" t="str">
        <f>May!C4</f>
        <v>PSY</v>
      </c>
      <c r="D4" s="618"/>
      <c r="E4" s="618"/>
      <c r="F4" s="618"/>
      <c r="G4" s="618"/>
      <c r="H4" s="618"/>
      <c r="I4" s="620"/>
      <c r="J4" s="166"/>
      <c r="K4" s="58">
        <f aca="true" t="shared" si="0" ref="K4:K48">+D4+E4</f>
        <v>0</v>
      </c>
      <c r="L4" s="58">
        <f aca="true" t="shared" si="1" ref="L4:L48">+F4+G4</f>
        <v>0</v>
      </c>
    </row>
    <row r="5" spans="1:12" ht="12.75">
      <c r="A5" s="619"/>
      <c r="B5" s="622"/>
      <c r="C5" s="619" t="str">
        <f>May!C5</f>
        <v>OBS</v>
      </c>
      <c r="D5" s="618"/>
      <c r="E5" s="618"/>
      <c r="F5" s="618"/>
      <c r="G5" s="618"/>
      <c r="H5" s="618"/>
      <c r="I5" s="620"/>
      <c r="J5" s="166"/>
      <c r="K5" s="58">
        <f t="shared" si="0"/>
        <v>0</v>
      </c>
      <c r="L5" s="58">
        <f t="shared" si="1"/>
        <v>0</v>
      </c>
    </row>
    <row r="6" spans="1:12" ht="12.75">
      <c r="A6" s="619"/>
      <c r="B6" s="622"/>
      <c r="C6" s="619" t="str">
        <f>May!C6</f>
        <v>DEF</v>
      </c>
      <c r="D6" s="618"/>
      <c r="E6" s="618"/>
      <c r="F6" s="618"/>
      <c r="G6" s="618"/>
      <c r="H6" s="618"/>
      <c r="I6" s="620"/>
      <c r="J6" s="166"/>
      <c r="K6" s="58">
        <f t="shared" si="0"/>
        <v>0</v>
      </c>
      <c r="L6" s="58">
        <f t="shared" si="1"/>
        <v>0</v>
      </c>
    </row>
    <row r="7" spans="1:12" ht="12.75">
      <c r="A7" s="619"/>
      <c r="B7" s="622"/>
      <c r="C7" s="619" t="str">
        <f>May!C7</f>
        <v>MIS</v>
      </c>
      <c r="D7" s="618"/>
      <c r="E7" s="618"/>
      <c r="F7" s="618"/>
      <c r="G7" s="618"/>
      <c r="H7" s="618"/>
      <c r="I7" s="620"/>
      <c r="J7" s="166"/>
      <c r="K7" s="58">
        <f t="shared" si="0"/>
        <v>0</v>
      </c>
      <c r="L7" s="58">
        <f t="shared" si="1"/>
        <v>0</v>
      </c>
    </row>
    <row r="8" spans="1:12" ht="12.75">
      <c r="A8" s="619"/>
      <c r="B8" s="622"/>
      <c r="C8" s="619" t="str">
        <f>May!C8</f>
        <v>RHB</v>
      </c>
      <c r="D8" s="618"/>
      <c r="E8" s="618"/>
      <c r="F8" s="618"/>
      <c r="G8" s="618"/>
      <c r="H8" s="618"/>
      <c r="I8" s="620"/>
      <c r="J8" s="166"/>
      <c r="K8" s="58">
        <f t="shared" si="0"/>
        <v>0</v>
      </c>
      <c r="L8" s="58">
        <f t="shared" si="1"/>
        <v>0</v>
      </c>
    </row>
    <row r="9" spans="1:12" ht="12.75">
      <c r="A9" s="619"/>
      <c r="B9" s="622"/>
      <c r="C9" s="619" t="str">
        <f>May!C9</f>
        <v>NUR</v>
      </c>
      <c r="D9" s="618"/>
      <c r="E9" s="618"/>
      <c r="F9" s="618"/>
      <c r="G9" s="618"/>
      <c r="H9" s="618"/>
      <c r="I9" s="620"/>
      <c r="J9" s="166"/>
      <c r="K9" s="58">
        <f t="shared" si="0"/>
        <v>0</v>
      </c>
      <c r="L9" s="58">
        <f t="shared" si="1"/>
        <v>0</v>
      </c>
    </row>
    <row r="10" spans="1:12" ht="12.75">
      <c r="A10" s="619"/>
      <c r="B10" s="622"/>
      <c r="C10" s="619" t="str">
        <f>May!C10</f>
        <v>EMG</v>
      </c>
      <c r="D10" s="618"/>
      <c r="E10" s="618"/>
      <c r="F10" s="618"/>
      <c r="G10" s="618"/>
      <c r="H10" s="618"/>
      <c r="I10" s="620"/>
      <c r="J10" s="166"/>
      <c r="K10" s="58">
        <f t="shared" si="0"/>
        <v>0</v>
      </c>
      <c r="L10" s="58">
        <f t="shared" si="1"/>
        <v>0</v>
      </c>
    </row>
    <row r="11" spans="1:12" ht="12.75">
      <c r="A11" s="619"/>
      <c r="B11" s="622"/>
      <c r="C11" s="619" t="str">
        <f>May!C11</f>
        <v>CL</v>
      </c>
      <c r="D11" s="618"/>
      <c r="E11" s="618"/>
      <c r="F11" s="618"/>
      <c r="G11" s="618"/>
      <c r="H11" s="618"/>
      <c r="I11" s="620"/>
      <c r="J11" s="166"/>
      <c r="K11" s="58">
        <f t="shared" si="0"/>
        <v>0</v>
      </c>
      <c r="L11" s="58">
        <f t="shared" si="1"/>
        <v>0</v>
      </c>
    </row>
    <row r="12" spans="1:12" ht="12.75">
      <c r="A12" s="619"/>
      <c r="B12" s="622"/>
      <c r="C12" s="619" t="str">
        <f>May!C12</f>
        <v>PDC</v>
      </c>
      <c r="D12" s="618"/>
      <c r="E12" s="618"/>
      <c r="F12" s="618"/>
      <c r="G12" s="618"/>
      <c r="H12" s="618"/>
      <c r="I12" s="620"/>
      <c r="J12" s="166"/>
      <c r="K12" s="58">
        <f t="shared" si="0"/>
        <v>0</v>
      </c>
      <c r="L12" s="58">
        <f t="shared" si="1"/>
        <v>0</v>
      </c>
    </row>
    <row r="13" spans="1:12" ht="12.75">
      <c r="A13" s="619"/>
      <c r="B13" s="622"/>
      <c r="C13" s="619" t="str">
        <f>May!C13</f>
        <v>SDS</v>
      </c>
      <c r="D13" s="618"/>
      <c r="E13" s="618"/>
      <c r="F13" s="618"/>
      <c r="G13" s="618"/>
      <c r="H13" s="618"/>
      <c r="I13" s="620"/>
      <c r="J13" s="166"/>
      <c r="K13" s="58">
        <f t="shared" si="0"/>
        <v>0</v>
      </c>
      <c r="L13" s="58">
        <f t="shared" si="1"/>
        <v>0</v>
      </c>
    </row>
    <row r="14" spans="1:12" ht="12.75">
      <c r="A14" s="619"/>
      <c r="B14" s="622"/>
      <c r="C14" s="619" t="str">
        <f>May!C14</f>
        <v>ADM</v>
      </c>
      <c r="D14" s="618"/>
      <c r="E14" s="618"/>
      <c r="F14" s="618"/>
      <c r="G14" s="618"/>
      <c r="H14" s="618"/>
      <c r="I14" s="620"/>
      <c r="J14" s="166"/>
      <c r="K14" s="58">
        <f t="shared" si="0"/>
        <v>0</v>
      </c>
      <c r="L14" s="58">
        <f t="shared" si="1"/>
        <v>0</v>
      </c>
    </row>
    <row r="15" spans="1:12" ht="12.75">
      <c r="A15" s="619"/>
      <c r="B15" s="622"/>
      <c r="C15" s="619" t="str">
        <f>May!C15</f>
        <v>LIT</v>
      </c>
      <c r="D15" s="618"/>
      <c r="E15" s="618"/>
      <c r="F15" s="618"/>
      <c r="G15" s="618"/>
      <c r="H15" s="618"/>
      <c r="I15" s="620"/>
      <c r="J15" s="166"/>
      <c r="K15" s="58">
        <f t="shared" si="0"/>
        <v>0</v>
      </c>
      <c r="L15" s="58">
        <f t="shared" si="1"/>
        <v>0</v>
      </c>
    </row>
    <row r="16" spans="1:12" ht="12.75">
      <c r="A16" s="619"/>
      <c r="B16" s="622"/>
      <c r="C16" s="619" t="str">
        <f>May!C16</f>
        <v>DEL</v>
      </c>
      <c r="D16" s="618"/>
      <c r="E16" s="618"/>
      <c r="F16" s="618"/>
      <c r="G16" s="618"/>
      <c r="H16" s="618"/>
      <c r="I16" s="620"/>
      <c r="J16" s="166"/>
      <c r="K16" s="58">
        <f t="shared" si="0"/>
        <v>0</v>
      </c>
      <c r="L16" s="58">
        <f t="shared" si="1"/>
        <v>0</v>
      </c>
    </row>
    <row r="17" spans="1:12" ht="12.75">
      <c r="A17" s="619"/>
      <c r="B17" s="622"/>
      <c r="C17" s="619" t="str">
        <f>May!C17</f>
        <v>OR</v>
      </c>
      <c r="D17" s="618"/>
      <c r="E17" s="618"/>
      <c r="F17" s="618"/>
      <c r="G17" s="618"/>
      <c r="H17" s="618"/>
      <c r="I17" s="620"/>
      <c r="J17" s="166"/>
      <c r="K17" s="58">
        <f t="shared" si="0"/>
        <v>0</v>
      </c>
      <c r="L17" s="58">
        <f t="shared" si="1"/>
        <v>0</v>
      </c>
    </row>
    <row r="18" spans="1:12" ht="12.75">
      <c r="A18" s="619"/>
      <c r="B18" s="622"/>
      <c r="C18" s="619" t="str">
        <f>May!C18</f>
        <v>ORC</v>
      </c>
      <c r="D18" s="618"/>
      <c r="E18" s="618"/>
      <c r="F18" s="618"/>
      <c r="G18" s="618"/>
      <c r="H18" s="618"/>
      <c r="I18" s="620"/>
      <c r="J18" s="166"/>
      <c r="K18" s="58">
        <f t="shared" si="0"/>
        <v>0</v>
      </c>
      <c r="L18" s="58">
        <f t="shared" si="1"/>
        <v>0</v>
      </c>
    </row>
    <row r="19" spans="1:12" ht="12.75">
      <c r="A19" s="619"/>
      <c r="B19" s="622"/>
      <c r="C19" s="619" t="str">
        <f>May!C19</f>
        <v>ANS</v>
      </c>
      <c r="D19" s="618"/>
      <c r="E19" s="618"/>
      <c r="F19" s="618"/>
      <c r="G19" s="618"/>
      <c r="H19" s="618"/>
      <c r="I19" s="620"/>
      <c r="J19" s="166"/>
      <c r="K19" s="58">
        <f t="shared" si="0"/>
        <v>0</v>
      </c>
      <c r="L19" s="58">
        <f t="shared" si="1"/>
        <v>0</v>
      </c>
    </row>
    <row r="20" spans="1:12" ht="12.75">
      <c r="A20" s="619"/>
      <c r="B20" s="622"/>
      <c r="C20" s="619" t="str">
        <f>May!C20</f>
        <v>LAB</v>
      </c>
      <c r="D20" s="618"/>
      <c r="E20" s="618"/>
      <c r="F20" s="618"/>
      <c r="G20" s="618"/>
      <c r="H20" s="618"/>
      <c r="I20" s="620"/>
      <c r="J20" s="166"/>
      <c r="K20" s="58">
        <f t="shared" si="0"/>
        <v>0</v>
      </c>
      <c r="L20" s="58">
        <f t="shared" si="1"/>
        <v>0</v>
      </c>
    </row>
    <row r="21" spans="1:12" ht="12.75">
      <c r="A21" s="619"/>
      <c r="B21" s="622"/>
      <c r="C21" s="619" t="str">
        <f>May!C21</f>
        <v>EKG</v>
      </c>
      <c r="D21" s="618"/>
      <c r="E21" s="618"/>
      <c r="F21" s="618"/>
      <c r="G21" s="618"/>
      <c r="H21" s="618"/>
      <c r="I21" s="620"/>
      <c r="J21" s="166"/>
      <c r="K21" s="58">
        <f t="shared" si="0"/>
        <v>0</v>
      </c>
      <c r="L21" s="58">
        <f t="shared" si="1"/>
        <v>0</v>
      </c>
    </row>
    <row r="22" spans="1:12" ht="12.75">
      <c r="A22" s="619"/>
      <c r="B22" s="622"/>
      <c r="C22" s="619" t="str">
        <f>May!C22</f>
        <v>EEG</v>
      </c>
      <c r="D22" s="618"/>
      <c r="E22" s="618"/>
      <c r="F22" s="618"/>
      <c r="G22" s="618"/>
      <c r="H22" s="618"/>
      <c r="I22" s="620"/>
      <c r="J22" s="166"/>
      <c r="K22" s="58">
        <f t="shared" si="0"/>
        <v>0</v>
      </c>
      <c r="L22" s="58">
        <f t="shared" si="1"/>
        <v>0</v>
      </c>
    </row>
    <row r="23" spans="1:12" ht="12.75">
      <c r="A23" s="619"/>
      <c r="B23" s="622"/>
      <c r="C23" s="619" t="str">
        <f>May!C23</f>
        <v>RAD</v>
      </c>
      <c r="D23" s="618"/>
      <c r="E23" s="618"/>
      <c r="F23" s="618"/>
      <c r="G23" s="618"/>
      <c r="H23" s="618"/>
      <c r="I23" s="620"/>
      <c r="J23" s="166"/>
      <c r="K23" s="58">
        <f t="shared" si="0"/>
        <v>0</v>
      </c>
      <c r="L23" s="58">
        <f t="shared" si="1"/>
        <v>0</v>
      </c>
    </row>
    <row r="24" spans="1:12" ht="12.75">
      <c r="A24" s="619"/>
      <c r="B24" s="622"/>
      <c r="C24" s="619" t="str">
        <f>May!C24</f>
        <v>RAT</v>
      </c>
      <c r="D24" s="618"/>
      <c r="E24" s="618"/>
      <c r="F24" s="618"/>
      <c r="G24" s="618"/>
      <c r="H24" s="618"/>
      <c r="I24" s="620"/>
      <c r="J24" s="166"/>
      <c r="K24" s="58">
        <f t="shared" si="0"/>
        <v>0</v>
      </c>
      <c r="L24" s="58">
        <f t="shared" si="1"/>
        <v>0</v>
      </c>
    </row>
    <row r="25" spans="1:12" ht="12.75">
      <c r="A25" s="619"/>
      <c r="B25" s="622"/>
      <c r="C25" s="619" t="str">
        <f>May!C25</f>
        <v>NUC</v>
      </c>
      <c r="D25" s="618"/>
      <c r="E25" s="618"/>
      <c r="F25" s="618"/>
      <c r="G25" s="618"/>
      <c r="H25" s="618"/>
      <c r="I25" s="620"/>
      <c r="J25" s="166"/>
      <c r="K25" s="58">
        <f t="shared" si="0"/>
        <v>0</v>
      </c>
      <c r="L25" s="58">
        <f t="shared" si="1"/>
        <v>0</v>
      </c>
    </row>
    <row r="26" spans="1:12" ht="12.75">
      <c r="A26" s="619"/>
      <c r="B26" s="622"/>
      <c r="C26" s="619" t="str">
        <f>May!C26</f>
        <v>CAT</v>
      </c>
      <c r="D26" s="618"/>
      <c r="E26" s="618"/>
      <c r="F26" s="618"/>
      <c r="G26" s="618"/>
      <c r="H26" s="618"/>
      <c r="I26" s="620"/>
      <c r="J26" s="166"/>
      <c r="K26" s="58">
        <f t="shared" si="0"/>
        <v>0</v>
      </c>
      <c r="L26" s="58">
        <f t="shared" si="1"/>
        <v>0</v>
      </c>
    </row>
    <row r="27" spans="1:12" ht="12.75">
      <c r="A27" s="619"/>
      <c r="B27" s="622"/>
      <c r="C27" s="619" t="str">
        <f>May!C27</f>
        <v>RES</v>
      </c>
      <c r="D27" s="618"/>
      <c r="E27" s="618"/>
      <c r="F27" s="618"/>
      <c r="G27" s="618"/>
      <c r="H27" s="618"/>
      <c r="I27" s="620"/>
      <c r="J27" s="166"/>
      <c r="K27" s="58">
        <f t="shared" si="0"/>
        <v>0</v>
      </c>
      <c r="L27" s="58">
        <f t="shared" si="1"/>
        <v>0</v>
      </c>
    </row>
    <row r="28" spans="1:12" ht="12.75">
      <c r="A28" s="619"/>
      <c r="B28" s="622"/>
      <c r="C28" s="619" t="str">
        <f>May!C28</f>
        <v>PUL</v>
      </c>
      <c r="D28" s="618"/>
      <c r="E28" s="618"/>
      <c r="F28" s="618"/>
      <c r="G28" s="618"/>
      <c r="H28" s="618"/>
      <c r="I28" s="620"/>
      <c r="J28" s="166"/>
      <c r="K28" s="58">
        <f t="shared" si="0"/>
        <v>0</v>
      </c>
      <c r="L28" s="58">
        <f t="shared" si="1"/>
        <v>0</v>
      </c>
    </row>
    <row r="29" spans="1:12" ht="12.75">
      <c r="A29" s="619"/>
      <c r="B29" s="622"/>
      <c r="C29" s="619" t="str">
        <f>May!C29</f>
        <v>RDL</v>
      </c>
      <c r="D29" s="618"/>
      <c r="E29" s="618"/>
      <c r="F29" s="618"/>
      <c r="G29" s="618"/>
      <c r="H29" s="618"/>
      <c r="I29" s="620"/>
      <c r="J29" s="166"/>
      <c r="K29" s="58">
        <f t="shared" si="0"/>
        <v>0</v>
      </c>
      <c r="L29" s="58">
        <f t="shared" si="1"/>
        <v>0</v>
      </c>
    </row>
    <row r="30" spans="1:12" ht="12.75">
      <c r="A30" s="619"/>
      <c r="B30" s="622"/>
      <c r="C30" s="619" t="str">
        <f>May!C30</f>
        <v>PTH</v>
      </c>
      <c r="D30" s="618"/>
      <c r="E30" s="618"/>
      <c r="F30" s="618"/>
      <c r="G30" s="618"/>
      <c r="H30" s="618"/>
      <c r="I30" s="620"/>
      <c r="K30" s="58">
        <f t="shared" si="0"/>
        <v>0</v>
      </c>
      <c r="L30" s="58">
        <f t="shared" si="1"/>
        <v>0</v>
      </c>
    </row>
    <row r="31" spans="1:12" ht="12.75">
      <c r="A31" s="619"/>
      <c r="B31" s="622"/>
      <c r="C31" s="619" t="str">
        <f>May!C31</f>
        <v>OTH</v>
      </c>
      <c r="D31" s="618"/>
      <c r="E31" s="618"/>
      <c r="F31" s="618"/>
      <c r="G31" s="618"/>
      <c r="H31" s="618"/>
      <c r="I31" s="620"/>
      <c r="K31" s="58">
        <f t="shared" si="0"/>
        <v>0</v>
      </c>
      <c r="L31" s="58">
        <f t="shared" si="1"/>
        <v>0</v>
      </c>
    </row>
    <row r="32" spans="1:12" ht="12.75">
      <c r="A32" s="619"/>
      <c r="B32" s="622"/>
      <c r="C32" s="619" t="str">
        <f>May!C32</f>
        <v>STH</v>
      </c>
      <c r="D32" s="618"/>
      <c r="E32" s="618"/>
      <c r="F32" s="618"/>
      <c r="G32" s="618"/>
      <c r="H32" s="618"/>
      <c r="I32" s="620"/>
      <c r="K32" s="58">
        <f t="shared" si="0"/>
        <v>0</v>
      </c>
      <c r="L32" s="58">
        <f t="shared" si="1"/>
        <v>0</v>
      </c>
    </row>
    <row r="33" spans="1:12" ht="12.75">
      <c r="A33" s="619"/>
      <c r="B33" s="622"/>
      <c r="C33" s="619" t="str">
        <f>May!C33</f>
        <v>REC</v>
      </c>
      <c r="D33" s="618"/>
      <c r="E33" s="618"/>
      <c r="F33" s="618"/>
      <c r="G33" s="618"/>
      <c r="H33" s="618"/>
      <c r="I33" s="620"/>
      <c r="K33" s="58">
        <f t="shared" si="0"/>
        <v>0</v>
      </c>
      <c r="L33" s="58">
        <f t="shared" si="1"/>
        <v>0</v>
      </c>
    </row>
    <row r="34" spans="1:12" ht="12.75">
      <c r="A34" s="619"/>
      <c r="B34" s="618"/>
      <c r="C34" s="619" t="str">
        <f>May!C34</f>
        <v>MRI</v>
      </c>
      <c r="D34" s="618"/>
      <c r="E34" s="618"/>
      <c r="F34" s="618"/>
      <c r="G34" s="618"/>
      <c r="H34" s="618"/>
      <c r="I34" s="620"/>
      <c r="K34" s="58">
        <f t="shared" si="0"/>
        <v>0</v>
      </c>
      <c r="L34" s="58">
        <f t="shared" si="1"/>
        <v>0</v>
      </c>
    </row>
    <row r="35" spans="1:12" ht="12.75">
      <c r="A35" s="619"/>
      <c r="B35" s="618"/>
      <c r="C35" s="619" t="str">
        <f>May!C35</f>
        <v>AMR</v>
      </c>
      <c r="D35" s="618"/>
      <c r="E35" s="618"/>
      <c r="F35" s="618"/>
      <c r="G35" s="618"/>
      <c r="H35" s="618"/>
      <c r="I35" s="620"/>
      <c r="K35" s="58">
        <f t="shared" si="0"/>
        <v>0</v>
      </c>
      <c r="L35" s="58">
        <f t="shared" si="1"/>
        <v>0</v>
      </c>
    </row>
    <row r="36" spans="1:12" ht="12.75">
      <c r="A36" s="619"/>
      <c r="B36" s="618"/>
      <c r="C36" s="619" t="str">
        <f>May!C36</f>
        <v>TMT</v>
      </c>
      <c r="D36" s="618"/>
      <c r="E36" s="618"/>
      <c r="F36" s="618"/>
      <c r="G36" s="618"/>
      <c r="H36" s="618"/>
      <c r="I36" s="620"/>
      <c r="K36" s="58">
        <f t="shared" si="0"/>
        <v>0</v>
      </c>
      <c r="L36" s="58">
        <f t="shared" si="1"/>
        <v>0</v>
      </c>
    </row>
    <row r="37" spans="1:12" ht="12.75">
      <c r="A37" s="619"/>
      <c r="B37" s="618"/>
      <c r="C37" s="619" t="str">
        <f>May!C37</f>
        <v>IRC</v>
      </c>
      <c r="D37" s="618"/>
      <c r="E37" s="618"/>
      <c r="F37" s="618"/>
      <c r="G37" s="618"/>
      <c r="H37" s="618"/>
      <c r="I37" s="620"/>
      <c r="K37" s="58">
        <f t="shared" si="0"/>
        <v>0</v>
      </c>
      <c r="L37" s="58">
        <f t="shared" si="1"/>
        <v>0</v>
      </c>
    </row>
    <row r="38" spans="1:12" ht="12.75">
      <c r="A38" s="619"/>
      <c r="B38" s="618"/>
      <c r="C38" s="619" t="str">
        <f>May!C38</f>
        <v>OBV</v>
      </c>
      <c r="D38" s="618"/>
      <c r="E38" s="618"/>
      <c r="F38" s="618"/>
      <c r="G38" s="618"/>
      <c r="H38" s="618"/>
      <c r="I38" s="620"/>
      <c r="K38" s="58">
        <f t="shared" si="0"/>
        <v>0</v>
      </c>
      <c r="L38" s="58">
        <f t="shared" si="1"/>
        <v>0</v>
      </c>
    </row>
    <row r="39" spans="1:12" ht="12.75">
      <c r="A39" s="618"/>
      <c r="B39" s="618"/>
      <c r="C39" s="619" t="str">
        <f>May!C39</f>
        <v>HYP</v>
      </c>
      <c r="D39" s="621"/>
      <c r="E39" s="618"/>
      <c r="F39" s="618"/>
      <c r="G39" s="627"/>
      <c r="H39" s="618"/>
      <c r="I39" s="618"/>
      <c r="K39" s="58">
        <f t="shared" si="0"/>
        <v>0</v>
      </c>
      <c r="L39" s="58">
        <f t="shared" si="1"/>
        <v>0</v>
      </c>
    </row>
    <row r="40" spans="1:12" ht="12.75">
      <c r="A40" s="618"/>
      <c r="B40" s="618"/>
      <c r="C40" s="619" t="str">
        <f>May!C40</f>
        <v>CRH</v>
      </c>
      <c r="D40" s="621"/>
      <c r="E40" s="618"/>
      <c r="F40" s="618"/>
      <c r="G40" s="627"/>
      <c r="H40" s="618"/>
      <c r="I40" s="618"/>
      <c r="K40" s="58">
        <f t="shared" si="0"/>
        <v>0</v>
      </c>
      <c r="L40" s="58">
        <f t="shared" si="1"/>
        <v>0</v>
      </c>
    </row>
    <row r="41" spans="1:12" ht="12.75">
      <c r="A41" s="618"/>
      <c r="B41" s="618"/>
      <c r="C41" s="619" t="str">
        <f>May!C41</f>
        <v>MSS</v>
      </c>
      <c r="D41" s="621"/>
      <c r="E41" s="618"/>
      <c r="F41" s="618"/>
      <c r="G41" s="618"/>
      <c r="H41" s="618"/>
      <c r="I41" s="618"/>
      <c r="K41" s="58">
        <f t="shared" si="0"/>
        <v>0</v>
      </c>
      <c r="L41" s="58">
        <f t="shared" si="1"/>
        <v>0</v>
      </c>
    </row>
    <row r="42" spans="1:12" ht="12.75">
      <c r="A42" s="618"/>
      <c r="B42" s="618"/>
      <c r="C42" s="619" t="str">
        <f>May!C42</f>
        <v>CDS</v>
      </c>
      <c r="D42" s="621"/>
      <c r="E42" s="618"/>
      <c r="F42" s="618"/>
      <c r="G42" s="618"/>
      <c r="H42" s="618"/>
      <c r="I42" s="618"/>
      <c r="K42" s="58">
        <f t="shared" si="0"/>
        <v>0</v>
      </c>
      <c r="L42" s="58">
        <f t="shared" si="1"/>
        <v>0</v>
      </c>
    </row>
    <row r="43" spans="1:12" ht="12.75">
      <c r="A43" s="618"/>
      <c r="B43" s="618"/>
      <c r="C43" s="619">
        <f>May!C43</f>
        <v>0</v>
      </c>
      <c r="D43" s="621"/>
      <c r="E43" s="618"/>
      <c r="F43" s="618"/>
      <c r="G43" s="618"/>
      <c r="H43" s="618"/>
      <c r="I43" s="618"/>
      <c r="K43" s="58">
        <f t="shared" si="0"/>
        <v>0</v>
      </c>
      <c r="L43" s="58">
        <f t="shared" si="1"/>
        <v>0</v>
      </c>
    </row>
    <row r="44" spans="1:12" ht="12.75">
      <c r="A44" s="623"/>
      <c r="B44" s="623"/>
      <c r="C44" s="619">
        <f>May!C44</f>
        <v>0</v>
      </c>
      <c r="D44" s="623"/>
      <c r="E44" s="623"/>
      <c r="F44" s="623"/>
      <c r="G44" s="623"/>
      <c r="H44" s="623"/>
      <c r="I44" s="624"/>
      <c r="K44" s="58">
        <f t="shared" si="0"/>
        <v>0</v>
      </c>
      <c r="L44" s="58">
        <f t="shared" si="1"/>
        <v>0</v>
      </c>
    </row>
    <row r="45" spans="1:12" ht="12.75">
      <c r="A45" s="623"/>
      <c r="B45" s="623"/>
      <c r="C45" s="619">
        <f>May!C45</f>
        <v>0</v>
      </c>
      <c r="D45" s="623"/>
      <c r="E45" s="623"/>
      <c r="F45" s="623"/>
      <c r="G45" s="623"/>
      <c r="H45" s="623"/>
      <c r="I45" s="624"/>
      <c r="K45" s="58">
        <f t="shared" si="0"/>
        <v>0</v>
      </c>
      <c r="L45" s="58">
        <f t="shared" si="1"/>
        <v>0</v>
      </c>
    </row>
    <row r="46" spans="1:12" ht="12.75">
      <c r="A46" s="623"/>
      <c r="B46" s="623"/>
      <c r="C46" s="619">
        <f>May!C46</f>
        <v>0</v>
      </c>
      <c r="D46" s="623"/>
      <c r="E46" s="623"/>
      <c r="F46" s="623"/>
      <c r="G46" s="623"/>
      <c r="H46" s="623"/>
      <c r="I46" s="624"/>
      <c r="K46" s="58">
        <f t="shared" si="0"/>
        <v>0</v>
      </c>
      <c r="L46" s="58">
        <f t="shared" si="1"/>
        <v>0</v>
      </c>
    </row>
    <row r="47" spans="1:12" ht="12.75">
      <c r="A47" s="623"/>
      <c r="B47" s="623"/>
      <c r="C47" s="619">
        <f>May!C47</f>
        <v>0</v>
      </c>
      <c r="D47" s="623"/>
      <c r="E47" s="623"/>
      <c r="F47" s="623"/>
      <c r="G47" s="623"/>
      <c r="H47" s="623"/>
      <c r="I47" s="624"/>
      <c r="K47" s="58">
        <f t="shared" si="0"/>
        <v>0</v>
      </c>
      <c r="L47" s="58">
        <f t="shared" si="1"/>
        <v>0</v>
      </c>
    </row>
    <row r="48" spans="1:12" ht="12.75">
      <c r="A48" s="623"/>
      <c r="B48" s="623"/>
      <c r="C48" s="619">
        <f>May!C48</f>
        <v>0</v>
      </c>
      <c r="D48" s="623"/>
      <c r="E48" s="623"/>
      <c r="F48" s="623"/>
      <c r="G48" s="623"/>
      <c r="H48" s="623"/>
      <c r="I48" s="624"/>
      <c r="K48" s="58">
        <f t="shared" si="0"/>
        <v>0</v>
      </c>
      <c r="L48" s="58">
        <f t="shared" si="1"/>
        <v>0</v>
      </c>
    </row>
    <row r="50" spans="3:12" ht="12.75">
      <c r="C50" s="162" t="s">
        <v>65</v>
      </c>
      <c r="D50" s="162">
        <f>SUM(D3:D48)</f>
        <v>0</v>
      </c>
      <c r="E50" s="162">
        <f>SUM(E3:E48)</f>
        <v>0</v>
      </c>
      <c r="F50" s="162">
        <f>SUM(F3:F48)</f>
        <v>0</v>
      </c>
      <c r="G50" s="162">
        <f>SUM(G3:G48)</f>
        <v>0</v>
      </c>
      <c r="H50" s="162">
        <f>SUM(H3:H48)</f>
        <v>0</v>
      </c>
      <c r="I50" s="162"/>
      <c r="J50" s="162"/>
      <c r="K50" s="162">
        <f>SUM(K3:K48)</f>
        <v>0</v>
      </c>
      <c r="L50" s="162">
        <f>SUM(L3:L48)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3"/>
  </sheetPr>
  <dimension ref="A1:R33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3.00390625" style="0" customWidth="1"/>
    <col min="3" max="3" width="12.7109375" style="0" bestFit="1" customWidth="1"/>
    <col min="4" max="4" width="2.7109375" style="0" customWidth="1"/>
    <col min="5" max="5" width="11.57421875" style="0" bestFit="1" customWidth="1"/>
    <col min="6" max="6" width="2.7109375" style="0" customWidth="1"/>
    <col min="7" max="7" width="10.28125" style="0" customWidth="1"/>
    <col min="8" max="8" width="3.00390625" style="0" customWidth="1"/>
    <col min="9" max="9" width="13.00390625" style="0" customWidth="1"/>
    <col min="10" max="10" width="3.00390625" style="0" customWidth="1"/>
    <col min="11" max="11" width="12.57421875" style="0" customWidth="1"/>
    <col min="16" max="16" width="11.00390625" style="0" customWidth="1"/>
  </cols>
  <sheetData>
    <row r="1" spans="1:4" ht="17.25">
      <c r="A1" s="104" t="e">
        <f>'Input Info'!#REF!</f>
        <v>#REF!</v>
      </c>
      <c r="B1" s="104"/>
      <c r="C1" s="102"/>
      <c r="D1" s="102"/>
    </row>
    <row r="2" spans="1:4" ht="17.25">
      <c r="A2" s="104" t="s">
        <v>404</v>
      </c>
      <c r="B2" s="104"/>
      <c r="C2" s="102"/>
      <c r="D2" s="102"/>
    </row>
    <row r="3" spans="1:4" ht="17.25">
      <c r="A3" s="200" t="s">
        <v>337</v>
      </c>
      <c r="B3" s="200"/>
      <c r="C3" s="200">
        <f>'Input Info'!D8</f>
        <v>42185</v>
      </c>
      <c r="D3" s="200"/>
    </row>
    <row r="4" spans="3:10" ht="12.75" customHeight="1">
      <c r="C4" s="292"/>
      <c r="D4" s="292"/>
      <c r="E4" s="292"/>
      <c r="F4" s="292"/>
      <c r="G4" s="293"/>
      <c r="H4" s="294"/>
      <c r="I4" s="294"/>
      <c r="J4" s="294"/>
    </row>
    <row r="5" spans="3:10" ht="12.75" customHeight="1">
      <c r="C5" s="295"/>
      <c r="D5" s="295"/>
      <c r="E5" s="295"/>
      <c r="F5" s="294"/>
      <c r="G5" s="294"/>
      <c r="H5" s="296"/>
      <c r="I5" s="294"/>
      <c r="J5" s="294"/>
    </row>
    <row r="6" spans="1:10" ht="12.75">
      <c r="A6" s="297"/>
      <c r="B6" s="297"/>
      <c r="C6" s="298"/>
      <c r="D6" s="298"/>
      <c r="E6" s="293"/>
      <c r="F6" s="299"/>
      <c r="G6" s="293"/>
      <c r="H6" s="299"/>
      <c r="I6" s="293"/>
      <c r="J6" s="294"/>
    </row>
    <row r="7" spans="1:12" ht="16.5">
      <c r="A7" s="300" t="s">
        <v>381</v>
      </c>
      <c r="B7" s="297"/>
      <c r="C7" s="298"/>
      <c r="D7" s="298"/>
      <c r="E7" s="301" t="e">
        <f>'GBR TPR-2'!#REF!</f>
        <v>#REF!</v>
      </c>
      <c r="F7" s="302"/>
      <c r="G7" s="293"/>
      <c r="H7" s="299"/>
      <c r="I7" s="293"/>
      <c r="J7" s="294"/>
      <c r="L7" s="255"/>
    </row>
    <row r="8" spans="1:18" ht="39">
      <c r="A8" s="303" t="s">
        <v>36</v>
      </c>
      <c r="B8" s="303"/>
      <c r="C8" s="304" t="s">
        <v>382</v>
      </c>
      <c r="D8" s="305"/>
      <c r="E8" s="304" t="s">
        <v>383</v>
      </c>
      <c r="F8" s="306"/>
      <c r="G8" s="304" t="s">
        <v>384</v>
      </c>
      <c r="H8" s="306"/>
      <c r="I8" s="304" t="s">
        <v>385</v>
      </c>
      <c r="J8" s="307"/>
      <c r="K8" s="304" t="s">
        <v>386</v>
      </c>
      <c r="L8" s="308"/>
      <c r="M8" s="308"/>
      <c r="N8" s="308"/>
      <c r="O8" s="308"/>
      <c r="P8" s="309"/>
      <c r="Q8" s="308"/>
      <c r="R8" s="310"/>
    </row>
    <row r="9" spans="1:18" ht="12.75">
      <c r="A9" s="311">
        <f>'Rate Order'!A16</f>
        <v>0</v>
      </c>
      <c r="B9" s="297"/>
      <c r="C9" s="312" t="str">
        <f>VLOOKUP(A9,'Rate Order'!$A$16:$I$46,9,FALSE)</f>
        <v> </v>
      </c>
      <c r="D9" s="293"/>
      <c r="E9" s="313" t="e">
        <f aca="true" t="shared" si="0" ref="E9:E32">C9/$C$33</f>
        <v>#VALUE!</v>
      </c>
      <c r="F9" s="299"/>
      <c r="G9" s="314" t="e">
        <f>$E$7*E9</f>
        <v>#REF!</v>
      </c>
      <c r="H9" s="299"/>
      <c r="I9" s="315">
        <f>VLOOKUP(A9,'Rate Order'!$A$16:$I$46,8,FALSE)</f>
      </c>
      <c r="J9" s="299"/>
      <c r="K9" s="347" t="e">
        <f>G9/I9</f>
        <v>#REF!</v>
      </c>
      <c r="L9" s="308"/>
      <c r="M9" s="308"/>
      <c r="N9" s="308"/>
      <c r="O9" s="308"/>
      <c r="P9" s="317"/>
      <c r="Q9" s="308"/>
      <c r="R9" s="310"/>
    </row>
    <row r="10" spans="1:18" ht="12.75">
      <c r="A10" s="311">
        <f>'Rate Order'!A17</f>
        <v>0</v>
      </c>
      <c r="B10" s="297"/>
      <c r="C10" s="312" t="str">
        <f>VLOOKUP(A10,'Rate Order'!$A$16:$I$46,9,FALSE)</f>
        <v> </v>
      </c>
      <c r="D10" s="293"/>
      <c r="E10" s="313" t="e">
        <f t="shared" si="0"/>
        <v>#VALUE!</v>
      </c>
      <c r="F10" s="299"/>
      <c r="G10" s="314" t="e">
        <f aca="true" t="shared" si="1" ref="G10:G32">$E$7*E10</f>
        <v>#REF!</v>
      </c>
      <c r="H10" s="299"/>
      <c r="I10" s="315">
        <f>VLOOKUP(A10,'Rate Order'!$A$16:$I$46,8,FALSE)</f>
      </c>
      <c r="J10" s="299"/>
      <c r="K10" s="347" t="e">
        <f aca="true" t="shared" si="2" ref="K10:K32">G10/I10</f>
        <v>#REF!</v>
      </c>
      <c r="L10" s="308"/>
      <c r="M10" s="308"/>
      <c r="N10" s="308"/>
      <c r="O10" s="308"/>
      <c r="P10" s="309"/>
      <c r="Q10" s="308"/>
      <c r="R10" s="310"/>
    </row>
    <row r="11" spans="1:18" ht="12.75">
      <c r="A11" s="311">
        <f>'Rate Order'!A18</f>
        <v>0</v>
      </c>
      <c r="C11" s="312" t="str">
        <f>VLOOKUP(A11,'Rate Order'!$A$16:$I$46,9,FALSE)</f>
        <v> </v>
      </c>
      <c r="D11" s="293"/>
      <c r="E11" s="313" t="e">
        <f t="shared" si="0"/>
        <v>#VALUE!</v>
      </c>
      <c r="F11" s="299"/>
      <c r="G11" s="314" t="e">
        <f t="shared" si="1"/>
        <v>#REF!</v>
      </c>
      <c r="H11" s="299"/>
      <c r="I11" s="315">
        <f>VLOOKUP(A11,'Rate Order'!$A$16:$I$46,8,FALSE)</f>
      </c>
      <c r="J11" s="299"/>
      <c r="K11" s="347" t="e">
        <f t="shared" si="2"/>
        <v>#REF!</v>
      </c>
      <c r="L11" s="308"/>
      <c r="M11" s="308"/>
      <c r="N11" s="308"/>
      <c r="O11" s="308"/>
      <c r="P11" s="308"/>
      <c r="Q11" s="308"/>
      <c r="R11" s="310"/>
    </row>
    <row r="12" spans="1:18" ht="12.75">
      <c r="A12" s="311">
        <f>'Rate Order'!A19</f>
        <v>0</v>
      </c>
      <c r="C12" s="312" t="str">
        <f>VLOOKUP(A12,'Rate Order'!$A$16:$I$46,9,FALSE)</f>
        <v> </v>
      </c>
      <c r="D12" s="293"/>
      <c r="E12" s="313" t="e">
        <f t="shared" si="0"/>
        <v>#VALUE!</v>
      </c>
      <c r="F12" s="299"/>
      <c r="G12" s="314" t="e">
        <f t="shared" si="1"/>
        <v>#REF!</v>
      </c>
      <c r="H12" s="299"/>
      <c r="I12" s="315">
        <f>VLOOKUP(A12,'Rate Order'!$A$16:$I$46,8,FALSE)</f>
      </c>
      <c r="J12" s="299"/>
      <c r="K12" s="347" t="e">
        <f t="shared" si="2"/>
        <v>#REF!</v>
      </c>
      <c r="L12" s="308"/>
      <c r="M12" s="308"/>
      <c r="N12" s="308"/>
      <c r="O12" s="308"/>
      <c r="P12" s="309"/>
      <c r="Q12" s="308"/>
      <c r="R12" s="310"/>
    </row>
    <row r="13" spans="1:18" ht="12.75">
      <c r="A13" s="311">
        <f>'Rate Order'!A20</f>
        <v>0</v>
      </c>
      <c r="C13" s="312" t="str">
        <f>VLOOKUP(A13,'Rate Order'!$A$16:$I$46,9,FALSE)</f>
        <v> </v>
      </c>
      <c r="D13" s="293"/>
      <c r="E13" s="313" t="e">
        <f t="shared" si="0"/>
        <v>#VALUE!</v>
      </c>
      <c r="F13" s="299"/>
      <c r="G13" s="314" t="e">
        <f t="shared" si="1"/>
        <v>#REF!</v>
      </c>
      <c r="H13" s="299"/>
      <c r="I13" s="315">
        <f>VLOOKUP(A13,'Rate Order'!$A$16:$I$46,8,FALSE)</f>
      </c>
      <c r="J13" s="299"/>
      <c r="K13" s="347" t="e">
        <f t="shared" si="2"/>
        <v>#REF!</v>
      </c>
      <c r="L13" s="310"/>
      <c r="M13" s="310"/>
      <c r="N13" s="310"/>
      <c r="O13" s="310"/>
      <c r="P13" s="310"/>
      <c r="Q13" s="310"/>
      <c r="R13" s="310"/>
    </row>
    <row r="14" spans="1:11" ht="12.75">
      <c r="A14" s="311">
        <f>'Rate Order'!A21</f>
        <v>0</v>
      </c>
      <c r="C14" s="312" t="str">
        <f>VLOOKUP(A14,'Rate Order'!$A$16:$I$46,9,FALSE)</f>
        <v> </v>
      </c>
      <c r="D14" s="293"/>
      <c r="E14" s="313" t="e">
        <f t="shared" si="0"/>
        <v>#VALUE!</v>
      </c>
      <c r="F14" s="299"/>
      <c r="G14" s="314" t="e">
        <f t="shared" si="1"/>
        <v>#REF!</v>
      </c>
      <c r="H14" s="299"/>
      <c r="I14" s="315">
        <f>VLOOKUP(A14,'Rate Order'!$A$16:$I$46,8,FALSE)</f>
      </c>
      <c r="J14" s="299"/>
      <c r="K14" s="347" t="e">
        <f t="shared" si="2"/>
        <v>#REF!</v>
      </c>
    </row>
    <row r="15" spans="1:11" ht="12.75">
      <c r="A15" s="311">
        <f>'Rate Order'!A22</f>
        <v>0</v>
      </c>
      <c r="C15" s="312" t="str">
        <f>VLOOKUP(A15,'Rate Order'!$A$16:$I$46,9,FALSE)</f>
        <v> </v>
      </c>
      <c r="D15" s="293"/>
      <c r="E15" s="313" t="e">
        <f t="shared" si="0"/>
        <v>#VALUE!</v>
      </c>
      <c r="F15" s="299"/>
      <c r="G15" s="314" t="e">
        <f t="shared" si="1"/>
        <v>#REF!</v>
      </c>
      <c r="H15" s="299"/>
      <c r="I15" s="315">
        <f>VLOOKUP(A15,'Rate Order'!$A$16:$I$46,8,FALSE)</f>
      </c>
      <c r="J15" s="299"/>
      <c r="K15" s="347" t="e">
        <f t="shared" si="2"/>
        <v>#REF!</v>
      </c>
    </row>
    <row r="16" spans="1:11" ht="12.75">
      <c r="A16" s="311">
        <f>'Rate Order'!A23</f>
        <v>0</v>
      </c>
      <c r="C16" s="312" t="str">
        <f>VLOOKUP(A16,'Rate Order'!$A$16:$I$46,9,FALSE)</f>
        <v> </v>
      </c>
      <c r="D16" s="293"/>
      <c r="E16" s="313" t="e">
        <f t="shared" si="0"/>
        <v>#VALUE!</v>
      </c>
      <c r="F16" s="299"/>
      <c r="G16" s="314" t="e">
        <f t="shared" si="1"/>
        <v>#REF!</v>
      </c>
      <c r="H16" s="299"/>
      <c r="I16" s="315">
        <f>VLOOKUP(A16,'Rate Order'!$A$16:$I$46,8,FALSE)</f>
      </c>
      <c r="J16" s="299"/>
      <c r="K16" s="347" t="e">
        <f t="shared" si="2"/>
        <v>#REF!</v>
      </c>
    </row>
    <row r="17" spans="1:11" ht="12.75">
      <c r="A17" s="311">
        <f>'Rate Order'!A24</f>
        <v>0</v>
      </c>
      <c r="C17" s="312" t="str">
        <f>VLOOKUP(A17,'Rate Order'!$A$16:$I$46,9,FALSE)</f>
        <v> </v>
      </c>
      <c r="D17" s="293"/>
      <c r="E17" s="313" t="e">
        <f t="shared" si="0"/>
        <v>#VALUE!</v>
      </c>
      <c r="F17" s="293"/>
      <c r="G17" s="314" t="e">
        <f t="shared" si="1"/>
        <v>#REF!</v>
      </c>
      <c r="H17" s="293"/>
      <c r="I17" s="315">
        <f>VLOOKUP(A17,'Rate Order'!$A$16:$I$46,8,FALSE)</f>
      </c>
      <c r="J17" s="293"/>
      <c r="K17" s="347" t="e">
        <f t="shared" si="2"/>
        <v>#REF!</v>
      </c>
    </row>
    <row r="18" spans="1:11" ht="12.75">
      <c r="A18" s="311">
        <f>'Rate Order'!A25</f>
        <v>0</v>
      </c>
      <c r="C18" s="312" t="str">
        <f>VLOOKUP(A18,'Rate Order'!$A$16:$I$46,9,FALSE)</f>
        <v> </v>
      </c>
      <c r="D18" s="294"/>
      <c r="E18" s="313" t="e">
        <f t="shared" si="0"/>
        <v>#VALUE!</v>
      </c>
      <c r="F18" s="294"/>
      <c r="G18" s="314" t="e">
        <f t="shared" si="1"/>
        <v>#REF!</v>
      </c>
      <c r="H18" s="294"/>
      <c r="I18" s="315">
        <f>VLOOKUP(A18,'Rate Order'!$A$16:$I$46,8,FALSE)</f>
      </c>
      <c r="J18" s="294"/>
      <c r="K18" s="347" t="e">
        <f t="shared" si="2"/>
        <v>#REF!</v>
      </c>
    </row>
    <row r="19" spans="1:11" ht="12.75">
      <c r="A19" s="311">
        <f>'Rate Order'!A26</f>
        <v>0</v>
      </c>
      <c r="C19" s="312" t="str">
        <f>VLOOKUP(A19,'Rate Order'!$A$16:$I$46,9,FALSE)</f>
        <v> </v>
      </c>
      <c r="D19" s="294"/>
      <c r="E19" s="313" t="e">
        <f t="shared" si="0"/>
        <v>#VALUE!</v>
      </c>
      <c r="F19" s="294"/>
      <c r="G19" s="314" t="e">
        <f t="shared" si="1"/>
        <v>#REF!</v>
      </c>
      <c r="H19" s="294"/>
      <c r="I19" s="315">
        <f>VLOOKUP(A19,'Rate Order'!$A$16:$I$46,8,FALSE)</f>
      </c>
      <c r="J19" s="318"/>
      <c r="K19" s="347" t="e">
        <f t="shared" si="2"/>
        <v>#REF!</v>
      </c>
    </row>
    <row r="20" spans="1:11" ht="12.75">
      <c r="A20" s="311">
        <f>'Rate Order'!A27</f>
        <v>0</v>
      </c>
      <c r="C20" s="312" t="str">
        <f>VLOOKUP(A20,'Rate Order'!$A$16:$I$46,9,FALSE)</f>
        <v> </v>
      </c>
      <c r="D20" s="294"/>
      <c r="E20" s="313" t="e">
        <f t="shared" si="0"/>
        <v>#VALUE!</v>
      </c>
      <c r="F20" s="294"/>
      <c r="G20" s="314" t="e">
        <f t="shared" si="1"/>
        <v>#REF!</v>
      </c>
      <c r="H20" s="294"/>
      <c r="I20" s="315">
        <f>VLOOKUP(A20,'Rate Order'!$A$16:$I$46,8,FALSE)</f>
      </c>
      <c r="J20" s="294"/>
      <c r="K20" s="347" t="e">
        <f t="shared" si="2"/>
        <v>#REF!</v>
      </c>
    </row>
    <row r="21" spans="1:11" ht="12.75">
      <c r="A21" s="311">
        <f>'Rate Order'!A28</f>
        <v>0</v>
      </c>
      <c r="C21" s="312" t="str">
        <f>VLOOKUP(A21,'Rate Order'!$A$16:$I$46,9,FALSE)</f>
        <v> </v>
      </c>
      <c r="D21" s="294"/>
      <c r="E21" s="313" t="e">
        <f t="shared" si="0"/>
        <v>#VALUE!</v>
      </c>
      <c r="F21" s="293"/>
      <c r="G21" s="314" t="e">
        <f t="shared" si="1"/>
        <v>#REF!</v>
      </c>
      <c r="H21" s="293"/>
      <c r="I21" s="315">
        <f>VLOOKUP(A21,'Rate Order'!$A$16:$I$46,8,FALSE)</f>
      </c>
      <c r="J21" s="293"/>
      <c r="K21" s="347" t="e">
        <f t="shared" si="2"/>
        <v>#REF!</v>
      </c>
    </row>
    <row r="22" spans="1:11" ht="12.75">
      <c r="A22" s="311">
        <f>'Rate Order'!A29</f>
        <v>0</v>
      </c>
      <c r="C22" s="312" t="str">
        <f>VLOOKUP(A22,'Rate Order'!$A$16:$I$46,9,FALSE)</f>
        <v> </v>
      </c>
      <c r="D22" s="294"/>
      <c r="E22" s="313" t="e">
        <f t="shared" si="0"/>
        <v>#VALUE!</v>
      </c>
      <c r="F22" s="293"/>
      <c r="G22" s="314" t="e">
        <f t="shared" si="1"/>
        <v>#REF!</v>
      </c>
      <c r="H22" s="293"/>
      <c r="I22" s="315">
        <f>VLOOKUP(A22,'Rate Order'!$A$16:$I$46,8,FALSE)</f>
      </c>
      <c r="J22" s="293"/>
      <c r="K22" s="347" t="e">
        <f t="shared" si="2"/>
        <v>#REF!</v>
      </c>
    </row>
    <row r="23" spans="1:11" ht="12.75">
      <c r="A23" s="311">
        <f>'Rate Order'!A30</f>
        <v>0</v>
      </c>
      <c r="C23" s="312" t="str">
        <f>VLOOKUP(A23,'Rate Order'!$A$16:$I$46,9,FALSE)</f>
        <v> </v>
      </c>
      <c r="D23" s="294"/>
      <c r="E23" s="313" t="e">
        <f t="shared" si="0"/>
        <v>#VALUE!</v>
      </c>
      <c r="F23" s="294"/>
      <c r="G23" s="314" t="e">
        <f t="shared" si="1"/>
        <v>#REF!</v>
      </c>
      <c r="H23" s="294"/>
      <c r="I23" s="315">
        <f>VLOOKUP(A23,'Rate Order'!$A$16:$I$46,8,FALSE)</f>
      </c>
      <c r="J23" s="293"/>
      <c r="K23" s="347" t="e">
        <f t="shared" si="2"/>
        <v>#REF!</v>
      </c>
    </row>
    <row r="24" spans="1:11" ht="12.75">
      <c r="A24" s="311">
        <f>'Rate Order'!A31</f>
        <v>0</v>
      </c>
      <c r="C24" s="312" t="str">
        <f>VLOOKUP(A24,'Rate Order'!$A$16:$I$46,9,FALSE)</f>
        <v> </v>
      </c>
      <c r="D24" s="294"/>
      <c r="E24" s="313" t="e">
        <f t="shared" si="0"/>
        <v>#VALUE!</v>
      </c>
      <c r="F24" s="294"/>
      <c r="G24" s="314" t="e">
        <f t="shared" si="1"/>
        <v>#REF!</v>
      </c>
      <c r="H24" s="294"/>
      <c r="I24" s="315">
        <f>VLOOKUP(A24,'Rate Order'!$A$16:$I$46,8,FALSE)</f>
      </c>
      <c r="J24" s="294"/>
      <c r="K24" s="347" t="e">
        <f t="shared" si="2"/>
        <v>#REF!</v>
      </c>
    </row>
    <row r="25" spans="1:11" ht="12.75">
      <c r="A25" s="311">
        <f>'Rate Order'!A32</f>
        <v>0</v>
      </c>
      <c r="C25" s="312" t="str">
        <f>VLOOKUP(A25,'Rate Order'!$A$16:$I$46,9,FALSE)</f>
        <v> </v>
      </c>
      <c r="D25" s="294"/>
      <c r="E25" s="313" t="e">
        <f t="shared" si="0"/>
        <v>#VALUE!</v>
      </c>
      <c r="F25" s="294"/>
      <c r="G25" s="314" t="e">
        <f t="shared" si="1"/>
        <v>#REF!</v>
      </c>
      <c r="H25" s="294"/>
      <c r="I25" s="315">
        <f>VLOOKUP(A25,'Rate Order'!$A$16:$I$46,8,FALSE)</f>
      </c>
      <c r="J25" s="293"/>
      <c r="K25" s="347" t="e">
        <f t="shared" si="2"/>
        <v>#REF!</v>
      </c>
    </row>
    <row r="26" spans="1:11" ht="12.75">
      <c r="A26" s="311">
        <f>'Rate Order'!A33</f>
        <v>0</v>
      </c>
      <c r="C26" s="312" t="str">
        <f>VLOOKUP(A26,'Rate Order'!$A$16:$I$46,9,FALSE)</f>
        <v> </v>
      </c>
      <c r="D26" s="294"/>
      <c r="E26" s="313" t="e">
        <f t="shared" si="0"/>
        <v>#VALUE!</v>
      </c>
      <c r="F26" s="294"/>
      <c r="G26" s="314" t="e">
        <f t="shared" si="1"/>
        <v>#REF!</v>
      </c>
      <c r="H26" s="294"/>
      <c r="I26" s="315">
        <f>VLOOKUP(A26,'Rate Order'!$A$16:$I$46,8,FALSE)</f>
      </c>
      <c r="J26" s="294"/>
      <c r="K26" s="347" t="e">
        <f t="shared" si="2"/>
        <v>#REF!</v>
      </c>
    </row>
    <row r="27" spans="1:11" ht="12.75">
      <c r="A27" s="311">
        <f>'Rate Order'!A34</f>
        <v>0</v>
      </c>
      <c r="C27" s="312" t="str">
        <f>VLOOKUP(A27,'Rate Order'!$A$16:$I$46,9,FALSE)</f>
        <v> </v>
      </c>
      <c r="E27" s="313" t="e">
        <f t="shared" si="0"/>
        <v>#VALUE!</v>
      </c>
      <c r="G27" s="314" t="e">
        <f t="shared" si="1"/>
        <v>#REF!</v>
      </c>
      <c r="I27" s="315">
        <f>VLOOKUP(A27,'Rate Order'!$A$16:$I$46,8,FALSE)</f>
      </c>
      <c r="K27" s="347" t="e">
        <f t="shared" si="2"/>
        <v>#REF!</v>
      </c>
    </row>
    <row r="28" spans="1:11" ht="12.75">
      <c r="A28" s="311">
        <f>'Rate Order'!A35</f>
        <v>0</v>
      </c>
      <c r="C28" s="312" t="str">
        <f>VLOOKUP(A28,'Rate Order'!$A$16:$I$46,9,FALSE)</f>
        <v> </v>
      </c>
      <c r="E28" s="313" t="e">
        <f t="shared" si="0"/>
        <v>#VALUE!</v>
      </c>
      <c r="G28" s="314" t="e">
        <f t="shared" si="1"/>
        <v>#REF!</v>
      </c>
      <c r="I28" s="315">
        <f>VLOOKUP(A28,'Rate Order'!$A$16:$I$46,8,FALSE)</f>
      </c>
      <c r="K28" s="347" t="e">
        <f t="shared" si="2"/>
        <v>#REF!</v>
      </c>
    </row>
    <row r="29" spans="1:11" ht="12.75">
      <c r="A29" s="311">
        <f>'Rate Order'!A36</f>
        <v>0</v>
      </c>
      <c r="C29" s="312" t="str">
        <f>VLOOKUP(A29,'Rate Order'!$A$16:$I$46,9,FALSE)</f>
        <v> </v>
      </c>
      <c r="E29" s="313" t="e">
        <f t="shared" si="0"/>
        <v>#VALUE!</v>
      </c>
      <c r="G29" s="314" t="e">
        <f t="shared" si="1"/>
        <v>#REF!</v>
      </c>
      <c r="I29" s="315">
        <f>VLOOKUP(A29,'Rate Order'!$A$16:$I$46,8,FALSE)</f>
      </c>
      <c r="K29" s="347" t="e">
        <f t="shared" si="2"/>
        <v>#REF!</v>
      </c>
    </row>
    <row r="30" spans="1:11" ht="12.75">
      <c r="A30" s="311">
        <f>'Rate Order'!A37</f>
        <v>0</v>
      </c>
      <c r="C30" s="312" t="str">
        <f>VLOOKUP(A30,'Rate Order'!$A$16:$I$46,9,FALSE)</f>
        <v> </v>
      </c>
      <c r="E30" s="313" t="e">
        <f t="shared" si="0"/>
        <v>#VALUE!</v>
      </c>
      <c r="G30" s="314" t="e">
        <f t="shared" si="1"/>
        <v>#REF!</v>
      </c>
      <c r="I30" s="315">
        <f>VLOOKUP(A30,'Rate Order'!$A$16:$I$46,8,FALSE)</f>
      </c>
      <c r="K30" s="347" t="e">
        <f t="shared" si="2"/>
        <v>#REF!</v>
      </c>
    </row>
    <row r="31" spans="1:11" ht="12.75">
      <c r="A31" s="311">
        <f>'Rate Order'!A38</f>
        <v>0</v>
      </c>
      <c r="C31" s="312" t="str">
        <f>VLOOKUP(A31,'Rate Order'!$A$16:$I$46,9,FALSE)</f>
        <v> </v>
      </c>
      <c r="E31" s="313" t="e">
        <f t="shared" si="0"/>
        <v>#VALUE!</v>
      </c>
      <c r="G31" s="314" t="e">
        <f t="shared" si="1"/>
        <v>#REF!</v>
      </c>
      <c r="I31" s="315" t="str">
        <f>C31</f>
        <v> </v>
      </c>
      <c r="K31" s="347" t="e">
        <f t="shared" si="2"/>
        <v>#REF!</v>
      </c>
    </row>
    <row r="32" spans="1:11" ht="12.75">
      <c r="A32" s="311">
        <f>'Rate Order'!A39</f>
        <v>0</v>
      </c>
      <c r="C32" s="312" t="str">
        <f>VLOOKUP(A32,'Rate Order'!$A$16:$I$46,9,FALSE)</f>
        <v> </v>
      </c>
      <c r="E32" s="313" t="e">
        <f t="shared" si="0"/>
        <v>#VALUE!</v>
      </c>
      <c r="G32" s="314" t="e">
        <f t="shared" si="1"/>
        <v>#REF!</v>
      </c>
      <c r="I32" s="315" t="str">
        <f>C32</f>
        <v> </v>
      </c>
      <c r="K32" s="347" t="e">
        <f t="shared" si="2"/>
        <v>#REF!</v>
      </c>
    </row>
    <row r="33" spans="3:16" ht="13.5" thickBot="1">
      <c r="C33" s="319">
        <f>SUM(C9:C32)</f>
        <v>0</v>
      </c>
      <c r="E33" s="320" t="e">
        <f>SUM(E9:E32)</f>
        <v>#VALUE!</v>
      </c>
      <c r="G33" s="321" t="e">
        <f>SUM(G9:G32)</f>
        <v>#REF!</v>
      </c>
      <c r="P33" s="322" t="e">
        <f>G33-E7</f>
        <v>#REF!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3"/>
  </sheetPr>
  <dimension ref="A1:Q62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3.00390625" style="0" customWidth="1"/>
    <col min="3" max="3" width="12.7109375" style="0" bestFit="1" customWidth="1"/>
    <col min="4" max="4" width="2.7109375" style="0" customWidth="1"/>
    <col min="5" max="5" width="11.57421875" style="0" bestFit="1" customWidth="1"/>
    <col min="6" max="6" width="2.7109375" style="0" customWidth="1"/>
    <col min="7" max="7" width="10.28125" style="0" customWidth="1"/>
    <col min="8" max="8" width="3.00390625" style="0" customWidth="1"/>
    <col min="9" max="9" width="11.57421875" style="0" bestFit="1" customWidth="1"/>
    <col min="10" max="10" width="3.00390625" style="0" customWidth="1"/>
    <col min="11" max="11" width="12.57421875" style="0" customWidth="1"/>
    <col min="16" max="16" width="11.00390625" style="0" customWidth="1"/>
  </cols>
  <sheetData>
    <row r="1" spans="1:4" ht="17.25">
      <c r="A1" s="104" t="e">
        <f>'Input Info'!#REF!</f>
        <v>#REF!</v>
      </c>
      <c r="B1" s="104"/>
      <c r="C1" s="102"/>
      <c r="D1" s="102"/>
    </row>
    <row r="2" spans="1:4" ht="17.25">
      <c r="A2" s="104" t="s">
        <v>380</v>
      </c>
      <c r="B2" s="104"/>
      <c r="C2" s="102"/>
      <c r="D2" s="102"/>
    </row>
    <row r="3" spans="1:4" ht="17.25">
      <c r="A3" s="200" t="s">
        <v>337</v>
      </c>
      <c r="B3" s="200"/>
      <c r="C3" s="200" t="e">
        <f>Penalty!#REF!</f>
        <v>#REF!</v>
      </c>
      <c r="D3" s="200"/>
    </row>
    <row r="4" spans="3:10" ht="12.75" customHeight="1">
      <c r="C4" s="292"/>
      <c r="D4" s="292"/>
      <c r="E4" s="292"/>
      <c r="F4" s="292"/>
      <c r="G4" s="293"/>
      <c r="H4" s="294"/>
      <c r="I4" s="294"/>
      <c r="J4" s="294"/>
    </row>
    <row r="5" spans="3:10" ht="12.75" customHeight="1">
      <c r="C5" s="295"/>
      <c r="D5" s="295"/>
      <c r="E5" s="295"/>
      <c r="F5" s="294"/>
      <c r="G5" s="294"/>
      <c r="H5" s="296"/>
      <c r="I5" s="294"/>
      <c r="J5" s="294"/>
    </row>
    <row r="6" spans="3:10" ht="12.75">
      <c r="C6" s="293"/>
      <c r="D6" s="293"/>
      <c r="E6" s="294"/>
      <c r="F6" s="296"/>
      <c r="G6" s="296"/>
      <c r="H6" s="296"/>
      <c r="I6" s="294"/>
      <c r="J6" s="294"/>
    </row>
    <row r="7" spans="1:11" ht="39">
      <c r="A7" s="323" t="s">
        <v>36</v>
      </c>
      <c r="B7" s="323"/>
      <c r="C7" s="324" t="s">
        <v>396</v>
      </c>
      <c r="D7" s="324"/>
      <c r="E7" s="304" t="s">
        <v>400</v>
      </c>
      <c r="F7" s="325"/>
      <c r="G7" s="304" t="s">
        <v>387</v>
      </c>
      <c r="H7" s="325"/>
      <c r="I7" s="304" t="s">
        <v>401</v>
      </c>
      <c r="J7" s="326"/>
      <c r="K7" s="327" t="s">
        <v>388</v>
      </c>
    </row>
    <row r="8" spans="1:11" ht="12.75">
      <c r="A8" s="297" t="e">
        <f>Penalty!#REF!</f>
        <v>#REF!</v>
      </c>
      <c r="B8" s="297"/>
      <c r="C8" s="328" t="e">
        <f>VLOOKUP(A8,Penalty!#REF!,2,FALSE)</f>
        <v>#REF!</v>
      </c>
      <c r="D8" s="328"/>
      <c r="E8" s="348" t="e">
        <f aca="true" t="shared" si="0" ref="E8:E31">VLOOKUP(A8,$A$38:$I$61,9,FALSE)</f>
        <v>#REF!</v>
      </c>
      <c r="F8" s="296"/>
      <c r="G8" s="329" t="e">
        <f>C8*E8</f>
        <v>#REF!</v>
      </c>
      <c r="H8" s="330"/>
      <c r="I8" s="331" t="e">
        <f aca="true" t="shared" si="1" ref="I8:I31">VLOOKUP(A8,$A$38:$I$61,5,FALSE)</f>
        <v>#REF!</v>
      </c>
      <c r="J8" s="294"/>
      <c r="K8" s="332" t="e">
        <f>G8-I8</f>
        <v>#REF!</v>
      </c>
    </row>
    <row r="9" spans="1:11" ht="12.75">
      <c r="A9" s="297" t="e">
        <f>Penalty!#REF!</f>
        <v>#REF!</v>
      </c>
      <c r="B9" s="297"/>
      <c r="C9" s="328" t="e">
        <f>VLOOKUP(A9,Penalty!#REF!,2,FALSE)</f>
        <v>#REF!</v>
      </c>
      <c r="D9" s="328"/>
      <c r="E9" s="348" t="e">
        <f t="shared" si="0"/>
        <v>#REF!</v>
      </c>
      <c r="F9" s="294"/>
      <c r="G9" s="329" t="e">
        <f aca="true" t="shared" si="2" ref="G9:G31">C9*E9</f>
        <v>#REF!</v>
      </c>
      <c r="H9" s="294"/>
      <c r="I9" s="331" t="e">
        <f t="shared" si="1"/>
        <v>#REF!</v>
      </c>
      <c r="J9" s="294"/>
      <c r="K9" s="332" t="e">
        <f aca="true" t="shared" si="3" ref="K9:K31">G9-I9</f>
        <v>#REF!</v>
      </c>
    </row>
    <row r="10" spans="1:11" ht="12.75">
      <c r="A10" s="297" t="e">
        <f>Penalty!#REF!</f>
        <v>#REF!</v>
      </c>
      <c r="B10" s="297"/>
      <c r="C10" s="328" t="e">
        <f>VLOOKUP(A10,Penalty!#REF!,2,FALSE)</f>
        <v>#REF!</v>
      </c>
      <c r="D10" s="328"/>
      <c r="E10" s="348" t="e">
        <f t="shared" si="0"/>
        <v>#REF!</v>
      </c>
      <c r="F10" s="299"/>
      <c r="G10" s="329" t="e">
        <f t="shared" si="2"/>
        <v>#REF!</v>
      </c>
      <c r="H10" s="333"/>
      <c r="I10" s="331" t="e">
        <f t="shared" si="1"/>
        <v>#REF!</v>
      </c>
      <c r="J10" s="294"/>
      <c r="K10" s="332" t="e">
        <f t="shared" si="3"/>
        <v>#REF!</v>
      </c>
    </row>
    <row r="11" spans="1:11" ht="12.75">
      <c r="A11" s="297" t="e">
        <f>Penalty!#REF!</f>
        <v>#REF!</v>
      </c>
      <c r="B11" s="297"/>
      <c r="C11" s="328" t="e">
        <f>VLOOKUP(A11,Penalty!#REF!,2,FALSE)</f>
        <v>#REF!</v>
      </c>
      <c r="D11" s="328"/>
      <c r="E11" s="348" t="e">
        <f t="shared" si="0"/>
        <v>#REF!</v>
      </c>
      <c r="F11" s="299"/>
      <c r="G11" s="329" t="e">
        <f t="shared" si="2"/>
        <v>#REF!</v>
      </c>
      <c r="H11" s="333"/>
      <c r="I11" s="331" t="e">
        <f t="shared" si="1"/>
        <v>#REF!</v>
      </c>
      <c r="J11" s="294"/>
      <c r="K11" s="332" t="e">
        <f t="shared" si="3"/>
        <v>#REF!</v>
      </c>
    </row>
    <row r="12" spans="1:11" ht="12.75">
      <c r="A12" s="297" t="e">
        <f>Penalty!#REF!</f>
        <v>#REF!</v>
      </c>
      <c r="B12" s="297"/>
      <c r="C12" s="328" t="e">
        <f>VLOOKUP(A12,Penalty!#REF!,2,FALSE)</f>
        <v>#REF!</v>
      </c>
      <c r="D12" s="328"/>
      <c r="E12" s="348" t="e">
        <f t="shared" si="0"/>
        <v>#REF!</v>
      </c>
      <c r="F12" s="299"/>
      <c r="G12" s="329" t="e">
        <f t="shared" si="2"/>
        <v>#REF!</v>
      </c>
      <c r="H12" s="333"/>
      <c r="I12" s="331" t="e">
        <f t="shared" si="1"/>
        <v>#REF!</v>
      </c>
      <c r="J12" s="294"/>
      <c r="K12" s="332" t="e">
        <f t="shared" si="3"/>
        <v>#REF!</v>
      </c>
    </row>
    <row r="13" spans="1:11" ht="12.75">
      <c r="A13" s="297" t="e">
        <f>Penalty!#REF!</f>
        <v>#REF!</v>
      </c>
      <c r="B13" s="297"/>
      <c r="C13" s="328" t="e">
        <f>VLOOKUP(A13,Penalty!#REF!,2,FALSE)</f>
        <v>#REF!</v>
      </c>
      <c r="D13" s="328"/>
      <c r="E13" s="348" t="e">
        <f t="shared" si="0"/>
        <v>#REF!</v>
      </c>
      <c r="F13" s="299"/>
      <c r="G13" s="329" t="e">
        <f t="shared" si="2"/>
        <v>#REF!</v>
      </c>
      <c r="H13" s="333"/>
      <c r="I13" s="331" t="e">
        <f t="shared" si="1"/>
        <v>#REF!</v>
      </c>
      <c r="J13" s="294"/>
      <c r="K13" s="332" t="e">
        <f t="shared" si="3"/>
        <v>#REF!</v>
      </c>
    </row>
    <row r="14" spans="1:11" ht="12.75">
      <c r="A14" s="297" t="e">
        <f>Penalty!#REF!</f>
        <v>#REF!</v>
      </c>
      <c r="B14" s="297"/>
      <c r="C14" s="328" t="e">
        <f>VLOOKUP(A14,Penalty!#REF!,2,FALSE)</f>
        <v>#REF!</v>
      </c>
      <c r="D14" s="328"/>
      <c r="E14" s="348" t="e">
        <f t="shared" si="0"/>
        <v>#REF!</v>
      </c>
      <c r="F14" s="299"/>
      <c r="G14" s="329" t="e">
        <f t="shared" si="2"/>
        <v>#REF!</v>
      </c>
      <c r="H14" s="333"/>
      <c r="I14" s="331" t="e">
        <f t="shared" si="1"/>
        <v>#REF!</v>
      </c>
      <c r="J14" s="294"/>
      <c r="K14" s="332" t="e">
        <f t="shared" si="3"/>
        <v>#REF!</v>
      </c>
    </row>
    <row r="15" spans="1:11" ht="12.75">
      <c r="A15" s="297" t="e">
        <f>Penalty!#REF!</f>
        <v>#REF!</v>
      </c>
      <c r="B15" s="297"/>
      <c r="C15" s="328" t="e">
        <f>VLOOKUP(A15,Penalty!#REF!,2,FALSE)</f>
        <v>#REF!</v>
      </c>
      <c r="D15" s="328"/>
      <c r="E15" s="348" t="e">
        <f t="shared" si="0"/>
        <v>#REF!</v>
      </c>
      <c r="F15" s="299"/>
      <c r="G15" s="329" t="e">
        <f t="shared" si="2"/>
        <v>#REF!</v>
      </c>
      <c r="H15" s="333"/>
      <c r="I15" s="331" t="e">
        <f t="shared" si="1"/>
        <v>#REF!</v>
      </c>
      <c r="J15" s="294"/>
      <c r="K15" s="332" t="e">
        <f t="shared" si="3"/>
        <v>#REF!</v>
      </c>
    </row>
    <row r="16" spans="1:11" ht="12.75">
      <c r="A16" s="297" t="e">
        <f>Penalty!#REF!</f>
        <v>#REF!</v>
      </c>
      <c r="B16" s="297"/>
      <c r="C16" s="328" t="e">
        <f>VLOOKUP(A16,Penalty!#REF!,2,FALSE)</f>
        <v>#REF!</v>
      </c>
      <c r="D16" s="328"/>
      <c r="E16" s="348" t="e">
        <f t="shared" si="0"/>
        <v>#REF!</v>
      </c>
      <c r="F16" s="299"/>
      <c r="G16" s="329" t="e">
        <f t="shared" si="2"/>
        <v>#REF!</v>
      </c>
      <c r="H16" s="333"/>
      <c r="I16" s="331" t="e">
        <f t="shared" si="1"/>
        <v>#REF!</v>
      </c>
      <c r="J16" s="294"/>
      <c r="K16" s="332" t="e">
        <f t="shared" si="3"/>
        <v>#REF!</v>
      </c>
    </row>
    <row r="17" spans="1:11" ht="12.75">
      <c r="A17" s="297" t="e">
        <f>Penalty!#REF!</f>
        <v>#REF!</v>
      </c>
      <c r="B17" s="297"/>
      <c r="C17" s="328" t="e">
        <f>VLOOKUP(A17,Penalty!#REF!,2,FALSE)</f>
        <v>#REF!</v>
      </c>
      <c r="D17" s="328"/>
      <c r="E17" s="348" t="e">
        <f t="shared" si="0"/>
        <v>#REF!</v>
      </c>
      <c r="F17" s="299"/>
      <c r="G17" s="329" t="e">
        <f t="shared" si="2"/>
        <v>#REF!</v>
      </c>
      <c r="H17" s="333"/>
      <c r="I17" s="331" t="e">
        <f t="shared" si="1"/>
        <v>#REF!</v>
      </c>
      <c r="J17" s="294"/>
      <c r="K17" s="332" t="e">
        <f t="shared" si="3"/>
        <v>#REF!</v>
      </c>
    </row>
    <row r="18" spans="1:11" ht="12.75">
      <c r="A18" s="297" t="e">
        <f>Penalty!#REF!</f>
        <v>#REF!</v>
      </c>
      <c r="B18" s="297"/>
      <c r="C18" s="328" t="e">
        <f>VLOOKUP(A18,Penalty!#REF!,2,FALSE)</f>
        <v>#REF!</v>
      </c>
      <c r="D18" s="328"/>
      <c r="E18" s="348" t="e">
        <f t="shared" si="0"/>
        <v>#REF!</v>
      </c>
      <c r="F18" s="299"/>
      <c r="G18" s="329" t="e">
        <f t="shared" si="2"/>
        <v>#REF!</v>
      </c>
      <c r="H18" s="333"/>
      <c r="I18" s="331" t="e">
        <f t="shared" si="1"/>
        <v>#REF!</v>
      </c>
      <c r="J18" s="294"/>
      <c r="K18" s="332" t="e">
        <f t="shared" si="3"/>
        <v>#REF!</v>
      </c>
    </row>
    <row r="19" spans="1:11" ht="12.75">
      <c r="A19" s="297" t="e">
        <f>Penalty!#REF!</f>
        <v>#REF!</v>
      </c>
      <c r="B19" s="297"/>
      <c r="C19" s="328" t="e">
        <f>VLOOKUP(A19,Penalty!#REF!,2,FALSE)</f>
        <v>#REF!</v>
      </c>
      <c r="D19" s="328"/>
      <c r="E19" s="348" t="e">
        <f t="shared" si="0"/>
        <v>#REF!</v>
      </c>
      <c r="F19" s="299"/>
      <c r="G19" s="329" t="e">
        <f t="shared" si="2"/>
        <v>#REF!</v>
      </c>
      <c r="H19" s="333"/>
      <c r="I19" s="331" t="e">
        <f t="shared" si="1"/>
        <v>#REF!</v>
      </c>
      <c r="J19" s="294"/>
      <c r="K19" s="332" t="e">
        <f t="shared" si="3"/>
        <v>#REF!</v>
      </c>
    </row>
    <row r="20" spans="1:11" ht="12.75">
      <c r="A20" s="297" t="e">
        <f>Penalty!#REF!</f>
        <v>#REF!</v>
      </c>
      <c r="B20" s="297"/>
      <c r="C20" s="328" t="e">
        <f>VLOOKUP(A20,Penalty!#REF!,2,FALSE)</f>
        <v>#REF!</v>
      </c>
      <c r="D20" s="328"/>
      <c r="E20" s="348" t="e">
        <f t="shared" si="0"/>
        <v>#REF!</v>
      </c>
      <c r="F20" s="299"/>
      <c r="G20" s="329" t="e">
        <f t="shared" si="2"/>
        <v>#REF!</v>
      </c>
      <c r="H20" s="333"/>
      <c r="I20" s="331" t="e">
        <f t="shared" si="1"/>
        <v>#REF!</v>
      </c>
      <c r="J20" s="294"/>
      <c r="K20" s="332" t="e">
        <f t="shared" si="3"/>
        <v>#REF!</v>
      </c>
    </row>
    <row r="21" spans="1:11" ht="12.75">
      <c r="A21" s="297" t="e">
        <f>Penalty!#REF!</f>
        <v>#REF!</v>
      </c>
      <c r="B21" s="297"/>
      <c r="C21" s="328" t="e">
        <f>VLOOKUP(A21,Penalty!#REF!,2,FALSE)</f>
        <v>#REF!</v>
      </c>
      <c r="D21" s="328"/>
      <c r="E21" s="348" t="e">
        <f t="shared" si="0"/>
        <v>#REF!</v>
      </c>
      <c r="F21" s="299"/>
      <c r="G21" s="329" t="e">
        <f t="shared" si="2"/>
        <v>#REF!</v>
      </c>
      <c r="H21" s="333"/>
      <c r="I21" s="331" t="e">
        <f t="shared" si="1"/>
        <v>#REF!</v>
      </c>
      <c r="J21" s="294"/>
      <c r="K21" s="332" t="e">
        <f t="shared" si="3"/>
        <v>#REF!</v>
      </c>
    </row>
    <row r="22" spans="1:11" ht="12.75">
      <c r="A22" s="297" t="e">
        <f>Penalty!#REF!</f>
        <v>#REF!</v>
      </c>
      <c r="B22" s="297"/>
      <c r="C22" s="328" t="e">
        <f>VLOOKUP(A22,Penalty!#REF!,2,FALSE)</f>
        <v>#REF!</v>
      </c>
      <c r="D22" s="328"/>
      <c r="E22" s="348" t="e">
        <f t="shared" si="0"/>
        <v>#REF!</v>
      </c>
      <c r="F22" s="299"/>
      <c r="G22" s="329" t="e">
        <f t="shared" si="2"/>
        <v>#REF!</v>
      </c>
      <c r="H22" s="333"/>
      <c r="I22" s="331" t="e">
        <f t="shared" si="1"/>
        <v>#REF!</v>
      </c>
      <c r="J22" s="294"/>
      <c r="K22" s="332" t="e">
        <f t="shared" si="3"/>
        <v>#REF!</v>
      </c>
    </row>
    <row r="23" spans="1:11" ht="12.75">
      <c r="A23" s="297" t="e">
        <f>Penalty!#REF!</f>
        <v>#REF!</v>
      </c>
      <c r="B23" s="297"/>
      <c r="C23" s="328" t="e">
        <f>VLOOKUP(A23,Penalty!#REF!,2,FALSE)</f>
        <v>#REF!</v>
      </c>
      <c r="D23" s="328"/>
      <c r="E23" s="348" t="e">
        <f t="shared" si="0"/>
        <v>#REF!</v>
      </c>
      <c r="F23" s="299"/>
      <c r="G23" s="329" t="e">
        <f t="shared" si="2"/>
        <v>#REF!</v>
      </c>
      <c r="H23" s="333"/>
      <c r="I23" s="331" t="e">
        <f t="shared" si="1"/>
        <v>#REF!</v>
      </c>
      <c r="J23" s="294"/>
      <c r="K23" s="332" t="e">
        <f t="shared" si="3"/>
        <v>#REF!</v>
      </c>
    </row>
    <row r="24" spans="1:11" ht="12.75">
      <c r="A24" s="297" t="e">
        <f>Penalty!#REF!</f>
        <v>#REF!</v>
      </c>
      <c r="B24" s="297"/>
      <c r="C24" s="328" t="e">
        <f>VLOOKUP(A24,Penalty!#REF!,2,FALSE)</f>
        <v>#REF!</v>
      </c>
      <c r="D24" s="328"/>
      <c r="E24" s="348" t="e">
        <f t="shared" si="0"/>
        <v>#REF!</v>
      </c>
      <c r="F24" s="299"/>
      <c r="G24" s="329" t="e">
        <f t="shared" si="2"/>
        <v>#REF!</v>
      </c>
      <c r="H24" s="333"/>
      <c r="I24" s="331" t="e">
        <f t="shared" si="1"/>
        <v>#REF!</v>
      </c>
      <c r="J24" s="294"/>
      <c r="K24" s="332" t="e">
        <f t="shared" si="3"/>
        <v>#REF!</v>
      </c>
    </row>
    <row r="25" spans="1:11" ht="12.75">
      <c r="A25" s="297" t="e">
        <f>Penalty!#REF!</f>
        <v>#REF!</v>
      </c>
      <c r="B25" s="297"/>
      <c r="C25" s="328" t="e">
        <f>VLOOKUP(A25,Penalty!#REF!,2,FALSE)</f>
        <v>#REF!</v>
      </c>
      <c r="D25" s="328"/>
      <c r="E25" s="348" t="e">
        <f t="shared" si="0"/>
        <v>#REF!</v>
      </c>
      <c r="F25" s="299"/>
      <c r="G25" s="329" t="e">
        <f t="shared" si="2"/>
        <v>#REF!</v>
      </c>
      <c r="H25" s="333"/>
      <c r="I25" s="331" t="e">
        <f t="shared" si="1"/>
        <v>#REF!</v>
      </c>
      <c r="J25" s="294"/>
      <c r="K25" s="332" t="e">
        <f t="shared" si="3"/>
        <v>#REF!</v>
      </c>
    </row>
    <row r="26" spans="1:11" ht="12.75">
      <c r="A26" s="297" t="e">
        <f>Penalty!#REF!</f>
        <v>#REF!</v>
      </c>
      <c r="B26" s="297"/>
      <c r="C26" s="328" t="e">
        <f>VLOOKUP(A26,Penalty!#REF!,2,FALSE)</f>
        <v>#REF!</v>
      </c>
      <c r="D26" s="328"/>
      <c r="E26" s="348" t="e">
        <f t="shared" si="0"/>
        <v>#REF!</v>
      </c>
      <c r="F26" s="299"/>
      <c r="G26" s="329" t="e">
        <f t="shared" si="2"/>
        <v>#REF!</v>
      </c>
      <c r="H26" s="333"/>
      <c r="I26" s="331" t="e">
        <f t="shared" si="1"/>
        <v>#REF!</v>
      </c>
      <c r="J26" s="294"/>
      <c r="K26" s="332" t="e">
        <f t="shared" si="3"/>
        <v>#REF!</v>
      </c>
    </row>
    <row r="27" spans="1:11" ht="12.75">
      <c r="A27" s="297" t="e">
        <f>Penalty!#REF!</f>
        <v>#REF!</v>
      </c>
      <c r="B27" s="297"/>
      <c r="C27" s="328" t="e">
        <f>VLOOKUP(A27,Penalty!#REF!,2,FALSE)</f>
        <v>#REF!</v>
      </c>
      <c r="D27" s="328"/>
      <c r="E27" s="348" t="e">
        <f t="shared" si="0"/>
        <v>#REF!</v>
      </c>
      <c r="F27" s="299"/>
      <c r="G27" s="329" t="e">
        <f t="shared" si="2"/>
        <v>#REF!</v>
      </c>
      <c r="H27" s="333"/>
      <c r="I27" s="331" t="e">
        <f t="shared" si="1"/>
        <v>#REF!</v>
      </c>
      <c r="J27" s="294"/>
      <c r="K27" s="332" t="e">
        <f t="shared" si="3"/>
        <v>#REF!</v>
      </c>
    </row>
    <row r="28" spans="1:11" ht="12.75">
      <c r="A28" s="297" t="e">
        <f>Penalty!#REF!</f>
        <v>#REF!</v>
      </c>
      <c r="B28" s="297"/>
      <c r="C28" s="328" t="e">
        <f>VLOOKUP(A28,Penalty!#REF!,2,FALSE)</f>
        <v>#REF!</v>
      </c>
      <c r="D28" s="328"/>
      <c r="E28" s="348" t="e">
        <f t="shared" si="0"/>
        <v>#REF!</v>
      </c>
      <c r="F28" s="299"/>
      <c r="G28" s="329" t="e">
        <f t="shared" si="2"/>
        <v>#REF!</v>
      </c>
      <c r="H28" s="333"/>
      <c r="I28" s="331" t="e">
        <f t="shared" si="1"/>
        <v>#REF!</v>
      </c>
      <c r="J28" s="294"/>
      <c r="K28" s="332" t="e">
        <f t="shared" si="3"/>
        <v>#REF!</v>
      </c>
    </row>
    <row r="29" spans="1:11" ht="12.75">
      <c r="A29" s="297" t="e">
        <f>Penalty!#REF!</f>
        <v>#REF!</v>
      </c>
      <c r="B29" s="297"/>
      <c r="C29" s="328" t="e">
        <f>VLOOKUP(A29,Penalty!#REF!,2,FALSE)</f>
        <v>#REF!</v>
      </c>
      <c r="D29" s="328"/>
      <c r="E29" s="348" t="e">
        <f t="shared" si="0"/>
        <v>#REF!</v>
      </c>
      <c r="F29" s="299"/>
      <c r="G29" s="329" t="e">
        <f t="shared" si="2"/>
        <v>#REF!</v>
      </c>
      <c r="H29" s="333"/>
      <c r="I29" s="331" t="e">
        <f t="shared" si="1"/>
        <v>#REF!</v>
      </c>
      <c r="J29" s="294"/>
      <c r="K29" s="332" t="e">
        <f t="shared" si="3"/>
        <v>#REF!</v>
      </c>
    </row>
    <row r="30" spans="1:11" ht="12.75">
      <c r="A30" s="297" t="e">
        <f>Penalty!#REF!</f>
        <v>#REF!</v>
      </c>
      <c r="B30" s="297"/>
      <c r="C30" s="328" t="e">
        <f>VLOOKUP(A30,Penalty!#REF!,2,FALSE)</f>
        <v>#REF!</v>
      </c>
      <c r="D30" s="328"/>
      <c r="E30" s="348" t="e">
        <f t="shared" si="0"/>
        <v>#REF!</v>
      </c>
      <c r="F30" s="299"/>
      <c r="G30" s="329" t="e">
        <f t="shared" si="2"/>
        <v>#REF!</v>
      </c>
      <c r="H30" s="333"/>
      <c r="I30" s="331" t="e">
        <f t="shared" si="1"/>
        <v>#REF!</v>
      </c>
      <c r="J30" s="294"/>
      <c r="K30" s="332" t="e">
        <f t="shared" si="3"/>
        <v>#REF!</v>
      </c>
    </row>
    <row r="31" spans="1:11" ht="12.75">
      <c r="A31" s="297" t="e">
        <f>Penalty!#REF!</f>
        <v>#REF!</v>
      </c>
      <c r="B31" s="297"/>
      <c r="C31" s="328" t="e">
        <f>VLOOKUP(A31,Penalty!#REF!,2,FALSE)</f>
        <v>#REF!</v>
      </c>
      <c r="D31" s="328"/>
      <c r="E31" s="348" t="e">
        <f t="shared" si="0"/>
        <v>#REF!</v>
      </c>
      <c r="F31" s="299"/>
      <c r="G31" s="329" t="e">
        <f t="shared" si="2"/>
        <v>#REF!</v>
      </c>
      <c r="H31" s="333"/>
      <c r="I31" s="331" t="e">
        <f t="shared" si="1"/>
        <v>#REF!</v>
      </c>
      <c r="J31" s="294"/>
      <c r="K31" s="332" t="e">
        <f t="shared" si="3"/>
        <v>#REF!</v>
      </c>
    </row>
    <row r="32" spans="1:11" ht="13.5" thickBot="1">
      <c r="A32" s="297"/>
      <c r="B32" s="297"/>
      <c r="C32" s="298"/>
      <c r="D32" s="298"/>
      <c r="E32" s="334"/>
      <c r="F32" s="299"/>
      <c r="G32" s="335" t="e">
        <f>SUM(G8:G31)</f>
        <v>#REF!</v>
      </c>
      <c r="H32" s="333"/>
      <c r="I32" s="335" t="e">
        <f>SUM(I8:I31)</f>
        <v>#REF!</v>
      </c>
      <c r="J32" s="294"/>
      <c r="K32" s="336" t="e">
        <f>SUM(K8:K31)</f>
        <v>#REF!</v>
      </c>
    </row>
    <row r="33" spans="1:10" ht="13.5" thickTop="1">
      <c r="A33" s="297"/>
      <c r="B33" s="297"/>
      <c r="C33" s="298"/>
      <c r="D33" s="298"/>
      <c r="E33" s="334"/>
      <c r="F33" s="299"/>
      <c r="G33" s="293"/>
      <c r="H33" s="333"/>
      <c r="I33" s="293"/>
      <c r="J33" s="294"/>
    </row>
    <row r="34" spans="1:12" ht="13.5" thickBot="1">
      <c r="A34" s="297"/>
      <c r="B34" s="297"/>
      <c r="C34" s="298"/>
      <c r="D34" s="298"/>
      <c r="E34" s="334"/>
      <c r="F34" s="299"/>
      <c r="G34" s="293"/>
      <c r="H34" s="333"/>
      <c r="I34" s="293"/>
      <c r="J34" s="337" t="s">
        <v>389</v>
      </c>
      <c r="K34" s="336" t="e">
        <f>K32</f>
        <v>#REF!</v>
      </c>
      <c r="L34" s="255" t="s">
        <v>278</v>
      </c>
    </row>
    <row r="35" spans="1:10" ht="13.5" thickTop="1">
      <c r="A35" s="297"/>
      <c r="B35" s="297"/>
      <c r="C35" s="298"/>
      <c r="D35" s="298"/>
      <c r="E35" s="293"/>
      <c r="F35" s="299"/>
      <c r="G35" s="293"/>
      <c r="H35" s="299"/>
      <c r="I35" s="293"/>
      <c r="J35" s="294"/>
    </row>
    <row r="36" spans="1:12" ht="16.5">
      <c r="A36" s="300" t="s">
        <v>390</v>
      </c>
      <c r="B36" s="297"/>
      <c r="C36" s="298"/>
      <c r="D36" s="298"/>
      <c r="E36" s="338">
        <v>12919.051748132606</v>
      </c>
      <c r="F36" s="302" t="s">
        <v>398</v>
      </c>
      <c r="G36" s="293"/>
      <c r="H36" s="299"/>
      <c r="I36" s="293"/>
      <c r="J36" s="294"/>
      <c r="L36" s="255"/>
    </row>
    <row r="37" spans="1:17" ht="26.25">
      <c r="A37" s="303" t="s">
        <v>36</v>
      </c>
      <c r="B37" s="303"/>
      <c r="C37" s="304" t="s">
        <v>397</v>
      </c>
      <c r="D37" s="305"/>
      <c r="E37" s="304" t="s">
        <v>384</v>
      </c>
      <c r="F37" s="306"/>
      <c r="G37" s="304" t="s">
        <v>399</v>
      </c>
      <c r="H37" s="307"/>
      <c r="I37" s="304" t="s">
        <v>400</v>
      </c>
      <c r="J37" s="294"/>
      <c r="L37" s="339" t="s">
        <v>391</v>
      </c>
      <c r="M37" s="339"/>
      <c r="N37" s="339"/>
      <c r="O37" s="339"/>
      <c r="P37" s="340">
        <v>148108</v>
      </c>
      <c r="Q37" s="339"/>
    </row>
    <row r="38" spans="1:17" ht="12.75">
      <c r="A38" s="297" t="s">
        <v>37</v>
      </c>
      <c r="B38" s="297"/>
      <c r="C38" s="341">
        <v>3108485.074726548</v>
      </c>
      <c r="D38" s="293"/>
      <c r="E38" s="316">
        <f aca="true" t="shared" si="4" ref="E38:E61">(C38/$C$62)*$E$36</f>
        <v>2173.23227221047</v>
      </c>
      <c r="F38" s="299"/>
      <c r="G38" s="342">
        <v>2125</v>
      </c>
      <c r="H38" s="299"/>
      <c r="I38" s="347">
        <f>E38/G38</f>
        <v>1.0226975398637506</v>
      </c>
      <c r="J38" s="294"/>
      <c r="L38" s="339" t="s">
        <v>392</v>
      </c>
      <c r="M38" s="339"/>
      <c r="N38" s="339"/>
      <c r="O38" s="339"/>
      <c r="P38" s="343" t="e">
        <f>'Markup Calculation'!F25</f>
        <v>#DIV/0!</v>
      </c>
      <c r="Q38" s="339"/>
    </row>
    <row r="39" spans="1:17" ht="12.75">
      <c r="A39" s="297" t="s">
        <v>62</v>
      </c>
      <c r="B39" s="297"/>
      <c r="C39" s="344">
        <v>145253.9564793832</v>
      </c>
      <c r="D39" s="293"/>
      <c r="E39" s="316">
        <f t="shared" si="4"/>
        <v>101.55126317118318</v>
      </c>
      <c r="F39" s="299"/>
      <c r="G39" s="342">
        <v>668</v>
      </c>
      <c r="H39" s="299"/>
      <c r="I39" s="347">
        <f aca="true" t="shared" si="5" ref="I39:I61">E39/G39</f>
        <v>0.15202284905865746</v>
      </c>
      <c r="J39" s="294"/>
      <c r="L39" s="339" t="s">
        <v>393</v>
      </c>
      <c r="M39" s="339"/>
      <c r="N39" s="339"/>
      <c r="O39" s="339"/>
      <c r="P39" s="345" t="e">
        <f>P37*P38</f>
        <v>#DIV/0!</v>
      </c>
      <c r="Q39" s="339" t="s">
        <v>277</v>
      </c>
    </row>
    <row r="40" spans="1:17" ht="12.75">
      <c r="A40" s="297" t="s">
        <v>42</v>
      </c>
      <c r="C40" s="344">
        <v>3261549.153220656</v>
      </c>
      <c r="D40" s="293"/>
      <c r="E40" s="316">
        <f t="shared" si="4"/>
        <v>2280.243818704324</v>
      </c>
      <c r="F40" s="299"/>
      <c r="G40" s="342">
        <v>65707</v>
      </c>
      <c r="H40" s="299"/>
      <c r="I40" s="347">
        <f t="shared" si="5"/>
        <v>0.03470320998834712</v>
      </c>
      <c r="J40" s="294"/>
      <c r="L40" s="339"/>
      <c r="M40" s="339"/>
      <c r="N40" s="339"/>
      <c r="O40" s="339"/>
      <c r="P40" s="309"/>
      <c r="Q40" s="339"/>
    </row>
    <row r="41" spans="1:17" ht="12.75">
      <c r="A41" s="297" t="s">
        <v>46</v>
      </c>
      <c r="C41" s="344">
        <v>1063608.271226529</v>
      </c>
      <c r="D41" s="293"/>
      <c r="E41" s="316">
        <f t="shared" si="4"/>
        <v>743.5994590460816</v>
      </c>
      <c r="F41" s="299"/>
      <c r="G41" s="342">
        <v>24473</v>
      </c>
      <c r="H41" s="299"/>
      <c r="I41" s="347">
        <f t="shared" si="5"/>
        <v>0.030384483269157096</v>
      </c>
      <c r="J41" s="294"/>
      <c r="L41" s="339" t="s">
        <v>402</v>
      </c>
      <c r="M41" s="339"/>
      <c r="N41" s="339"/>
      <c r="O41" s="339"/>
      <c r="P41" s="309" t="e">
        <f>'Input Info'!#REF!</f>
        <v>#REF!</v>
      </c>
      <c r="Q41" s="339"/>
    </row>
    <row r="42" spans="1:17" ht="12.75">
      <c r="A42" s="297" t="s">
        <v>341</v>
      </c>
      <c r="C42" s="344">
        <v>7553.370872491858</v>
      </c>
      <c r="D42" s="293"/>
      <c r="E42" s="316">
        <f t="shared" si="4"/>
        <v>5.280781135974379</v>
      </c>
      <c r="F42" s="299"/>
      <c r="G42" s="342">
        <v>845</v>
      </c>
      <c r="H42" s="299"/>
      <c r="I42" s="347">
        <f t="shared" si="5"/>
        <v>0.006249445131330625</v>
      </c>
      <c r="J42" s="294"/>
      <c r="L42" s="339"/>
      <c r="M42" s="339"/>
      <c r="N42" s="339"/>
      <c r="O42" s="339"/>
      <c r="P42" s="339"/>
      <c r="Q42" s="339"/>
    </row>
    <row r="43" spans="1:17" ht="13.5" thickBot="1">
      <c r="A43" s="297" t="s">
        <v>47</v>
      </c>
      <c r="C43" s="344">
        <v>133370.71301286315</v>
      </c>
      <c r="D43" s="293"/>
      <c r="E43" s="316">
        <f t="shared" si="4"/>
        <v>93.24334224534525</v>
      </c>
      <c r="F43" s="299"/>
      <c r="G43" s="342">
        <v>30345</v>
      </c>
      <c r="H43" s="299"/>
      <c r="I43" s="347">
        <f t="shared" si="5"/>
        <v>0.0030727745014119375</v>
      </c>
      <c r="J43" s="294"/>
      <c r="L43" s="339" t="s">
        <v>394</v>
      </c>
      <c r="M43" s="339"/>
      <c r="N43" s="339"/>
      <c r="O43" s="339"/>
      <c r="P43" s="346" t="e">
        <f>P39-K34+P41</f>
        <v>#DIV/0!</v>
      </c>
      <c r="Q43" s="339" t="s">
        <v>395</v>
      </c>
    </row>
    <row r="44" spans="1:10" ht="13.5" thickTop="1">
      <c r="A44" s="297" t="s">
        <v>44</v>
      </c>
      <c r="C44" s="344">
        <v>432809.9495133838</v>
      </c>
      <c r="D44" s="293"/>
      <c r="E44" s="316">
        <f t="shared" si="4"/>
        <v>302.5900164886633</v>
      </c>
      <c r="F44" s="299"/>
      <c r="G44" s="342">
        <v>482</v>
      </c>
      <c r="H44" s="299"/>
      <c r="I44" s="347">
        <f t="shared" si="5"/>
        <v>0.6277801171963969</v>
      </c>
      <c r="J44" s="294"/>
    </row>
    <row r="45" spans="1:10" ht="12.75">
      <c r="A45" s="297" t="s">
        <v>48</v>
      </c>
      <c r="C45" s="344">
        <v>2518116.633483788</v>
      </c>
      <c r="D45" s="293"/>
      <c r="E45" s="316">
        <f t="shared" si="4"/>
        <v>1760.4885342929824</v>
      </c>
      <c r="F45" s="299"/>
      <c r="G45" s="342">
        <v>838474</v>
      </c>
      <c r="H45" s="299"/>
      <c r="I45" s="347">
        <f t="shared" si="5"/>
        <v>0.002099634018816305</v>
      </c>
      <c r="J45" s="294"/>
    </row>
    <row r="46" spans="1:10" ht="12.75">
      <c r="A46" s="297" t="s">
        <v>49</v>
      </c>
      <c r="C46" s="344">
        <v>209023.21160860598</v>
      </c>
      <c r="D46" s="293"/>
      <c r="E46" s="316">
        <f t="shared" si="4"/>
        <v>146.13420305672898</v>
      </c>
      <c r="F46" s="293"/>
      <c r="G46" s="342">
        <v>37199</v>
      </c>
      <c r="H46" s="293"/>
      <c r="I46" s="347">
        <f t="shared" si="5"/>
        <v>0.00392844439519151</v>
      </c>
      <c r="J46" s="298"/>
    </row>
    <row r="47" spans="1:10" ht="12.75">
      <c r="A47" s="297" t="s">
        <v>55</v>
      </c>
      <c r="C47" s="344">
        <v>8090.766607422462</v>
      </c>
      <c r="D47" s="294"/>
      <c r="E47" s="316">
        <f t="shared" si="4"/>
        <v>5.656490115115026</v>
      </c>
      <c r="F47" s="294"/>
      <c r="G47" s="342">
        <v>220</v>
      </c>
      <c r="H47" s="294"/>
      <c r="I47" s="347">
        <f t="shared" si="5"/>
        <v>0.0257113187050683</v>
      </c>
      <c r="J47" s="294"/>
    </row>
    <row r="48" spans="1:10" ht="12.75">
      <c r="A48" s="297" t="s">
        <v>50</v>
      </c>
      <c r="C48" s="344">
        <v>1485364.0151565326</v>
      </c>
      <c r="D48" s="294"/>
      <c r="E48" s="316">
        <f t="shared" si="4"/>
        <v>1038.4611590912232</v>
      </c>
      <c r="F48" s="294"/>
      <c r="G48" s="342">
        <v>48012</v>
      </c>
      <c r="H48" s="318"/>
      <c r="I48" s="347">
        <f t="shared" si="5"/>
        <v>0.021629200181021893</v>
      </c>
      <c r="J48" s="298"/>
    </row>
    <row r="49" spans="1:10" ht="12.75">
      <c r="A49" s="297" t="s">
        <v>51</v>
      </c>
      <c r="C49" s="344">
        <v>846355.1821362069</v>
      </c>
      <c r="D49" s="294"/>
      <c r="E49" s="316">
        <f t="shared" si="4"/>
        <v>591.7115094183875</v>
      </c>
      <c r="F49" s="294"/>
      <c r="G49" s="342">
        <v>45016</v>
      </c>
      <c r="H49" s="294"/>
      <c r="I49" s="347">
        <f t="shared" si="5"/>
        <v>0.013144471064030291</v>
      </c>
      <c r="J49" s="294"/>
    </row>
    <row r="50" spans="1:10" ht="12.75">
      <c r="A50" s="297" t="s">
        <v>53</v>
      </c>
      <c r="C50" s="344">
        <v>467254.32745436253</v>
      </c>
      <c r="D50" s="294"/>
      <c r="E50" s="316">
        <f t="shared" si="4"/>
        <v>326.67108232557564</v>
      </c>
      <c r="F50" s="293"/>
      <c r="G50" s="342">
        <v>178615</v>
      </c>
      <c r="H50" s="293"/>
      <c r="I50" s="347">
        <f t="shared" si="5"/>
        <v>0.0018289118065424272</v>
      </c>
      <c r="J50" s="294"/>
    </row>
    <row r="51" spans="1:10" ht="12.75">
      <c r="A51" s="297" t="s">
        <v>56</v>
      </c>
      <c r="C51" s="344">
        <v>756372.2272564598</v>
      </c>
      <c r="D51" s="294"/>
      <c r="E51" s="316">
        <f t="shared" si="4"/>
        <v>528.8018100656482</v>
      </c>
      <c r="F51" s="293"/>
      <c r="G51" s="342">
        <v>43396</v>
      </c>
      <c r="H51" s="293"/>
      <c r="I51" s="347">
        <f t="shared" si="5"/>
        <v>0.012185496591060194</v>
      </c>
      <c r="J51" s="294"/>
    </row>
    <row r="52" spans="1:10" ht="12.75">
      <c r="A52" s="297" t="s">
        <v>59</v>
      </c>
      <c r="C52" s="344">
        <v>323834.6804235911</v>
      </c>
      <c r="D52" s="294"/>
      <c r="E52" s="316">
        <f t="shared" si="4"/>
        <v>226.40223820904865</v>
      </c>
      <c r="F52" s="294"/>
      <c r="G52" s="342">
        <v>3270</v>
      </c>
      <c r="H52" s="293"/>
      <c r="I52" s="347">
        <f t="shared" si="5"/>
        <v>0.06923615847371518</v>
      </c>
      <c r="J52" s="298"/>
    </row>
    <row r="53" spans="1:10" ht="12.75">
      <c r="A53" s="297" t="s">
        <v>60</v>
      </c>
      <c r="C53" s="344">
        <v>14445</v>
      </c>
      <c r="D53" s="294"/>
      <c r="E53" s="316">
        <f t="shared" si="4"/>
        <v>10.09891938272916</v>
      </c>
      <c r="F53" s="294"/>
      <c r="G53" s="342">
        <v>1605</v>
      </c>
      <c r="H53" s="294"/>
      <c r="I53" s="347">
        <f t="shared" si="5"/>
        <v>0.0062921616091770475</v>
      </c>
      <c r="J53" s="294"/>
    </row>
    <row r="54" spans="1:10" ht="12.75">
      <c r="A54" s="297" t="s">
        <v>268</v>
      </c>
      <c r="C54" s="344">
        <v>2858</v>
      </c>
      <c r="D54" s="294"/>
      <c r="E54" s="316">
        <f t="shared" si="4"/>
        <v>1.9981108754475556</v>
      </c>
      <c r="F54" s="294"/>
      <c r="G54" s="342">
        <v>1</v>
      </c>
      <c r="H54" s="293"/>
      <c r="I54" s="347">
        <f t="shared" si="5"/>
        <v>1.9981108754475556</v>
      </c>
      <c r="J54" s="298"/>
    </row>
    <row r="55" spans="1:10" ht="12.75">
      <c r="A55" s="297" t="s">
        <v>43</v>
      </c>
      <c r="C55" s="344">
        <v>1813568.2247423723</v>
      </c>
      <c r="D55" s="294"/>
      <c r="E55" s="316">
        <f t="shared" si="4"/>
        <v>1267.918262149703</v>
      </c>
      <c r="F55" s="294"/>
      <c r="G55" s="342">
        <v>26640</v>
      </c>
      <c r="H55" s="294"/>
      <c r="I55" s="347">
        <f t="shared" si="5"/>
        <v>0.04759452935997383</v>
      </c>
      <c r="J55" s="294"/>
    </row>
    <row r="56" spans="1:9" ht="12.75">
      <c r="A56" s="297" t="s">
        <v>57</v>
      </c>
      <c r="C56" s="344">
        <v>73141.07091076225</v>
      </c>
      <c r="E56" s="316">
        <f t="shared" si="4"/>
        <v>51.13504871542159</v>
      </c>
      <c r="G56" s="342">
        <v>12194</v>
      </c>
      <c r="I56" s="347">
        <f t="shared" si="5"/>
        <v>0.004193459792965523</v>
      </c>
    </row>
    <row r="57" spans="1:9" ht="12.75">
      <c r="A57" s="297" t="s">
        <v>58</v>
      </c>
      <c r="C57" s="344">
        <v>38386.55484896661</v>
      </c>
      <c r="E57" s="316">
        <f t="shared" si="4"/>
        <v>26.837156303248527</v>
      </c>
      <c r="G57" s="342">
        <v>4367</v>
      </c>
      <c r="I57" s="347">
        <f t="shared" si="5"/>
        <v>0.006145444539328721</v>
      </c>
    </row>
    <row r="58" spans="1:9" ht="12.75">
      <c r="A58" s="297" t="s">
        <v>61</v>
      </c>
      <c r="C58" s="344">
        <v>637.53</v>
      </c>
      <c r="E58" s="316">
        <f t="shared" si="4"/>
        <v>0.4457157545220714</v>
      </c>
      <c r="G58" s="342">
        <v>1</v>
      </c>
      <c r="I58" s="347">
        <f t="shared" si="5"/>
        <v>0.4457157545220714</v>
      </c>
    </row>
    <row r="59" spans="1:9" ht="12.75">
      <c r="A59" s="297" t="s">
        <v>346</v>
      </c>
      <c r="C59" s="344">
        <v>0</v>
      </c>
      <c r="E59" s="316">
        <f t="shared" si="4"/>
        <v>0</v>
      </c>
      <c r="G59" s="342">
        <v>0</v>
      </c>
      <c r="I59" s="347"/>
    </row>
    <row r="60" spans="1:9" ht="12.75">
      <c r="A60" s="297" t="s">
        <v>63</v>
      </c>
      <c r="C60" s="344">
        <v>645677.122544791</v>
      </c>
      <c r="E60" s="316">
        <f t="shared" si="4"/>
        <v>451.41164471113746</v>
      </c>
      <c r="G60" s="342">
        <f>C60</f>
        <v>645677.122544791</v>
      </c>
      <c r="I60" s="347">
        <f t="shared" si="5"/>
        <v>0.0006991290676863386</v>
      </c>
    </row>
    <row r="61" spans="1:9" ht="12.75">
      <c r="A61" s="297" t="s">
        <v>64</v>
      </c>
      <c r="C61" s="344">
        <v>1123024.2696987926</v>
      </c>
      <c r="E61" s="316">
        <f t="shared" si="4"/>
        <v>785.1389106636482</v>
      </c>
      <c r="G61" s="342">
        <f>C61</f>
        <v>1123024.2696987926</v>
      </c>
      <c r="I61" s="347">
        <f t="shared" si="5"/>
        <v>0.0006991290676863386</v>
      </c>
    </row>
    <row r="62" spans="3:5" ht="13.5" thickBot="1">
      <c r="C62" s="319">
        <f>SUM(C38:C61)</f>
        <v>18478779.305924505</v>
      </c>
      <c r="E62" s="320">
        <f>SUM(E38:E61)</f>
        <v>12919.051748132611</v>
      </c>
    </row>
    <row r="63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.28125" style="3" customWidth="1"/>
    <col min="2" max="2" width="6.28125" style="3" customWidth="1"/>
    <col min="3" max="3" width="32.28125" style="3" customWidth="1"/>
    <col min="4" max="4" width="16.421875" style="3" customWidth="1"/>
    <col min="5" max="5" width="8.421875" style="3" bestFit="1" customWidth="1"/>
    <col min="6" max="6" width="14.7109375" style="3" customWidth="1"/>
    <col min="7" max="7" width="2.7109375" style="3" customWidth="1"/>
    <col min="8" max="8" width="18.140625" style="3" customWidth="1"/>
    <col min="9" max="9" width="5.00390625" style="3" customWidth="1"/>
    <col min="10" max="10" width="6.421875" style="3" customWidth="1"/>
    <col min="11" max="11" width="12.7109375" style="3" bestFit="1" customWidth="1"/>
    <col min="12" max="12" width="15.00390625" style="3" bestFit="1" customWidth="1"/>
    <col min="13" max="13" width="9.28125" style="3" customWidth="1"/>
    <col min="14" max="14" width="12.7109375" style="3" customWidth="1"/>
    <col min="15" max="16384" width="9.28125" style="3" customWidth="1"/>
  </cols>
  <sheetData>
    <row r="1" spans="1:9" ht="17.25">
      <c r="A1" s="1" t="s">
        <v>755</v>
      </c>
      <c r="B1" s="1"/>
      <c r="C1" s="1"/>
      <c r="D1" s="1"/>
      <c r="E1" s="1"/>
      <c r="F1" s="1"/>
      <c r="G1" s="1"/>
      <c r="H1" s="1"/>
      <c r="I1" s="2"/>
    </row>
    <row r="2" spans="1:9" ht="15">
      <c r="A2" s="4" t="s">
        <v>752</v>
      </c>
      <c r="B2" s="4"/>
      <c r="C2" s="4"/>
      <c r="D2" s="4"/>
      <c r="E2" s="4"/>
      <c r="F2" s="4"/>
      <c r="G2" s="4"/>
      <c r="H2" s="4"/>
      <c r="I2" s="2"/>
    </row>
    <row r="3" spans="10:12" ht="9" customHeight="1">
      <c r="J3" s="5"/>
      <c r="K3" s="5"/>
      <c r="L3" s="5"/>
    </row>
    <row r="4" spans="10:12" ht="9" customHeight="1">
      <c r="J4" s="5"/>
      <c r="K4" s="5"/>
      <c r="L4" s="5"/>
    </row>
    <row r="5" spans="10:12" ht="9.75" customHeight="1">
      <c r="J5" s="5"/>
      <c r="K5" s="5"/>
      <c r="L5" s="5"/>
    </row>
    <row r="6" spans="1:12" ht="13.5">
      <c r="A6" s="3" t="s">
        <v>116</v>
      </c>
      <c r="B6" s="6"/>
      <c r="C6" s="91" t="str">
        <f>'Input Info'!A1</f>
        <v>Test Hospital</v>
      </c>
      <c r="F6" s="3" t="s">
        <v>0</v>
      </c>
      <c r="H6" s="694">
        <f>+'GBR TPR-1'!A6</f>
        <v>41821</v>
      </c>
      <c r="J6" s="5"/>
      <c r="K6" s="5"/>
      <c r="L6" s="5"/>
    </row>
    <row r="7" spans="10:12" ht="12.75">
      <c r="J7" s="5"/>
      <c r="K7" s="5"/>
      <c r="L7" s="5"/>
    </row>
    <row r="8" spans="1:12" ht="12.75">
      <c r="A8" s="3" t="s">
        <v>1</v>
      </c>
      <c r="B8" s="3" t="s">
        <v>320</v>
      </c>
      <c r="H8" s="7">
        <f>+'Input Info'!F64</f>
        <v>0</v>
      </c>
      <c r="J8" s="5"/>
      <c r="K8" s="5"/>
      <c r="L8" s="5"/>
    </row>
    <row r="9" spans="8:12" ht="12.75">
      <c r="H9" s="8"/>
      <c r="J9" s="5"/>
      <c r="K9" s="5"/>
      <c r="L9" s="5"/>
    </row>
    <row r="10" spans="1:12" ht="12.75">
      <c r="A10" s="3" t="s">
        <v>2</v>
      </c>
      <c r="B10" s="3" t="s">
        <v>3</v>
      </c>
      <c r="C10" s="5"/>
      <c r="H10" s="8"/>
      <c r="J10" s="5"/>
      <c r="K10" s="5"/>
      <c r="L10" s="5"/>
    </row>
    <row r="11" spans="2:12" ht="12.75">
      <c r="B11" s="3">
        <v>1</v>
      </c>
      <c r="C11" s="220" t="str">
        <f>'Input Info'!C68</f>
        <v>Prior Savings/Dissavings</v>
      </c>
      <c r="F11" s="591">
        <f>+'Input Info'!F68</f>
        <v>0</v>
      </c>
      <c r="G11" s="7"/>
      <c r="H11" s="8"/>
      <c r="J11" s="5"/>
      <c r="K11" s="5"/>
      <c r="L11" s="5"/>
    </row>
    <row r="12" spans="2:12" ht="12.75">
      <c r="B12" s="3">
        <v>2</v>
      </c>
      <c r="C12" s="220" t="str">
        <f>'Input Info'!C69</f>
        <v>Prior Price Penalty</v>
      </c>
      <c r="F12" s="8">
        <f>+'Input Info'!F69</f>
        <v>0</v>
      </c>
      <c r="G12" s="9"/>
      <c r="H12" s="8"/>
      <c r="J12" s="5"/>
      <c r="K12" s="5"/>
      <c r="L12" s="5"/>
    </row>
    <row r="13" spans="2:12" ht="12.75">
      <c r="B13" s="3">
        <v>3</v>
      </c>
      <c r="C13" s="220" t="str">
        <f>'Input Info'!C70</f>
        <v>NSP I</v>
      </c>
      <c r="F13" s="8">
        <f>+'Input Info'!F70</f>
        <v>0</v>
      </c>
      <c r="G13" s="9"/>
      <c r="H13" s="8"/>
      <c r="J13" s="5"/>
      <c r="K13" s="5"/>
      <c r="L13" s="5"/>
    </row>
    <row r="14" spans="2:12" ht="12.75">
      <c r="B14" s="3">
        <v>4</v>
      </c>
      <c r="C14" s="220" t="str">
        <f>'Input Info'!C71</f>
        <v>NSP II (7/1/2013)</v>
      </c>
      <c r="F14" s="8">
        <f>+'Input Info'!F71</f>
        <v>0</v>
      </c>
      <c r="G14" s="9"/>
      <c r="H14" s="8"/>
      <c r="J14" s="5"/>
      <c r="K14" s="5"/>
      <c r="L14" s="5"/>
    </row>
    <row r="15" spans="2:12" ht="12.75">
      <c r="B15" s="3">
        <v>5</v>
      </c>
      <c r="C15" s="220">
        <f>'Input Info'!C72</f>
        <v>0</v>
      </c>
      <c r="F15" s="8">
        <f>+'Input Info'!F72</f>
        <v>0</v>
      </c>
      <c r="G15" s="9"/>
      <c r="H15" s="8"/>
      <c r="J15" s="5"/>
      <c r="K15" s="5"/>
      <c r="L15" s="5"/>
    </row>
    <row r="16" spans="2:12" ht="12.75">
      <c r="B16" s="3">
        <v>6</v>
      </c>
      <c r="C16" s="220" t="str">
        <f>'Input Info'!C73</f>
        <v>MHIP</v>
      </c>
      <c r="F16" s="8">
        <f>+'Input Info'!F73</f>
        <v>0</v>
      </c>
      <c r="G16" s="9"/>
      <c r="H16" s="8"/>
      <c r="J16" s="5"/>
      <c r="K16" s="5"/>
      <c r="L16" s="5"/>
    </row>
    <row r="17" spans="2:12" ht="12.75">
      <c r="B17" s="3">
        <v>7</v>
      </c>
      <c r="C17" s="220" t="str">
        <f>'Input Info'!C74</f>
        <v>Health Care Coverage Fund</v>
      </c>
      <c r="F17" s="8">
        <f>+'Input Info'!F74</f>
        <v>0</v>
      </c>
      <c r="G17" s="9"/>
      <c r="H17" s="8"/>
      <c r="J17" s="5"/>
      <c r="K17" s="5"/>
      <c r="L17" s="5"/>
    </row>
    <row r="18" spans="2:12" ht="12.75">
      <c r="B18" s="3">
        <v>8</v>
      </c>
      <c r="C18" s="220">
        <f>'Input Info'!C75</f>
        <v>0</v>
      </c>
      <c r="F18" s="8">
        <f>+'Input Info'!F75</f>
        <v>0</v>
      </c>
      <c r="G18" s="9"/>
      <c r="H18" s="8"/>
      <c r="J18" s="5"/>
      <c r="K18" s="5"/>
      <c r="L18" s="5"/>
    </row>
    <row r="19" spans="2:12" ht="12.75">
      <c r="B19" s="3">
        <v>9</v>
      </c>
      <c r="C19" s="220" t="str">
        <f>'Input Info'!C76</f>
        <v>Newborn Testing</v>
      </c>
      <c r="F19" s="8">
        <f>+'Input Info'!F76</f>
        <v>0</v>
      </c>
      <c r="G19" s="9"/>
      <c r="H19" s="8"/>
      <c r="J19" s="5"/>
      <c r="K19" s="5"/>
      <c r="L19" s="5"/>
    </row>
    <row r="20" spans="2:12" ht="12.75">
      <c r="B20" s="3">
        <v>10</v>
      </c>
      <c r="C20" s="220" t="str">
        <f>'Input Info'!C77</f>
        <v>Deficit Assessment</v>
      </c>
      <c r="F20" s="8">
        <f>+'Input Info'!F77</f>
        <v>0</v>
      </c>
      <c r="G20" s="9"/>
      <c r="H20" s="8"/>
      <c r="J20" s="5"/>
      <c r="K20" s="5"/>
      <c r="L20" s="5"/>
    </row>
    <row r="21" spans="2:12" ht="12.75">
      <c r="B21" s="3">
        <v>11</v>
      </c>
      <c r="C21" s="220" t="str">
        <f>'Input Info'!C78</f>
        <v>HSCRC User Fee Assessment</v>
      </c>
      <c r="F21" s="8">
        <f>+'Input Info'!F78</f>
        <v>0</v>
      </c>
      <c r="G21" s="9"/>
      <c r="H21" s="8"/>
      <c r="J21" s="5"/>
      <c r="K21" s="5"/>
      <c r="L21" s="5"/>
    </row>
    <row r="22" spans="2:12" ht="12.75">
      <c r="B22" s="3">
        <v>12</v>
      </c>
      <c r="C22" s="220" t="str">
        <f>'Input Info'!C79</f>
        <v>MHCC User Fee Assessment</v>
      </c>
      <c r="F22" s="8">
        <f>+'Input Info'!F79</f>
        <v>0</v>
      </c>
      <c r="G22" s="9"/>
      <c r="H22" s="8"/>
      <c r="J22" s="5"/>
      <c r="K22" s="5"/>
      <c r="L22" s="5"/>
    </row>
    <row r="23" spans="2:12" ht="12.75">
      <c r="B23" s="3">
        <v>13</v>
      </c>
      <c r="C23" s="220" t="str">
        <f>'Input Info'!C80</f>
        <v>QBR / MHAC RY 2014</v>
      </c>
      <c r="F23" s="8">
        <f>+'Input Info'!F80</f>
        <v>0</v>
      </c>
      <c r="G23" s="9"/>
      <c r="H23" s="8"/>
      <c r="J23" s="5"/>
      <c r="K23" s="5"/>
      <c r="L23" s="5"/>
    </row>
    <row r="24" spans="2:12" ht="12.75">
      <c r="B24" s="3">
        <v>14</v>
      </c>
      <c r="C24" s="220">
        <f>'Input Info'!C81</f>
        <v>0</v>
      </c>
      <c r="F24" s="8">
        <f>+'Input Info'!F81</f>
        <v>0</v>
      </c>
      <c r="G24" s="9"/>
      <c r="H24" s="8"/>
      <c r="J24" s="5"/>
      <c r="K24" s="5"/>
      <c r="L24" s="5"/>
    </row>
    <row r="25" spans="6:10" ht="12.75">
      <c r="F25" s="9"/>
      <c r="G25" s="9"/>
      <c r="H25" s="8"/>
      <c r="J25" s="5"/>
    </row>
    <row r="26" spans="2:10" ht="12.75">
      <c r="B26" s="3" t="s">
        <v>4</v>
      </c>
      <c r="F26" s="11"/>
      <c r="H26" s="12">
        <f>SUM(F11:F24)</f>
        <v>0</v>
      </c>
      <c r="J26" s="5"/>
    </row>
    <row r="27" spans="7:10" ht="12.75">
      <c r="G27" s="10"/>
      <c r="H27" s="8"/>
      <c r="J27" s="5"/>
    </row>
    <row r="28" spans="1:10" ht="12.75">
      <c r="A28" s="3" t="s">
        <v>5</v>
      </c>
      <c r="B28" s="3" t="s">
        <v>6</v>
      </c>
      <c r="H28" s="9">
        <f>+H8+H26</f>
        <v>0</v>
      </c>
      <c r="J28" s="5"/>
    </row>
    <row r="29" ht="12.75">
      <c r="J29" s="5"/>
    </row>
    <row r="30" spans="8:10" ht="12.75">
      <c r="H30" s="695"/>
      <c r="J30" s="5"/>
    </row>
    <row r="31" spans="1:11" ht="12.75">
      <c r="A31" s="3" t="s">
        <v>617</v>
      </c>
      <c r="B31" s="3" t="s">
        <v>756</v>
      </c>
      <c r="F31" s="572"/>
      <c r="H31" s="8">
        <f>+H28</f>
        <v>0</v>
      </c>
      <c r="J31" s="5"/>
      <c r="K31" s="9"/>
    </row>
    <row r="32" spans="8:10" ht="12.75">
      <c r="H32" s="9"/>
      <c r="J32" s="5"/>
    </row>
    <row r="33" spans="1:10" ht="12.75">
      <c r="A33" s="3" t="s">
        <v>7</v>
      </c>
      <c r="B33" s="3" t="s">
        <v>344</v>
      </c>
      <c r="H33" s="13">
        <f>+'Input Info'!E9+'Input Info'!F160</f>
        <v>0</v>
      </c>
      <c r="I33" s="693" t="s">
        <v>736</v>
      </c>
      <c r="J33" s="5" t="s">
        <v>737</v>
      </c>
    </row>
    <row r="34" ht="12.75">
      <c r="I34" s="5"/>
    </row>
    <row r="35" spans="1:9" ht="12.75">
      <c r="A35" s="3" t="s">
        <v>8</v>
      </c>
      <c r="B35" s="3" t="s">
        <v>336</v>
      </c>
      <c r="H35" s="14" t="e">
        <f>+'Markup Calculation'!J25</f>
        <v>#DIV/0!</v>
      </c>
      <c r="I35" s="5"/>
    </row>
    <row r="36" ht="12.75">
      <c r="I36" s="5"/>
    </row>
    <row r="37" spans="1:10" ht="12.75">
      <c r="A37" s="3" t="s">
        <v>360</v>
      </c>
      <c r="B37" s="3" t="s">
        <v>753</v>
      </c>
      <c r="C37" s="235"/>
      <c r="D37" s="235"/>
      <c r="E37" s="235"/>
      <c r="F37" s="235"/>
      <c r="G37" s="235"/>
      <c r="H37" s="696">
        <f>+'Input Info'!F165</f>
        <v>0</v>
      </c>
      <c r="I37" s="693" t="s">
        <v>736</v>
      </c>
      <c r="J37" s="693" t="s">
        <v>738</v>
      </c>
    </row>
    <row r="38" spans="3:10" ht="12.75">
      <c r="C38" s="235"/>
      <c r="D38" s="235"/>
      <c r="E38" s="235"/>
      <c r="F38" s="235"/>
      <c r="G38" s="235"/>
      <c r="H38" s="696"/>
      <c r="J38" s="13"/>
    </row>
    <row r="39" spans="1:10" ht="12.75">
      <c r="A39" s="3" t="s">
        <v>9</v>
      </c>
      <c r="B39" s="697" t="s">
        <v>763</v>
      </c>
      <c r="C39" s="235"/>
      <c r="D39" s="235"/>
      <c r="E39" s="235"/>
      <c r="F39" s="235"/>
      <c r="G39" s="235"/>
      <c r="H39" s="698">
        <v>0</v>
      </c>
      <c r="J39" s="13"/>
    </row>
    <row r="40" spans="3:10" ht="12.75">
      <c r="C40" s="235"/>
      <c r="D40" s="235"/>
      <c r="E40" s="235"/>
      <c r="F40" s="235"/>
      <c r="G40" s="235"/>
      <c r="H40" s="696"/>
      <c r="J40" s="13"/>
    </row>
    <row r="41" spans="1:10" ht="12.75">
      <c r="A41" s="3" t="s">
        <v>758</v>
      </c>
      <c r="B41" s="697" t="s">
        <v>757</v>
      </c>
      <c r="C41" s="235"/>
      <c r="D41" s="235"/>
      <c r="E41" s="235"/>
      <c r="F41" s="235"/>
      <c r="G41" s="235"/>
      <c r="H41" s="698">
        <v>0</v>
      </c>
      <c r="J41" s="13"/>
    </row>
    <row r="42" spans="3:10" ht="12.75">
      <c r="C42" s="235"/>
      <c r="D42" s="235"/>
      <c r="E42" s="235"/>
      <c r="F42" s="235"/>
      <c r="G42" s="235"/>
      <c r="H42" s="696"/>
      <c r="J42" s="13"/>
    </row>
    <row r="43" spans="1:10" ht="12.75">
      <c r="A43" s="3" t="s">
        <v>15</v>
      </c>
      <c r="B43" s="3" t="s">
        <v>10</v>
      </c>
      <c r="D43" s="3" t="s">
        <v>361</v>
      </c>
      <c r="H43" s="699" t="e">
        <f>+H31*(1+H33)*(H35+1)*(H37+1)*(H39+1)*(H41+1)</f>
        <v>#DIV/0!</v>
      </c>
      <c r="J43" s="13"/>
    </row>
    <row r="44" ht="12.75">
      <c r="J44" s="13"/>
    </row>
    <row r="45" spans="2:10" ht="12.75">
      <c r="B45" s="697" t="s">
        <v>759</v>
      </c>
      <c r="H45" s="9"/>
      <c r="J45" s="13"/>
    </row>
    <row r="46" spans="1:10" ht="12.75">
      <c r="A46" s="3" t="s">
        <v>16</v>
      </c>
      <c r="B46" s="3" t="s">
        <v>599</v>
      </c>
      <c r="H46" s="699" t="e">
        <f>+H43+H45</f>
        <v>#DIV/0!</v>
      </c>
      <c r="J46" s="13"/>
    </row>
    <row r="47" ht="12.75">
      <c r="J47" s="5"/>
    </row>
    <row r="48" spans="2:12" ht="12.75">
      <c r="B48" s="3" t="s">
        <v>504</v>
      </c>
      <c r="L48" s="558"/>
    </row>
    <row r="49" spans="2:7" ht="12.75">
      <c r="B49" s="3">
        <v>1</v>
      </c>
      <c r="C49" s="3" t="s">
        <v>760</v>
      </c>
      <c r="F49" s="7">
        <f>+'GBR TPR-1'!F24</f>
        <v>0</v>
      </c>
      <c r="G49" s="7"/>
    </row>
    <row r="50" spans="2:7" ht="12.75">
      <c r="B50" s="3">
        <v>2</v>
      </c>
      <c r="C50" s="3" t="str">
        <f>'Input Info'!C85</f>
        <v>Current Year Price Penalty</v>
      </c>
      <c r="E50" s="182"/>
      <c r="F50" s="15">
        <f>-'Input Info'!F85</f>
        <v>0</v>
      </c>
      <c r="G50" s="16"/>
    </row>
    <row r="51" spans="2:7" ht="12.75">
      <c r="B51" s="3">
        <v>3</v>
      </c>
      <c r="C51" s="3" t="str">
        <f>'Input Info'!C86</f>
        <v>NSP I</v>
      </c>
      <c r="F51" s="15" t="e">
        <f>'Input Info'!F86</f>
        <v>#DIV/0!</v>
      </c>
      <c r="G51" s="16"/>
    </row>
    <row r="52" spans="2:7" ht="12.75">
      <c r="B52" s="3">
        <v>4</v>
      </c>
      <c r="C52" s="3" t="str">
        <f>'Input Info'!C87</f>
        <v>NSP II (7/1/2014)</v>
      </c>
      <c r="F52" s="15" t="e">
        <f>'Input Info'!F87</f>
        <v>#DIV/0!</v>
      </c>
      <c r="G52" s="16"/>
    </row>
    <row r="53" spans="2:11" ht="12.75">
      <c r="B53" s="3">
        <v>5</v>
      </c>
      <c r="C53" s="3" t="str">
        <f>'Input Info'!C88</f>
        <v>MHIP</v>
      </c>
      <c r="F53" s="15" t="e">
        <f>'Input Info'!F88</f>
        <v>#DIV/0!</v>
      </c>
      <c r="G53" s="17"/>
      <c r="J53" s="15"/>
      <c r="K53" s="15"/>
    </row>
    <row r="54" spans="2:11" ht="12.75">
      <c r="B54" s="3">
        <v>6</v>
      </c>
      <c r="C54" s="3" t="str">
        <f>'Input Info'!C89</f>
        <v>Health Care Coverage Fund</v>
      </c>
      <c r="F54" s="15" t="e">
        <f>'Input Info'!F89</f>
        <v>#DIV/0!</v>
      </c>
      <c r="G54" s="17"/>
      <c r="J54" s="15"/>
      <c r="K54" s="15"/>
    </row>
    <row r="55" spans="2:11" ht="12.75">
      <c r="B55" s="3">
        <v>7</v>
      </c>
      <c r="C55" s="3" t="str">
        <f>'Input Info'!C90</f>
        <v>Crisp Funding</v>
      </c>
      <c r="F55" s="15" t="e">
        <f>'Input Info'!F90</f>
        <v>#DIV/0!</v>
      </c>
      <c r="G55" s="17"/>
      <c r="J55" s="15"/>
      <c r="K55" s="15"/>
    </row>
    <row r="56" spans="2:11" ht="12.75">
      <c r="B56" s="3">
        <v>8</v>
      </c>
      <c r="C56" s="3" t="str">
        <f>'Input Info'!C91</f>
        <v>Newborn Testing </v>
      </c>
      <c r="F56" s="15">
        <f>'Input Info'!F91</f>
        <v>0</v>
      </c>
      <c r="G56" s="17"/>
      <c r="J56" s="15"/>
      <c r="K56" s="15"/>
    </row>
    <row r="57" spans="2:11" ht="12.75">
      <c r="B57" s="3">
        <v>9</v>
      </c>
      <c r="C57" s="3" t="str">
        <f>'Input Info'!C92</f>
        <v>Deficit Assessment</v>
      </c>
      <c r="F57" s="15" t="e">
        <f>'Input Info'!F92</f>
        <v>#DIV/0!</v>
      </c>
      <c r="G57" s="17"/>
      <c r="J57" s="15"/>
      <c r="K57" s="15"/>
    </row>
    <row r="58" spans="2:11" ht="12.75">
      <c r="B58" s="3">
        <v>10</v>
      </c>
      <c r="C58" s="3" t="str">
        <f>'Input Info'!C93</f>
        <v>HSCRC User Fee Assessment</v>
      </c>
      <c r="F58" s="15" t="e">
        <f>'Input Info'!F93</f>
        <v>#DIV/0!</v>
      </c>
      <c r="G58" s="17"/>
      <c r="J58" s="15"/>
      <c r="K58" s="15"/>
    </row>
    <row r="59" spans="2:11" ht="12.75">
      <c r="B59" s="3">
        <v>11</v>
      </c>
      <c r="C59" s="3" t="str">
        <f>'Input Info'!C94</f>
        <v>MHCC User Fee Assessment</v>
      </c>
      <c r="F59" s="15" t="e">
        <f>'Input Info'!F94</f>
        <v>#DIV/0!</v>
      </c>
      <c r="G59" s="17"/>
      <c r="J59" s="15"/>
      <c r="K59" s="15"/>
    </row>
    <row r="60" spans="2:11" ht="12.75">
      <c r="B60" s="3">
        <v>13</v>
      </c>
      <c r="C60" s="3" t="str">
        <f>'Input Info'!C95</f>
        <v>QBR Scaled Revenue for RY 2015</v>
      </c>
      <c r="F60" s="15">
        <f>'Input Info'!F95</f>
        <v>0</v>
      </c>
      <c r="G60" s="17"/>
      <c r="J60" s="15"/>
      <c r="K60" s="15"/>
    </row>
    <row r="61" spans="2:11" ht="12.75">
      <c r="B61" s="3">
        <v>14</v>
      </c>
      <c r="C61" s="3" t="str">
        <f>'Input Info'!C96</f>
        <v>MHAC Scaled Revenue for RY 2015</v>
      </c>
      <c r="F61" s="15">
        <f>'Input Info'!F96</f>
        <v>0</v>
      </c>
      <c r="G61" s="17"/>
      <c r="J61" s="15"/>
      <c r="K61" s="15"/>
    </row>
    <row r="62" spans="2:11" ht="12.75">
      <c r="B62" s="3">
        <v>15</v>
      </c>
      <c r="C62" s="697" t="s">
        <v>761</v>
      </c>
      <c r="F62" s="700">
        <v>0</v>
      </c>
      <c r="G62" s="17"/>
      <c r="J62" s="15"/>
      <c r="K62" s="15"/>
    </row>
    <row r="63" spans="2:11" ht="12.75">
      <c r="B63" s="3" t="s">
        <v>503</v>
      </c>
      <c r="F63" s="15" t="e">
        <f>SUM(F49:F62)</f>
        <v>#DIV/0!</v>
      </c>
      <c r="G63" s="17"/>
      <c r="H63" s="15" t="e">
        <f>F63</f>
        <v>#DIV/0!</v>
      </c>
      <c r="J63" s="15"/>
      <c r="K63" s="15"/>
    </row>
    <row r="65" spans="2:9" ht="13.5" thickBot="1">
      <c r="B65" s="3" t="s">
        <v>322</v>
      </c>
      <c r="H65" s="701" t="e">
        <f>+H43+H63</f>
        <v>#DIV/0!</v>
      </c>
      <c r="I65" s="9"/>
    </row>
    <row r="66" ht="13.5" thickTop="1"/>
    <row r="67" ht="12.75">
      <c r="B67" s="3" t="s">
        <v>17</v>
      </c>
    </row>
    <row r="68" spans="2:7" ht="12.75">
      <c r="B68" s="3">
        <f aca="true" t="shared" si="0" ref="B68:C80">+B49</f>
        <v>1</v>
      </c>
      <c r="C68" s="3" t="str">
        <f t="shared" si="0"/>
        <v>Savings (GBR TPR-1 Line C)</v>
      </c>
      <c r="F68" s="7">
        <f aca="true" t="shared" si="1" ref="F68:F81">-F49</f>
        <v>0</v>
      </c>
      <c r="G68" s="7"/>
    </row>
    <row r="69" spans="2:7" ht="12.75">
      <c r="B69" s="3">
        <f t="shared" si="0"/>
        <v>2</v>
      </c>
      <c r="C69" s="3" t="str">
        <f t="shared" si="0"/>
        <v>Current Year Price Penalty</v>
      </c>
      <c r="F69" s="7">
        <f t="shared" si="1"/>
        <v>0</v>
      </c>
      <c r="G69" s="16"/>
    </row>
    <row r="70" spans="2:7" ht="12.75">
      <c r="B70" s="3">
        <f t="shared" si="0"/>
        <v>3</v>
      </c>
      <c r="C70" s="3" t="str">
        <f t="shared" si="0"/>
        <v>NSP I</v>
      </c>
      <c r="F70" s="7" t="e">
        <f t="shared" si="1"/>
        <v>#DIV/0!</v>
      </c>
      <c r="G70" s="16"/>
    </row>
    <row r="71" spans="2:7" ht="12.75">
      <c r="B71" s="3">
        <f t="shared" si="0"/>
        <v>4</v>
      </c>
      <c r="C71" s="3" t="str">
        <f t="shared" si="0"/>
        <v>NSP II (7/1/2014)</v>
      </c>
      <c r="F71" s="7" t="e">
        <f t="shared" si="1"/>
        <v>#DIV/0!</v>
      </c>
      <c r="G71" s="16"/>
    </row>
    <row r="72" spans="2:7" ht="12.75">
      <c r="B72" s="3">
        <f t="shared" si="0"/>
        <v>5</v>
      </c>
      <c r="C72" s="3" t="str">
        <f t="shared" si="0"/>
        <v>MHIP</v>
      </c>
      <c r="F72" s="7" t="e">
        <f t="shared" si="1"/>
        <v>#DIV/0!</v>
      </c>
      <c r="G72" s="16"/>
    </row>
    <row r="73" spans="2:7" ht="12.75">
      <c r="B73" s="3">
        <f t="shared" si="0"/>
        <v>6</v>
      </c>
      <c r="C73" s="3" t="str">
        <f t="shared" si="0"/>
        <v>Health Care Coverage Fund</v>
      </c>
      <c r="F73" s="7" t="e">
        <f t="shared" si="1"/>
        <v>#DIV/0!</v>
      </c>
      <c r="G73" s="16"/>
    </row>
    <row r="74" spans="2:7" ht="12.75">
      <c r="B74" s="3">
        <f t="shared" si="0"/>
        <v>7</v>
      </c>
      <c r="C74" s="3" t="str">
        <f t="shared" si="0"/>
        <v>Crisp Funding</v>
      </c>
      <c r="F74" s="7" t="e">
        <f t="shared" si="1"/>
        <v>#DIV/0!</v>
      </c>
      <c r="G74" s="16"/>
    </row>
    <row r="75" spans="2:7" ht="12.75">
      <c r="B75" s="3">
        <f t="shared" si="0"/>
        <v>8</v>
      </c>
      <c r="C75" s="3" t="str">
        <f t="shared" si="0"/>
        <v>Newborn Testing </v>
      </c>
      <c r="F75" s="7">
        <f t="shared" si="1"/>
        <v>0</v>
      </c>
      <c r="G75" s="16"/>
    </row>
    <row r="76" spans="2:7" ht="12.75">
      <c r="B76" s="3">
        <f t="shared" si="0"/>
        <v>9</v>
      </c>
      <c r="C76" s="3" t="str">
        <f t="shared" si="0"/>
        <v>Deficit Assessment</v>
      </c>
      <c r="F76" s="7" t="e">
        <f t="shared" si="1"/>
        <v>#DIV/0!</v>
      </c>
      <c r="G76" s="16"/>
    </row>
    <row r="77" spans="2:7" ht="12.75">
      <c r="B77" s="3">
        <f t="shared" si="0"/>
        <v>10</v>
      </c>
      <c r="C77" s="3" t="str">
        <f t="shared" si="0"/>
        <v>HSCRC User Fee Assessment</v>
      </c>
      <c r="F77" s="7" t="e">
        <f t="shared" si="1"/>
        <v>#DIV/0!</v>
      </c>
      <c r="G77" s="16"/>
    </row>
    <row r="78" spans="2:7" ht="12.75">
      <c r="B78" s="3">
        <f t="shared" si="0"/>
        <v>11</v>
      </c>
      <c r="C78" s="3" t="str">
        <f t="shared" si="0"/>
        <v>MHCC User Fee Assessment</v>
      </c>
      <c r="F78" s="7" t="e">
        <f t="shared" si="1"/>
        <v>#DIV/0!</v>
      </c>
      <c r="G78" s="16"/>
    </row>
    <row r="79" spans="2:7" ht="12.75">
      <c r="B79" s="3">
        <f t="shared" si="0"/>
        <v>13</v>
      </c>
      <c r="C79" s="3" t="str">
        <f t="shared" si="0"/>
        <v>QBR Scaled Revenue for RY 2015</v>
      </c>
      <c r="F79" s="7">
        <f t="shared" si="1"/>
        <v>0</v>
      </c>
      <c r="G79" s="16"/>
    </row>
    <row r="80" spans="2:7" ht="12.75">
      <c r="B80" s="3">
        <f t="shared" si="0"/>
        <v>14</v>
      </c>
      <c r="C80" s="3" t="str">
        <f t="shared" si="0"/>
        <v>MHAC Scaled Revenue for RY 2015</v>
      </c>
      <c r="F80" s="7">
        <f t="shared" si="1"/>
        <v>0</v>
      </c>
      <c r="G80" s="16"/>
    </row>
    <row r="81" spans="2:7" ht="12.75">
      <c r="B81" s="3">
        <v>15</v>
      </c>
      <c r="C81" s="3" t="str">
        <f>+C62</f>
        <v>Other Adjustments</v>
      </c>
      <c r="F81" s="7">
        <f t="shared" si="1"/>
        <v>0</v>
      </c>
      <c r="G81" s="16"/>
    </row>
    <row r="83" spans="2:8" ht="13.5" thickBot="1">
      <c r="B83" s="3" t="s">
        <v>19</v>
      </c>
      <c r="H83" s="18" t="e">
        <f>SUM(F68:F81)</f>
        <v>#DIV/0!</v>
      </c>
    </row>
    <row r="84" ht="13.5" thickTop="1"/>
    <row r="85" spans="2:10" ht="13.5" thickBot="1">
      <c r="B85" s="3" t="s">
        <v>754</v>
      </c>
      <c r="H85" s="70" t="e">
        <f>(+H65-H8)/H8</f>
        <v>#DIV/0!</v>
      </c>
      <c r="I85" s="71"/>
      <c r="J85" s="19"/>
    </row>
    <row r="86" ht="13.5" thickTop="1">
      <c r="J86" s="187"/>
    </row>
    <row r="88" ht="3" customHeight="1"/>
    <row r="91" spans="6:12" ht="12.75">
      <c r="F91" s="702"/>
      <c r="G91" s="702"/>
      <c r="H91" s="702"/>
      <c r="I91" s="702"/>
      <c r="J91" s="702"/>
      <c r="K91" s="702"/>
      <c r="L91" s="702"/>
    </row>
    <row r="92" spans="3:12" ht="12.75">
      <c r="C92" s="703"/>
      <c r="D92" s="704"/>
      <c r="F92" s="705"/>
      <c r="G92" s="702"/>
      <c r="H92" s="702"/>
      <c r="I92" s="702"/>
      <c r="J92" s="702"/>
      <c r="K92" s="702"/>
      <c r="L92" s="702"/>
    </row>
    <row r="93" spans="3:12" ht="12.75">
      <c r="C93" s="703"/>
      <c r="F93" s="705"/>
      <c r="G93" s="702"/>
      <c r="H93" s="702"/>
      <c r="I93" s="702"/>
      <c r="J93" s="702"/>
      <c r="K93" s="702"/>
      <c r="L93" s="702"/>
    </row>
    <row r="94" spans="6:12" ht="12.75">
      <c r="F94" s="706"/>
      <c r="G94" s="702"/>
      <c r="H94" s="702"/>
      <c r="I94" s="702"/>
      <c r="J94" s="702"/>
      <c r="K94" s="702"/>
      <c r="L94" s="702"/>
    </row>
    <row r="95" spans="6:12" ht="12.75">
      <c r="F95" s="707"/>
      <c r="G95" s="702"/>
      <c r="H95" s="702"/>
      <c r="I95" s="702"/>
      <c r="J95" s="702"/>
      <c r="K95" s="702"/>
      <c r="L95" s="702"/>
    </row>
    <row r="96" spans="6:12" ht="12.75">
      <c r="F96" s="708"/>
      <c r="G96" s="702"/>
      <c r="H96" s="702"/>
      <c r="I96" s="702"/>
      <c r="J96" s="702"/>
      <c r="K96" s="702"/>
      <c r="L96" s="702"/>
    </row>
    <row r="97" spans="6:12" ht="12.75">
      <c r="F97" s="702"/>
      <c r="G97" s="702"/>
      <c r="H97" s="702"/>
      <c r="I97" s="702"/>
      <c r="J97" s="702"/>
      <c r="K97" s="702"/>
      <c r="L97" s="702"/>
    </row>
    <row r="98" spans="6:12" ht="12.75">
      <c r="F98" s="702"/>
      <c r="G98" s="702"/>
      <c r="H98" s="702"/>
      <c r="I98" s="702"/>
      <c r="J98" s="702"/>
      <c r="K98" s="702"/>
      <c r="L98" s="702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64" r:id="rId1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3"/>
  </sheetPr>
  <dimension ref="A1:D7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7109375" style="0" customWidth="1"/>
  </cols>
  <sheetData>
    <row r="1" spans="1:4" ht="12.75">
      <c r="A1" t="s">
        <v>37</v>
      </c>
      <c r="B1" t="s">
        <v>136</v>
      </c>
      <c r="C1">
        <v>1</v>
      </c>
      <c r="D1" t="s">
        <v>137</v>
      </c>
    </row>
    <row r="2" spans="1:4" ht="12.75">
      <c r="A2" t="s">
        <v>38</v>
      </c>
      <c r="B2" t="s">
        <v>138</v>
      </c>
      <c r="C2">
        <v>2</v>
      </c>
      <c r="D2" t="s">
        <v>137</v>
      </c>
    </row>
    <row r="3" spans="1:4" ht="12.75">
      <c r="A3" t="s">
        <v>100</v>
      </c>
      <c r="B3" t="s">
        <v>179</v>
      </c>
      <c r="C3">
        <v>3</v>
      </c>
      <c r="D3" t="s">
        <v>137</v>
      </c>
    </row>
    <row r="4" spans="1:4" ht="12.75">
      <c r="A4" t="s">
        <v>39</v>
      </c>
      <c r="B4" t="s">
        <v>139</v>
      </c>
      <c r="C4">
        <v>4</v>
      </c>
      <c r="D4" t="s">
        <v>137</v>
      </c>
    </row>
    <row r="5" spans="1:4" ht="12.75">
      <c r="A5" t="s">
        <v>180</v>
      </c>
      <c r="B5" t="s">
        <v>181</v>
      </c>
      <c r="C5">
        <v>5</v>
      </c>
      <c r="D5" t="s">
        <v>137</v>
      </c>
    </row>
    <row r="6" spans="1:4" ht="12.75">
      <c r="A6" t="s">
        <v>40</v>
      </c>
      <c r="B6" t="s">
        <v>140</v>
      </c>
      <c r="C6">
        <v>6</v>
      </c>
      <c r="D6" t="s">
        <v>137</v>
      </c>
    </row>
    <row r="7" spans="1:4" ht="12.75">
      <c r="A7" t="s">
        <v>182</v>
      </c>
      <c r="B7" t="s">
        <v>183</v>
      </c>
      <c r="C7">
        <v>7</v>
      </c>
      <c r="D7" t="s">
        <v>137</v>
      </c>
    </row>
    <row r="8" spans="1:4" ht="12.75">
      <c r="A8" t="s">
        <v>184</v>
      </c>
      <c r="B8" t="s">
        <v>185</v>
      </c>
      <c r="C8">
        <v>8</v>
      </c>
      <c r="D8" t="s">
        <v>137</v>
      </c>
    </row>
    <row r="9" spans="1:4" ht="12.75">
      <c r="A9" t="s">
        <v>186</v>
      </c>
      <c r="B9" t="s">
        <v>187</v>
      </c>
      <c r="C9">
        <v>9</v>
      </c>
      <c r="D9" t="s">
        <v>137</v>
      </c>
    </row>
    <row r="10" spans="1:4" ht="12.75">
      <c r="A10" t="s">
        <v>41</v>
      </c>
      <c r="B10" t="s">
        <v>141</v>
      </c>
      <c r="C10">
        <v>10</v>
      </c>
      <c r="D10" t="s">
        <v>137</v>
      </c>
    </row>
    <row r="11" spans="1:4" ht="12.75">
      <c r="A11" t="s">
        <v>188</v>
      </c>
      <c r="B11" t="s">
        <v>189</v>
      </c>
      <c r="C11">
        <v>11</v>
      </c>
      <c r="D11" t="s">
        <v>168</v>
      </c>
    </row>
    <row r="12" spans="1:4" ht="12.75">
      <c r="A12" t="s">
        <v>190</v>
      </c>
      <c r="B12" t="s">
        <v>191</v>
      </c>
      <c r="C12">
        <v>12</v>
      </c>
      <c r="D12" t="s">
        <v>168</v>
      </c>
    </row>
    <row r="13" spans="1:4" ht="12.75">
      <c r="A13" t="s">
        <v>192</v>
      </c>
      <c r="B13" t="s">
        <v>193</v>
      </c>
      <c r="C13">
        <v>13</v>
      </c>
      <c r="D13" t="s">
        <v>137</v>
      </c>
    </row>
    <row r="14" spans="1:4" ht="12.75">
      <c r="A14" t="s">
        <v>194</v>
      </c>
      <c r="B14" t="s">
        <v>195</v>
      </c>
      <c r="C14">
        <v>14</v>
      </c>
      <c r="D14" t="s">
        <v>137</v>
      </c>
    </row>
    <row r="15" spans="1:4" ht="12.75">
      <c r="A15" t="s">
        <v>196</v>
      </c>
      <c r="B15" t="s">
        <v>197</v>
      </c>
      <c r="C15">
        <v>15</v>
      </c>
      <c r="D15" t="s">
        <v>137</v>
      </c>
    </row>
    <row r="16" spans="1:4" ht="12.75">
      <c r="A16" t="s">
        <v>184</v>
      </c>
      <c r="B16" t="s">
        <v>198</v>
      </c>
      <c r="C16">
        <v>16</v>
      </c>
      <c r="D16" t="s">
        <v>137</v>
      </c>
    </row>
    <row r="17" spans="1:4" ht="12.75">
      <c r="A17" t="s">
        <v>199</v>
      </c>
      <c r="B17" t="s">
        <v>200</v>
      </c>
      <c r="C17">
        <v>17</v>
      </c>
      <c r="D17" t="s">
        <v>137</v>
      </c>
    </row>
    <row r="18" spans="1:4" ht="12.75">
      <c r="A18" t="s">
        <v>201</v>
      </c>
      <c r="B18" t="s">
        <v>202</v>
      </c>
      <c r="C18">
        <v>18</v>
      </c>
      <c r="D18" t="s">
        <v>137</v>
      </c>
    </row>
    <row r="19" spans="1:4" ht="12.75">
      <c r="A19" t="s">
        <v>203</v>
      </c>
      <c r="B19" t="s">
        <v>204</v>
      </c>
      <c r="C19">
        <v>19</v>
      </c>
      <c r="D19" t="s">
        <v>137</v>
      </c>
    </row>
    <row r="20" spans="1:4" ht="12.75">
      <c r="A20" t="s">
        <v>205</v>
      </c>
      <c r="B20" t="s">
        <v>206</v>
      </c>
      <c r="C20">
        <v>20</v>
      </c>
      <c r="D20" t="s">
        <v>137</v>
      </c>
    </row>
    <row r="21" spans="1:4" ht="12.75">
      <c r="A21" t="s">
        <v>207</v>
      </c>
      <c r="B21" t="s">
        <v>208</v>
      </c>
      <c r="C21">
        <v>21</v>
      </c>
      <c r="D21" t="s">
        <v>137</v>
      </c>
    </row>
    <row r="22" spans="1:4" ht="12.75">
      <c r="A22" t="s">
        <v>209</v>
      </c>
      <c r="B22" t="s">
        <v>210</v>
      </c>
      <c r="C22">
        <v>22</v>
      </c>
      <c r="D22" t="s">
        <v>137</v>
      </c>
    </row>
    <row r="23" spans="1:4" ht="12.75">
      <c r="A23" t="s">
        <v>211</v>
      </c>
      <c r="B23" t="s">
        <v>212</v>
      </c>
      <c r="C23">
        <v>23</v>
      </c>
      <c r="D23" t="s">
        <v>137</v>
      </c>
    </row>
    <row r="24" spans="1:4" ht="12.75">
      <c r="A24" t="s">
        <v>62</v>
      </c>
      <c r="B24" t="s">
        <v>167</v>
      </c>
      <c r="C24">
        <v>24</v>
      </c>
      <c r="D24" t="s">
        <v>168</v>
      </c>
    </row>
    <row r="25" spans="1:4" ht="12.75">
      <c r="A25" t="s">
        <v>42</v>
      </c>
      <c r="B25" t="s">
        <v>142</v>
      </c>
      <c r="C25">
        <v>25</v>
      </c>
      <c r="D25" t="s">
        <v>143</v>
      </c>
    </row>
    <row r="26" spans="1:4" ht="12.75">
      <c r="A26" t="s">
        <v>213</v>
      </c>
      <c r="B26" t="s">
        <v>214</v>
      </c>
      <c r="C26">
        <v>26</v>
      </c>
      <c r="D26" t="s">
        <v>215</v>
      </c>
    </row>
    <row r="27" spans="1:4" ht="12.75">
      <c r="A27" t="s">
        <v>43</v>
      </c>
      <c r="B27" t="s">
        <v>144</v>
      </c>
      <c r="C27">
        <v>27</v>
      </c>
      <c r="D27" t="s">
        <v>145</v>
      </c>
    </row>
    <row r="28" spans="1:4" ht="12.75">
      <c r="A28" t="s">
        <v>101</v>
      </c>
      <c r="B28" t="s">
        <v>216</v>
      </c>
      <c r="C28">
        <v>28</v>
      </c>
      <c r="D28" t="s">
        <v>215</v>
      </c>
    </row>
    <row r="29" spans="1:4" ht="12.75">
      <c r="A29" t="s">
        <v>46</v>
      </c>
      <c r="B29" t="s">
        <v>149</v>
      </c>
      <c r="C29">
        <v>29</v>
      </c>
      <c r="D29" t="s">
        <v>150</v>
      </c>
    </row>
    <row r="30" spans="1:4" ht="12.75">
      <c r="A30" t="s">
        <v>47</v>
      </c>
      <c r="B30" t="s">
        <v>151</v>
      </c>
      <c r="C30">
        <v>30</v>
      </c>
      <c r="D30" t="s">
        <v>150</v>
      </c>
    </row>
    <row r="31" spans="1:4" ht="12.75">
      <c r="A31" t="s">
        <v>217</v>
      </c>
      <c r="B31" t="s">
        <v>218</v>
      </c>
      <c r="C31">
        <v>31</v>
      </c>
      <c r="D31" t="s">
        <v>145</v>
      </c>
    </row>
    <row r="32" spans="1:4" ht="12.75">
      <c r="A32" t="s">
        <v>219</v>
      </c>
      <c r="B32" t="s">
        <v>220</v>
      </c>
      <c r="C32">
        <v>32</v>
      </c>
      <c r="D32" t="s">
        <v>150</v>
      </c>
    </row>
    <row r="33" spans="1:4" ht="12.75">
      <c r="A33" t="s">
        <v>44</v>
      </c>
      <c r="B33" t="s">
        <v>146</v>
      </c>
      <c r="C33">
        <v>33</v>
      </c>
      <c r="D33" t="s">
        <v>221</v>
      </c>
    </row>
    <row r="34" spans="1:4" ht="12.75">
      <c r="A34" t="s">
        <v>45</v>
      </c>
      <c r="B34" t="s">
        <v>148</v>
      </c>
      <c r="C34">
        <v>34</v>
      </c>
      <c r="D34" t="s">
        <v>145</v>
      </c>
    </row>
    <row r="35" spans="1:4" ht="12.75">
      <c r="A35" t="s">
        <v>48</v>
      </c>
      <c r="B35" t="s">
        <v>152</v>
      </c>
      <c r="C35">
        <v>35</v>
      </c>
      <c r="D35" t="s">
        <v>143</v>
      </c>
    </row>
    <row r="36" spans="1:4" ht="12.75">
      <c r="A36" t="s">
        <v>49</v>
      </c>
      <c r="B36" t="s">
        <v>153</v>
      </c>
      <c r="C36">
        <v>36</v>
      </c>
      <c r="D36" t="s">
        <v>143</v>
      </c>
    </row>
    <row r="37" spans="1:4" ht="12.75">
      <c r="A37" t="s">
        <v>55</v>
      </c>
      <c r="B37" t="s">
        <v>155</v>
      </c>
      <c r="C37">
        <v>37</v>
      </c>
      <c r="D37" t="s">
        <v>154</v>
      </c>
    </row>
    <row r="38" spans="1:4" ht="12.75">
      <c r="A38" t="s">
        <v>50</v>
      </c>
      <c r="B38" t="s">
        <v>156</v>
      </c>
      <c r="C38">
        <v>38</v>
      </c>
      <c r="D38" t="s">
        <v>157</v>
      </c>
    </row>
    <row r="39" spans="1:4" ht="12.75">
      <c r="A39" t="s">
        <v>222</v>
      </c>
      <c r="B39" t="s">
        <v>223</v>
      </c>
      <c r="C39">
        <v>39</v>
      </c>
      <c r="D39" t="s">
        <v>157</v>
      </c>
    </row>
    <row r="40" spans="1:4" ht="12.75">
      <c r="A40" t="s">
        <v>52</v>
      </c>
      <c r="B40" t="s">
        <v>158</v>
      </c>
      <c r="C40">
        <v>40</v>
      </c>
      <c r="D40" t="s">
        <v>157</v>
      </c>
    </row>
    <row r="41" spans="1:4" ht="12.75">
      <c r="A41" t="s">
        <v>51</v>
      </c>
      <c r="B41" t="s">
        <v>159</v>
      </c>
      <c r="C41">
        <v>41</v>
      </c>
      <c r="D41" t="s">
        <v>145</v>
      </c>
    </row>
    <row r="42" spans="1:4" ht="12.75">
      <c r="A42" t="s">
        <v>224</v>
      </c>
      <c r="B42" t="s">
        <v>225</v>
      </c>
      <c r="C42">
        <v>42</v>
      </c>
      <c r="D42" t="s">
        <v>145</v>
      </c>
    </row>
    <row r="43" spans="1:4" ht="12.75">
      <c r="A43" t="s">
        <v>570</v>
      </c>
      <c r="B43" t="s">
        <v>226</v>
      </c>
      <c r="C43">
        <v>43</v>
      </c>
      <c r="D43" t="s">
        <v>157</v>
      </c>
    </row>
    <row r="44" spans="1:4" ht="12.75">
      <c r="A44" t="s">
        <v>53</v>
      </c>
      <c r="B44" t="s">
        <v>161</v>
      </c>
      <c r="C44">
        <v>44</v>
      </c>
      <c r="D44" t="s">
        <v>143</v>
      </c>
    </row>
    <row r="45" spans="1:4" ht="12.75">
      <c r="A45" t="s">
        <v>54</v>
      </c>
      <c r="B45" t="s">
        <v>162</v>
      </c>
      <c r="C45">
        <v>45</v>
      </c>
      <c r="D45" t="s">
        <v>163</v>
      </c>
    </row>
    <row r="46" spans="1:4" ht="12.75">
      <c r="A46" t="s">
        <v>56</v>
      </c>
      <c r="B46" t="s">
        <v>164</v>
      </c>
      <c r="C46">
        <v>46</v>
      </c>
      <c r="D46" t="s">
        <v>143</v>
      </c>
    </row>
    <row r="47" spans="1:4" ht="12.75">
      <c r="A47" t="s">
        <v>57</v>
      </c>
      <c r="B47" t="s">
        <v>165</v>
      </c>
      <c r="C47">
        <v>47</v>
      </c>
      <c r="D47" t="s">
        <v>145</v>
      </c>
    </row>
    <row r="48" spans="1:4" ht="12.75">
      <c r="A48" t="s">
        <v>58</v>
      </c>
      <c r="B48" t="s">
        <v>166</v>
      </c>
      <c r="C48">
        <v>48</v>
      </c>
      <c r="D48" t="s">
        <v>145</v>
      </c>
    </row>
    <row r="49" spans="1:4" ht="12.75">
      <c r="A49" t="s">
        <v>227</v>
      </c>
      <c r="B49" t="s">
        <v>228</v>
      </c>
      <c r="C49">
        <v>49</v>
      </c>
      <c r="D49" t="s">
        <v>229</v>
      </c>
    </row>
    <row r="50" spans="1:4" ht="12.75">
      <c r="A50" t="s">
        <v>230</v>
      </c>
      <c r="B50" t="s">
        <v>231</v>
      </c>
      <c r="C50">
        <v>50</v>
      </c>
      <c r="D50" t="s">
        <v>107</v>
      </c>
    </row>
    <row r="51" spans="1:4" ht="12.75">
      <c r="A51" t="s">
        <v>61</v>
      </c>
      <c r="B51" t="s">
        <v>232</v>
      </c>
      <c r="C51">
        <v>51</v>
      </c>
      <c r="D51" t="s">
        <v>147</v>
      </c>
    </row>
    <row r="52" spans="1:4" ht="12.75">
      <c r="A52" t="s">
        <v>233</v>
      </c>
      <c r="B52" t="s">
        <v>234</v>
      </c>
      <c r="C52">
        <v>52</v>
      </c>
      <c r="D52" t="s">
        <v>215</v>
      </c>
    </row>
    <row r="53" spans="1:4" ht="12.75">
      <c r="A53" t="s">
        <v>235</v>
      </c>
      <c r="B53" t="s">
        <v>236</v>
      </c>
      <c r="C53">
        <v>53</v>
      </c>
      <c r="D53" t="s">
        <v>237</v>
      </c>
    </row>
    <row r="54" spans="1:4" ht="12.75">
      <c r="A54" t="s">
        <v>238</v>
      </c>
      <c r="B54" t="s">
        <v>231</v>
      </c>
      <c r="C54">
        <v>54</v>
      </c>
      <c r="D54" t="s">
        <v>239</v>
      </c>
    </row>
    <row r="55" spans="1:4" ht="12.75">
      <c r="A55" t="s">
        <v>240</v>
      </c>
      <c r="B55" t="s">
        <v>241</v>
      </c>
      <c r="C55">
        <v>55</v>
      </c>
      <c r="D55" t="s">
        <v>229</v>
      </c>
    </row>
    <row r="56" spans="1:4" ht="12.75">
      <c r="A56" t="s">
        <v>242</v>
      </c>
      <c r="B56" t="s">
        <v>243</v>
      </c>
      <c r="C56">
        <v>56</v>
      </c>
      <c r="D56" t="s">
        <v>143</v>
      </c>
    </row>
    <row r="57" spans="1:4" ht="12.75">
      <c r="A57" t="s">
        <v>244</v>
      </c>
      <c r="B57" t="s">
        <v>245</v>
      </c>
      <c r="C57">
        <v>57</v>
      </c>
      <c r="D57" t="s">
        <v>147</v>
      </c>
    </row>
    <row r="58" spans="1:4" ht="12.75">
      <c r="A58" t="s">
        <v>246</v>
      </c>
      <c r="B58" t="s">
        <v>247</v>
      </c>
      <c r="C58">
        <v>58</v>
      </c>
      <c r="D58" t="s">
        <v>229</v>
      </c>
    </row>
    <row r="59" spans="1:4" ht="12.75">
      <c r="A59" t="s">
        <v>248</v>
      </c>
      <c r="B59" t="s">
        <v>249</v>
      </c>
      <c r="C59">
        <v>59</v>
      </c>
      <c r="D59" t="s">
        <v>229</v>
      </c>
    </row>
    <row r="60" spans="1:4" ht="12.75">
      <c r="A60" t="s">
        <v>250</v>
      </c>
      <c r="B60" t="s">
        <v>251</v>
      </c>
      <c r="C60">
        <v>60</v>
      </c>
      <c r="D60" t="s">
        <v>229</v>
      </c>
    </row>
    <row r="61" spans="1:4" ht="12.75">
      <c r="A61" t="s">
        <v>252</v>
      </c>
      <c r="B61" t="s">
        <v>253</v>
      </c>
      <c r="C61">
        <v>61</v>
      </c>
      <c r="D61" t="s">
        <v>254</v>
      </c>
    </row>
    <row r="62" spans="1:4" ht="12.75">
      <c r="A62" t="s">
        <v>255</v>
      </c>
      <c r="B62" t="s">
        <v>256</v>
      </c>
      <c r="C62">
        <v>62</v>
      </c>
      <c r="D62" t="s">
        <v>147</v>
      </c>
    </row>
    <row r="63" spans="1:4" ht="12.75">
      <c r="A63" t="s">
        <v>230</v>
      </c>
      <c r="B63" t="s">
        <v>257</v>
      </c>
      <c r="C63">
        <v>63</v>
      </c>
      <c r="D63" t="s">
        <v>107</v>
      </c>
    </row>
    <row r="64" spans="1:4" ht="12.75">
      <c r="A64" t="s">
        <v>258</v>
      </c>
      <c r="B64" t="s">
        <v>259</v>
      </c>
      <c r="C64">
        <v>64</v>
      </c>
      <c r="D64" t="s">
        <v>229</v>
      </c>
    </row>
    <row r="65" spans="1:4" ht="12.75">
      <c r="A65" t="s">
        <v>260</v>
      </c>
      <c r="B65" t="s">
        <v>261</v>
      </c>
      <c r="C65">
        <v>65</v>
      </c>
      <c r="D65" t="s">
        <v>229</v>
      </c>
    </row>
    <row r="66" spans="1:4" ht="12.75">
      <c r="A66" t="s">
        <v>262</v>
      </c>
      <c r="B66" t="s">
        <v>263</v>
      </c>
      <c r="C66">
        <v>66</v>
      </c>
      <c r="D66" t="s">
        <v>264</v>
      </c>
    </row>
    <row r="67" spans="1:4" ht="12.75">
      <c r="A67" t="s">
        <v>265</v>
      </c>
      <c r="B67" t="s">
        <v>266</v>
      </c>
      <c r="C67">
        <v>67</v>
      </c>
      <c r="D67" t="s">
        <v>145</v>
      </c>
    </row>
    <row r="68" spans="1:4" ht="12.75">
      <c r="A68" t="s">
        <v>59</v>
      </c>
      <c r="B68" t="s">
        <v>267</v>
      </c>
      <c r="C68">
        <v>68</v>
      </c>
      <c r="D68" t="s">
        <v>145</v>
      </c>
    </row>
    <row r="69" spans="1:4" ht="12.75">
      <c r="A69" t="s">
        <v>268</v>
      </c>
      <c r="B69" t="s">
        <v>269</v>
      </c>
      <c r="C69">
        <v>69</v>
      </c>
      <c r="D69" t="s">
        <v>160</v>
      </c>
    </row>
    <row r="70" spans="1:4" ht="12.75">
      <c r="A70" t="s">
        <v>60</v>
      </c>
      <c r="B70" t="s">
        <v>266</v>
      </c>
      <c r="C70">
        <v>70</v>
      </c>
      <c r="D70" t="s">
        <v>145</v>
      </c>
    </row>
    <row r="71" spans="1:4" ht="12.75">
      <c r="A71" t="s">
        <v>270</v>
      </c>
      <c r="B71" t="s">
        <v>271</v>
      </c>
      <c r="C71">
        <v>74</v>
      </c>
      <c r="D71" t="s">
        <v>264</v>
      </c>
    </row>
    <row r="72" spans="1:4" ht="12.75">
      <c r="A72" s="255" t="s">
        <v>346</v>
      </c>
      <c r="B72" s="255" t="s">
        <v>377</v>
      </c>
      <c r="C72">
        <v>75</v>
      </c>
      <c r="D72" s="255" t="s">
        <v>145</v>
      </c>
    </row>
    <row r="73" spans="1:4" ht="12.75">
      <c r="A73" t="s">
        <v>63</v>
      </c>
      <c r="B73" t="s">
        <v>169</v>
      </c>
      <c r="C73">
        <v>101</v>
      </c>
      <c r="D73" t="s">
        <v>272</v>
      </c>
    </row>
    <row r="74" spans="1:4" ht="12.75">
      <c r="A74" t="s">
        <v>273</v>
      </c>
      <c r="B74" t="s">
        <v>274</v>
      </c>
      <c r="C74">
        <v>102</v>
      </c>
      <c r="D74" t="s">
        <v>272</v>
      </c>
    </row>
    <row r="75" spans="1:4" ht="12.75">
      <c r="A75" t="s">
        <v>64</v>
      </c>
      <c r="B75" t="s">
        <v>170</v>
      </c>
      <c r="C75">
        <v>103</v>
      </c>
      <c r="D75" t="s">
        <v>272</v>
      </c>
    </row>
    <row r="76" spans="1:4" ht="12.75">
      <c r="A76" t="s">
        <v>275</v>
      </c>
      <c r="B76" t="s">
        <v>276</v>
      </c>
      <c r="C76">
        <v>27.5</v>
      </c>
      <c r="D76" t="s">
        <v>145</v>
      </c>
    </row>
    <row r="77" spans="1:4" ht="12.75">
      <c r="A77" s="255" t="s">
        <v>341</v>
      </c>
      <c r="B77" s="255" t="s">
        <v>378</v>
      </c>
      <c r="C77">
        <v>29.5</v>
      </c>
      <c r="D77" s="255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3"/>
  </sheetPr>
  <dimension ref="A1:R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12.7109375" style="0" bestFit="1" customWidth="1"/>
    <col min="4" max="4" width="2.7109375" style="0" customWidth="1"/>
    <col min="5" max="5" width="11.57421875" style="0" bestFit="1" customWidth="1"/>
    <col min="6" max="6" width="2.7109375" style="0" customWidth="1"/>
    <col min="7" max="7" width="10.28125" style="0" customWidth="1"/>
    <col min="8" max="8" width="3.00390625" style="0" customWidth="1"/>
    <col min="9" max="9" width="13.00390625" style="0" customWidth="1"/>
    <col min="10" max="10" width="3.00390625" style="0" customWidth="1"/>
    <col min="11" max="11" width="12.57421875" style="0" customWidth="1"/>
    <col min="16" max="16" width="11.00390625" style="0" customWidth="1"/>
  </cols>
  <sheetData>
    <row r="1" spans="1:4" ht="17.25">
      <c r="A1" s="104" t="str">
        <f>'Input Info'!A1</f>
        <v>Test Hospital</v>
      </c>
      <c r="B1" s="104"/>
      <c r="C1" s="102"/>
      <c r="D1" s="102"/>
    </row>
    <row r="2" spans="1:4" ht="17.25">
      <c r="A2" s="104" t="s">
        <v>404</v>
      </c>
      <c r="B2" s="104"/>
      <c r="C2" s="102"/>
      <c r="D2" s="102"/>
    </row>
    <row r="3" spans="1:4" ht="17.25">
      <c r="A3" s="200" t="s">
        <v>337</v>
      </c>
      <c r="B3" s="200"/>
      <c r="C3" s="200">
        <f>'Input Info'!D8</f>
        <v>42185</v>
      </c>
      <c r="D3" s="200"/>
    </row>
    <row r="4" spans="3:10" ht="12.75" customHeight="1">
      <c r="C4" s="292"/>
      <c r="D4" s="292"/>
      <c r="E4" s="292"/>
      <c r="F4" s="292"/>
      <c r="G4" s="293"/>
      <c r="H4" s="294"/>
      <c r="I4" s="294"/>
      <c r="J4" s="294"/>
    </row>
    <row r="5" spans="3:10" ht="12.75" customHeight="1">
      <c r="C5" s="295"/>
      <c r="D5" s="295"/>
      <c r="E5" s="295"/>
      <c r="F5" s="294"/>
      <c r="G5" s="294"/>
      <c r="H5" s="296"/>
      <c r="I5" s="294"/>
      <c r="J5" s="294"/>
    </row>
    <row r="6" spans="1:10" ht="12.75">
      <c r="A6" s="297"/>
      <c r="B6" s="297"/>
      <c r="C6" s="298"/>
      <c r="D6" s="298"/>
      <c r="E6" s="293"/>
      <c r="F6" s="299"/>
      <c r="G6" s="293"/>
      <c r="H6" s="299"/>
      <c r="I6" s="293"/>
      <c r="J6" s="294"/>
    </row>
    <row r="7" spans="1:12" ht="16.5">
      <c r="A7" s="300" t="s">
        <v>595</v>
      </c>
      <c r="B7" s="297"/>
      <c r="C7" s="298"/>
      <c r="D7" s="298"/>
      <c r="E7" s="554">
        <f>'GBR TPR-2'!F48</f>
        <v>0</v>
      </c>
      <c r="F7" s="302"/>
      <c r="G7" s="293"/>
      <c r="H7" s="299"/>
      <c r="I7" s="293"/>
      <c r="J7" s="294"/>
      <c r="L7" s="255"/>
    </row>
    <row r="8" spans="1:18" ht="39">
      <c r="A8" s="303" t="s">
        <v>36</v>
      </c>
      <c r="B8" s="303"/>
      <c r="C8" s="304" t="s">
        <v>596</v>
      </c>
      <c r="D8" s="305"/>
      <c r="E8" s="304" t="s">
        <v>383</v>
      </c>
      <c r="F8" s="306"/>
      <c r="G8" s="304" t="s">
        <v>384</v>
      </c>
      <c r="H8" s="306"/>
      <c r="I8" s="304" t="s">
        <v>597</v>
      </c>
      <c r="J8" s="307"/>
      <c r="K8" s="304" t="s">
        <v>598</v>
      </c>
      <c r="L8" s="308"/>
      <c r="M8" s="308"/>
      <c r="N8" s="308"/>
      <c r="O8" s="308"/>
      <c r="P8" s="309"/>
      <c r="Q8" s="308"/>
      <c r="R8" s="310"/>
    </row>
    <row r="9" spans="1:18" ht="12.75">
      <c r="A9" s="311">
        <f>'Rate Order'!A16</f>
        <v>0</v>
      </c>
      <c r="B9" s="297"/>
      <c r="C9" s="312" t="str">
        <f>VLOOKUP(A9,'Rate Order'!$A$16:$I$53,9,FALSE)</f>
        <v> </v>
      </c>
      <c r="D9" s="293"/>
      <c r="E9" s="313">
        <f aca="true" t="shared" si="0" ref="E9:E46">_xlfn.IFERROR(C9/$C$51,"")</f>
      </c>
      <c r="F9" s="299"/>
      <c r="G9" s="314">
        <f aca="true" t="shared" si="1" ref="G9:G46">_xlfn.IFERROR($E$7*E9,"")</f>
      </c>
      <c r="H9" s="299"/>
      <c r="I9" s="315">
        <f>VLOOKUP(A9,'Rate Order'!$A$16:$I$53,8,FALSE)</f>
      </c>
      <c r="J9" s="299"/>
      <c r="K9" s="347">
        <f aca="true" t="shared" si="2" ref="K9:K49">_xlfn.IFERROR(G9/I9,"")</f>
      </c>
      <c r="L9" s="308"/>
      <c r="M9" s="308"/>
      <c r="N9" s="308"/>
      <c r="O9" s="308"/>
      <c r="P9" s="317"/>
      <c r="Q9" s="308"/>
      <c r="R9" s="310"/>
    </row>
    <row r="10" spans="1:18" ht="12.75">
      <c r="A10" s="311">
        <f>'Rate Order'!A17</f>
        <v>0</v>
      </c>
      <c r="B10" s="297"/>
      <c r="C10" s="312" t="str">
        <f>VLOOKUP(A10,'Rate Order'!$A$16:$I$53,9,FALSE)</f>
        <v> </v>
      </c>
      <c r="D10" s="293"/>
      <c r="E10" s="313">
        <f t="shared" si="0"/>
      </c>
      <c r="F10" s="299"/>
      <c r="G10" s="314">
        <f t="shared" si="1"/>
      </c>
      <c r="H10" s="299"/>
      <c r="I10" s="315">
        <f>VLOOKUP(A10,'Rate Order'!$A$16:$I$53,8,FALSE)</f>
      </c>
      <c r="J10" s="299"/>
      <c r="K10" s="347">
        <f t="shared" si="2"/>
      </c>
      <c r="L10" s="308"/>
      <c r="M10" s="308"/>
      <c r="N10" s="308"/>
      <c r="O10" s="308"/>
      <c r="P10" s="309"/>
      <c r="Q10" s="308"/>
      <c r="R10" s="310"/>
    </row>
    <row r="11" spans="1:18" ht="12.75">
      <c r="A11" s="311">
        <f>'Rate Order'!A18</f>
        <v>0</v>
      </c>
      <c r="C11" s="312" t="str">
        <f>VLOOKUP(A11,'Rate Order'!$A$16:$I$53,9,FALSE)</f>
        <v> </v>
      </c>
      <c r="D11" s="293"/>
      <c r="E11" s="313">
        <f t="shared" si="0"/>
      </c>
      <c r="F11" s="299"/>
      <c r="G11" s="314">
        <f t="shared" si="1"/>
      </c>
      <c r="H11" s="299"/>
      <c r="I11" s="315">
        <f>VLOOKUP(A11,'Rate Order'!$A$16:$I$53,8,FALSE)</f>
      </c>
      <c r="J11" s="299"/>
      <c r="K11" s="347">
        <f t="shared" si="2"/>
      </c>
      <c r="L11" s="308"/>
      <c r="M11" s="308"/>
      <c r="N11" s="308"/>
      <c r="O11" s="308"/>
      <c r="P11" s="308"/>
      <c r="Q11" s="308"/>
      <c r="R11" s="310"/>
    </row>
    <row r="12" spans="1:18" ht="12.75">
      <c r="A12" s="311">
        <f>'Rate Order'!A19</f>
        <v>0</v>
      </c>
      <c r="C12" s="312" t="str">
        <f>VLOOKUP(A12,'Rate Order'!$A$16:$I$53,9,FALSE)</f>
        <v> </v>
      </c>
      <c r="D12" s="293"/>
      <c r="E12" s="313">
        <f t="shared" si="0"/>
      </c>
      <c r="F12" s="299"/>
      <c r="G12" s="314">
        <f t="shared" si="1"/>
      </c>
      <c r="H12" s="299"/>
      <c r="I12" s="315">
        <f>VLOOKUP(A12,'Rate Order'!$A$16:$I$53,8,FALSE)</f>
      </c>
      <c r="J12" s="299"/>
      <c r="K12" s="347">
        <f t="shared" si="2"/>
      </c>
      <c r="L12" s="308"/>
      <c r="M12" s="308"/>
      <c r="N12" s="308"/>
      <c r="O12" s="308"/>
      <c r="P12" s="309"/>
      <c r="Q12" s="308"/>
      <c r="R12" s="310"/>
    </row>
    <row r="13" spans="1:18" ht="12.75">
      <c r="A13" s="311">
        <f>'Rate Order'!A20</f>
        <v>0</v>
      </c>
      <c r="C13" s="312" t="str">
        <f>VLOOKUP(A13,'Rate Order'!$A$16:$I$53,9,FALSE)</f>
        <v> </v>
      </c>
      <c r="D13" s="293"/>
      <c r="E13" s="313">
        <f t="shared" si="0"/>
      </c>
      <c r="F13" s="299"/>
      <c r="G13" s="314">
        <f t="shared" si="1"/>
      </c>
      <c r="H13" s="299"/>
      <c r="I13" s="315">
        <f>VLOOKUP(A13,'Rate Order'!$A$16:$I$53,8,FALSE)</f>
      </c>
      <c r="J13" s="299"/>
      <c r="K13" s="347">
        <f t="shared" si="2"/>
      </c>
      <c r="L13" s="310"/>
      <c r="M13" s="310"/>
      <c r="N13" s="310"/>
      <c r="O13" s="310"/>
      <c r="P13" s="310"/>
      <c r="Q13" s="310"/>
      <c r="R13" s="310"/>
    </row>
    <row r="14" spans="1:11" ht="12.75">
      <c r="A14" s="311">
        <f>'Rate Order'!A21</f>
        <v>0</v>
      </c>
      <c r="C14" s="312" t="str">
        <f>VLOOKUP(A14,'Rate Order'!$A$16:$I$53,9,FALSE)</f>
        <v> </v>
      </c>
      <c r="D14" s="293"/>
      <c r="E14" s="313">
        <f t="shared" si="0"/>
      </c>
      <c r="F14" s="299"/>
      <c r="G14" s="314">
        <f t="shared" si="1"/>
      </c>
      <c r="H14" s="299"/>
      <c r="I14" s="315">
        <f>VLOOKUP(A14,'Rate Order'!$A$16:$I$53,8,FALSE)</f>
      </c>
      <c r="J14" s="299"/>
      <c r="K14" s="347">
        <f t="shared" si="2"/>
      </c>
    </row>
    <row r="15" spans="1:11" ht="12.75">
      <c r="A15" s="311">
        <f>'Rate Order'!A22</f>
        <v>0</v>
      </c>
      <c r="C15" s="312" t="str">
        <f>VLOOKUP(A15,'Rate Order'!$A$16:$I$53,9,FALSE)</f>
        <v> </v>
      </c>
      <c r="D15" s="293"/>
      <c r="E15" s="313">
        <f t="shared" si="0"/>
      </c>
      <c r="F15" s="299"/>
      <c r="G15" s="314">
        <f t="shared" si="1"/>
      </c>
      <c r="H15" s="299"/>
      <c r="I15" s="315">
        <f>VLOOKUP(A15,'Rate Order'!$A$16:$I$53,8,FALSE)</f>
      </c>
      <c r="J15" s="299"/>
      <c r="K15" s="347">
        <f t="shared" si="2"/>
      </c>
    </row>
    <row r="16" spans="1:11" ht="12.75">
      <c r="A16" s="311">
        <f>'Rate Order'!A23</f>
        <v>0</v>
      </c>
      <c r="C16" s="312" t="str">
        <f>VLOOKUP(A16,'Rate Order'!$A$16:$I$53,9,FALSE)</f>
        <v> </v>
      </c>
      <c r="D16" s="293"/>
      <c r="E16" s="313">
        <f t="shared" si="0"/>
      </c>
      <c r="F16" s="299"/>
      <c r="G16" s="314">
        <f t="shared" si="1"/>
      </c>
      <c r="H16" s="299"/>
      <c r="I16" s="315">
        <f>VLOOKUP(A16,'Rate Order'!$A$16:$I$53,8,FALSE)</f>
      </c>
      <c r="J16" s="299"/>
      <c r="K16" s="347">
        <f t="shared" si="2"/>
      </c>
    </row>
    <row r="17" spans="1:11" ht="12.75">
      <c r="A17" s="311">
        <f>'Rate Order'!A24</f>
        <v>0</v>
      </c>
      <c r="C17" s="312" t="str">
        <f>VLOOKUP(A17,'Rate Order'!$A$16:$I$53,9,FALSE)</f>
        <v> </v>
      </c>
      <c r="D17" s="293"/>
      <c r="E17" s="313">
        <f t="shared" si="0"/>
      </c>
      <c r="F17" s="293"/>
      <c r="G17" s="314">
        <f t="shared" si="1"/>
      </c>
      <c r="H17" s="293"/>
      <c r="I17" s="315">
        <f>VLOOKUP(A17,'Rate Order'!$A$16:$I$53,8,FALSE)</f>
      </c>
      <c r="J17" s="293"/>
      <c r="K17" s="347">
        <f t="shared" si="2"/>
      </c>
    </row>
    <row r="18" spans="1:11" ht="12.75">
      <c r="A18" s="311">
        <f>'Rate Order'!A25</f>
        <v>0</v>
      </c>
      <c r="C18" s="312" t="str">
        <f>VLOOKUP(A18,'Rate Order'!$A$16:$I$53,9,FALSE)</f>
        <v> </v>
      </c>
      <c r="D18" s="294"/>
      <c r="E18" s="313">
        <f t="shared" si="0"/>
      </c>
      <c r="F18" s="294"/>
      <c r="G18" s="314">
        <f t="shared" si="1"/>
      </c>
      <c r="H18" s="294"/>
      <c r="I18" s="315">
        <f>VLOOKUP(A18,'Rate Order'!$A$16:$I$53,8,FALSE)</f>
      </c>
      <c r="J18" s="294"/>
      <c r="K18" s="347">
        <f t="shared" si="2"/>
      </c>
    </row>
    <row r="19" spans="1:11" ht="12.75">
      <c r="A19" s="311">
        <f>'Rate Order'!A26</f>
        <v>0</v>
      </c>
      <c r="C19" s="312" t="str">
        <f>VLOOKUP(A19,'Rate Order'!$A$16:$I$53,9,FALSE)</f>
        <v> </v>
      </c>
      <c r="D19" s="294"/>
      <c r="E19" s="313">
        <f t="shared" si="0"/>
      </c>
      <c r="F19" s="294"/>
      <c r="G19" s="314">
        <f t="shared" si="1"/>
      </c>
      <c r="H19" s="294"/>
      <c r="I19" s="315">
        <f>VLOOKUP(A19,'Rate Order'!$A$16:$I$53,8,FALSE)</f>
      </c>
      <c r="J19" s="318"/>
      <c r="K19" s="347">
        <f t="shared" si="2"/>
      </c>
    </row>
    <row r="20" spans="1:11" ht="12.75">
      <c r="A20" s="311">
        <f>'Rate Order'!A27</f>
        <v>0</v>
      </c>
      <c r="C20" s="312" t="str">
        <f>VLOOKUP(A20,'Rate Order'!$A$16:$I$53,9,FALSE)</f>
        <v> </v>
      </c>
      <c r="D20" s="294"/>
      <c r="E20" s="313">
        <f t="shared" si="0"/>
      </c>
      <c r="F20" s="294"/>
      <c r="G20" s="314">
        <f t="shared" si="1"/>
      </c>
      <c r="H20" s="294"/>
      <c r="I20" s="315">
        <f>VLOOKUP(A20,'Rate Order'!$A$16:$I$53,8,FALSE)</f>
      </c>
      <c r="J20" s="294"/>
      <c r="K20" s="347">
        <f t="shared" si="2"/>
      </c>
    </row>
    <row r="21" spans="1:11" ht="12.75">
      <c r="A21" s="311">
        <f>'Rate Order'!A28</f>
        <v>0</v>
      </c>
      <c r="C21" s="312" t="str">
        <f>VLOOKUP(A21,'Rate Order'!$A$16:$I$53,9,FALSE)</f>
        <v> </v>
      </c>
      <c r="D21" s="294"/>
      <c r="E21" s="313">
        <f t="shared" si="0"/>
      </c>
      <c r="F21" s="293"/>
      <c r="G21" s="314">
        <f t="shared" si="1"/>
      </c>
      <c r="H21" s="293"/>
      <c r="I21" s="315">
        <f>VLOOKUP(A21,'Rate Order'!$A$16:$I$53,8,FALSE)</f>
      </c>
      <c r="J21" s="293"/>
      <c r="K21" s="347">
        <f t="shared" si="2"/>
      </c>
    </row>
    <row r="22" spans="1:11" ht="12.75">
      <c r="A22" s="311">
        <f>'Rate Order'!A29</f>
        <v>0</v>
      </c>
      <c r="C22" s="312" t="str">
        <f>VLOOKUP(A22,'Rate Order'!$A$16:$I$53,9,FALSE)</f>
        <v> </v>
      </c>
      <c r="D22" s="294"/>
      <c r="E22" s="313">
        <f t="shared" si="0"/>
      </c>
      <c r="F22" s="293"/>
      <c r="G22" s="314">
        <f t="shared" si="1"/>
      </c>
      <c r="H22" s="293"/>
      <c r="I22" s="315">
        <f>VLOOKUP(A22,'Rate Order'!$A$16:$I$53,8,FALSE)</f>
      </c>
      <c r="J22" s="293"/>
      <c r="K22" s="347">
        <f t="shared" si="2"/>
      </c>
    </row>
    <row r="23" spans="1:11" ht="12.75">
      <c r="A23" s="311">
        <f>'Rate Order'!A30</f>
        <v>0</v>
      </c>
      <c r="C23" s="312" t="str">
        <f>VLOOKUP(A23,'Rate Order'!$A$16:$I$53,9,FALSE)</f>
        <v> </v>
      </c>
      <c r="D23" s="294"/>
      <c r="E23" s="313">
        <f t="shared" si="0"/>
      </c>
      <c r="F23" s="294"/>
      <c r="G23" s="314">
        <f t="shared" si="1"/>
      </c>
      <c r="H23" s="294"/>
      <c r="I23" s="315">
        <f>VLOOKUP(A23,'Rate Order'!$A$16:$I$53,8,FALSE)</f>
      </c>
      <c r="J23" s="293"/>
      <c r="K23" s="347">
        <f t="shared" si="2"/>
      </c>
    </row>
    <row r="24" spans="1:11" ht="12.75">
      <c r="A24" s="311">
        <f>'Rate Order'!A31</f>
        <v>0</v>
      </c>
      <c r="C24" s="312" t="str">
        <f>VLOOKUP(A24,'Rate Order'!$A$16:$I$53,9,FALSE)</f>
        <v> </v>
      </c>
      <c r="D24" s="294"/>
      <c r="E24" s="313">
        <f t="shared" si="0"/>
      </c>
      <c r="F24" s="294"/>
      <c r="G24" s="314">
        <f t="shared" si="1"/>
      </c>
      <c r="H24" s="294"/>
      <c r="I24" s="315">
        <f>VLOOKUP(A24,'Rate Order'!$A$16:$I$53,8,FALSE)</f>
      </c>
      <c r="J24" s="294"/>
      <c r="K24" s="347">
        <f t="shared" si="2"/>
      </c>
    </row>
    <row r="25" spans="1:11" ht="12.75">
      <c r="A25" s="311">
        <f>'Rate Order'!A32</f>
        <v>0</v>
      </c>
      <c r="C25" s="312" t="str">
        <f>VLOOKUP(A25,'Rate Order'!$A$16:$I$53,9,FALSE)</f>
        <v> </v>
      </c>
      <c r="D25" s="294"/>
      <c r="E25" s="313">
        <f t="shared" si="0"/>
      </c>
      <c r="F25" s="294"/>
      <c r="G25" s="314">
        <f t="shared" si="1"/>
      </c>
      <c r="H25" s="294"/>
      <c r="I25" s="315">
        <f>VLOOKUP(A25,'Rate Order'!$A$16:$I$53,8,FALSE)</f>
      </c>
      <c r="J25" s="293"/>
      <c r="K25" s="347">
        <f t="shared" si="2"/>
      </c>
    </row>
    <row r="26" spans="1:11" ht="12.75">
      <c r="A26" s="311">
        <f>'Rate Order'!A33</f>
        <v>0</v>
      </c>
      <c r="C26" s="312" t="str">
        <f>VLOOKUP(A26,'Rate Order'!$A$16:$I$53,9,FALSE)</f>
        <v> </v>
      </c>
      <c r="D26" s="294"/>
      <c r="E26" s="313">
        <f t="shared" si="0"/>
      </c>
      <c r="F26" s="294"/>
      <c r="G26" s="314">
        <f t="shared" si="1"/>
      </c>
      <c r="H26" s="294"/>
      <c r="I26" s="315">
        <f>VLOOKUP(A26,'Rate Order'!$A$16:$I$53,8,FALSE)</f>
      </c>
      <c r="J26" s="294"/>
      <c r="K26" s="347">
        <f t="shared" si="2"/>
      </c>
    </row>
    <row r="27" spans="1:11" ht="12.75">
      <c r="A27" s="311">
        <f>'Rate Order'!A34</f>
        <v>0</v>
      </c>
      <c r="C27" s="312" t="str">
        <f>VLOOKUP(A27,'Rate Order'!$A$16:$I$53,9,FALSE)</f>
        <v> </v>
      </c>
      <c r="E27" s="313">
        <f t="shared" si="0"/>
      </c>
      <c r="G27" s="314">
        <f t="shared" si="1"/>
      </c>
      <c r="I27" s="315">
        <f>VLOOKUP(A27,'Rate Order'!$A$16:$I$53,8,FALSE)</f>
      </c>
      <c r="K27" s="347">
        <f t="shared" si="2"/>
      </c>
    </row>
    <row r="28" spans="1:11" ht="12.75">
      <c r="A28" s="311">
        <f>'Rate Order'!A35</f>
        <v>0</v>
      </c>
      <c r="C28" s="312" t="str">
        <f>VLOOKUP(A28,'Rate Order'!$A$16:$I$53,9,FALSE)</f>
        <v> </v>
      </c>
      <c r="E28" s="313">
        <f t="shared" si="0"/>
      </c>
      <c r="G28" s="314">
        <f t="shared" si="1"/>
      </c>
      <c r="I28" s="315">
        <f>VLOOKUP(A28,'Rate Order'!$A$16:$I$53,8,FALSE)</f>
      </c>
      <c r="K28" s="347">
        <f t="shared" si="2"/>
      </c>
    </row>
    <row r="29" spans="1:11" ht="12.75">
      <c r="A29" s="311">
        <f>'Rate Order'!A36</f>
        <v>0</v>
      </c>
      <c r="C29" s="312" t="str">
        <f>VLOOKUP(A29,'Rate Order'!$A$16:$I$53,9,FALSE)</f>
        <v> </v>
      </c>
      <c r="E29" s="313">
        <f t="shared" si="0"/>
      </c>
      <c r="G29" s="314">
        <f t="shared" si="1"/>
      </c>
      <c r="I29" s="315">
        <f>VLOOKUP(A29,'Rate Order'!$A$16:$I$53,8,FALSE)</f>
      </c>
      <c r="K29" s="347">
        <f t="shared" si="2"/>
      </c>
    </row>
    <row r="30" spans="1:11" ht="12.75">
      <c r="A30" s="311">
        <f>'Rate Order'!A37</f>
        <v>0</v>
      </c>
      <c r="C30" s="312" t="str">
        <f>VLOOKUP(A30,'Rate Order'!$A$16:$I$53,9,FALSE)</f>
        <v> </v>
      </c>
      <c r="E30" s="313">
        <f t="shared" si="0"/>
      </c>
      <c r="G30" s="314">
        <f t="shared" si="1"/>
      </c>
      <c r="I30" s="315">
        <f>VLOOKUP(A30,'Rate Order'!$A$16:$I$53,8,FALSE)</f>
      </c>
      <c r="K30" s="347">
        <f t="shared" si="2"/>
      </c>
    </row>
    <row r="31" spans="1:11" ht="12.75">
      <c r="A31" s="311">
        <f>'Rate Order'!A38</f>
        <v>0</v>
      </c>
      <c r="C31" s="312" t="str">
        <f>VLOOKUP(A31,'Rate Order'!$A$16:$I$53,9,FALSE)</f>
        <v> </v>
      </c>
      <c r="E31" s="313">
        <f t="shared" si="0"/>
      </c>
      <c r="G31" s="314">
        <f t="shared" si="1"/>
      </c>
      <c r="I31" s="315">
        <f>VLOOKUP(A31,'Rate Order'!$A$16:$I$53,8,FALSE)</f>
      </c>
      <c r="K31" s="347">
        <f t="shared" si="2"/>
      </c>
    </row>
    <row r="32" spans="1:11" ht="12.75">
      <c r="A32" s="311">
        <f>'Rate Order'!A39</f>
        <v>0</v>
      </c>
      <c r="C32" s="312" t="str">
        <f>VLOOKUP(A32,'Rate Order'!$A$16:$I$53,9,FALSE)</f>
        <v> </v>
      </c>
      <c r="E32" s="313">
        <f t="shared" si="0"/>
      </c>
      <c r="G32" s="314">
        <f t="shared" si="1"/>
      </c>
      <c r="I32" s="315">
        <f>VLOOKUP(A32,'Rate Order'!$A$16:$I$53,8,FALSE)</f>
      </c>
      <c r="K32" s="347">
        <f t="shared" si="2"/>
      </c>
    </row>
    <row r="33" spans="1:11" ht="12.75">
      <c r="A33" s="311">
        <f>'Rate Order'!A40</f>
        <v>0</v>
      </c>
      <c r="C33" s="312" t="str">
        <f>VLOOKUP(A33,'Rate Order'!$A$16:$I$53,9,FALSE)</f>
        <v> </v>
      </c>
      <c r="E33" s="313">
        <f t="shared" si="0"/>
      </c>
      <c r="G33" s="314">
        <f t="shared" si="1"/>
      </c>
      <c r="I33" s="315">
        <f>VLOOKUP(A33,'Rate Order'!$A$16:$I$53,8,FALSE)</f>
      </c>
      <c r="K33" s="347">
        <f t="shared" si="2"/>
      </c>
    </row>
    <row r="34" spans="1:11" ht="12.75">
      <c r="A34" s="311">
        <f>'Rate Order'!A41</f>
        <v>0</v>
      </c>
      <c r="C34" s="312" t="str">
        <f>VLOOKUP(A34,'Rate Order'!$A$16:$I$53,9,FALSE)</f>
        <v> </v>
      </c>
      <c r="E34" s="313">
        <f t="shared" si="0"/>
      </c>
      <c r="G34" s="314">
        <f t="shared" si="1"/>
      </c>
      <c r="I34" s="315">
        <f>VLOOKUP(A34,'Rate Order'!$A$16:$I$53,8,FALSE)</f>
      </c>
      <c r="K34" s="347">
        <f t="shared" si="2"/>
      </c>
    </row>
    <row r="35" spans="1:11" ht="12.75">
      <c r="A35" s="311">
        <f>'Rate Order'!A42</f>
        <v>0</v>
      </c>
      <c r="C35" s="312" t="str">
        <f>VLOOKUP(A35,'Rate Order'!$A$16:$I$53,9,FALSE)</f>
        <v> </v>
      </c>
      <c r="E35" s="313">
        <f t="shared" si="0"/>
      </c>
      <c r="G35" s="314">
        <f t="shared" si="1"/>
      </c>
      <c r="I35" s="315">
        <f>VLOOKUP(A35,'Rate Order'!$A$16:$I$53,8,FALSE)</f>
      </c>
      <c r="K35" s="347">
        <f t="shared" si="2"/>
      </c>
    </row>
    <row r="36" spans="1:11" ht="12.75">
      <c r="A36" s="311">
        <f>'Rate Order'!A43</f>
        <v>0</v>
      </c>
      <c r="C36" s="312" t="str">
        <f>VLOOKUP(A36,'Rate Order'!$A$16:$I$53,9,FALSE)</f>
        <v> </v>
      </c>
      <c r="E36" s="313">
        <f t="shared" si="0"/>
      </c>
      <c r="G36" s="314">
        <f t="shared" si="1"/>
      </c>
      <c r="I36" s="315">
        <f>VLOOKUP(A36,'Rate Order'!$A$16:$I$53,8,FALSE)</f>
      </c>
      <c r="K36" s="347">
        <f t="shared" si="2"/>
      </c>
    </row>
    <row r="37" spans="1:11" ht="12.75">
      <c r="A37" s="311">
        <f>'Rate Order'!A44</f>
        <v>0</v>
      </c>
      <c r="C37" s="312" t="str">
        <f>VLOOKUP(A37,'Rate Order'!$A$16:$I$53,9,FALSE)</f>
        <v> </v>
      </c>
      <c r="E37" s="313">
        <f t="shared" si="0"/>
      </c>
      <c r="G37" s="314">
        <f t="shared" si="1"/>
      </c>
      <c r="I37" s="315">
        <f>VLOOKUP(A37,'Rate Order'!$A$16:$I$53,8,FALSE)</f>
      </c>
      <c r="K37" s="347">
        <f t="shared" si="2"/>
      </c>
    </row>
    <row r="38" spans="1:11" ht="12.75">
      <c r="A38" s="311">
        <f>'Rate Order'!A45</f>
        <v>0</v>
      </c>
      <c r="C38" s="312" t="str">
        <f>VLOOKUP(A38,'Rate Order'!$A$16:$I$53,9,FALSE)</f>
        <v> </v>
      </c>
      <c r="E38" s="313">
        <f t="shared" si="0"/>
      </c>
      <c r="G38" s="314">
        <f t="shared" si="1"/>
      </c>
      <c r="I38" s="315">
        <f>VLOOKUP(A38,'Rate Order'!$A$16:$I$53,8,FALSE)</f>
      </c>
      <c r="K38" s="347">
        <f t="shared" si="2"/>
      </c>
    </row>
    <row r="39" spans="1:11" ht="12.75">
      <c r="A39" s="311">
        <f>'Rate Order'!A46</f>
        <v>0</v>
      </c>
      <c r="C39" s="312" t="str">
        <f>VLOOKUP(A39,'Rate Order'!$A$16:$I$53,9,FALSE)</f>
        <v> </v>
      </c>
      <c r="E39" s="313">
        <f t="shared" si="0"/>
      </c>
      <c r="G39" s="314">
        <f t="shared" si="1"/>
      </c>
      <c r="I39" s="315">
        <f>VLOOKUP(A39,'Rate Order'!$A$16:$I$53,8,FALSE)</f>
      </c>
      <c r="K39" s="347">
        <f t="shared" si="2"/>
      </c>
    </row>
    <row r="40" spans="1:11" ht="12.75">
      <c r="A40" s="311">
        <f>'Rate Order'!A47</f>
        <v>0</v>
      </c>
      <c r="C40" s="312" t="str">
        <f>VLOOKUP(A40,'Rate Order'!$A$16:$I$53,9,FALSE)</f>
        <v> </v>
      </c>
      <c r="E40" s="313">
        <f t="shared" si="0"/>
      </c>
      <c r="G40" s="314">
        <f t="shared" si="1"/>
      </c>
      <c r="I40" s="315">
        <f>VLOOKUP(A40,'Rate Order'!$A$16:$I$53,8,FALSE)</f>
      </c>
      <c r="K40" s="347">
        <f t="shared" si="2"/>
      </c>
    </row>
    <row r="41" spans="1:11" ht="12.75">
      <c r="A41" s="311">
        <f>'Rate Order'!A48</f>
        <v>0</v>
      </c>
      <c r="C41" s="312" t="str">
        <f>VLOOKUP(A41,'Rate Order'!$A$16:$I$53,9,FALSE)</f>
        <v> </v>
      </c>
      <c r="E41" s="313">
        <f t="shared" si="0"/>
      </c>
      <c r="G41" s="314">
        <f t="shared" si="1"/>
      </c>
      <c r="I41" s="555" t="str">
        <f>C41</f>
        <v> </v>
      </c>
      <c r="K41" s="347">
        <f t="shared" si="2"/>
      </c>
    </row>
    <row r="42" spans="1:11" ht="12.75">
      <c r="A42" s="311">
        <f>'Rate Order'!A49</f>
        <v>0</v>
      </c>
      <c r="C42" s="312" t="str">
        <f>VLOOKUP(A42,'Rate Order'!$A$16:$I$53,9,FALSE)</f>
        <v> </v>
      </c>
      <c r="E42" s="313">
        <f t="shared" si="0"/>
      </c>
      <c r="G42" s="314">
        <f t="shared" si="1"/>
      </c>
      <c r="I42" s="555" t="str">
        <f>C42</f>
        <v> </v>
      </c>
      <c r="K42" s="347">
        <f t="shared" si="2"/>
      </c>
    </row>
    <row r="43" spans="1:11" ht="12.75">
      <c r="A43" s="311">
        <f>'Rate Order'!A50</f>
        <v>0</v>
      </c>
      <c r="C43" s="312" t="str">
        <f>VLOOKUP(A43,'Rate Order'!$A$16:$I$53,9,FALSE)</f>
        <v> </v>
      </c>
      <c r="E43" s="313">
        <f t="shared" si="0"/>
      </c>
      <c r="G43" s="314">
        <f t="shared" si="1"/>
      </c>
      <c r="I43" s="315">
        <f>VLOOKUP(A43,'Rate Order'!$A$16:$I$53,8,FALSE)</f>
      </c>
      <c r="K43" s="347">
        <f t="shared" si="2"/>
      </c>
    </row>
    <row r="44" spans="1:11" ht="12.75">
      <c r="A44" s="311">
        <f>'Rate Order'!A51</f>
        <v>0</v>
      </c>
      <c r="C44" s="312" t="str">
        <f>VLOOKUP(A44,'Rate Order'!$A$16:$I$53,9,FALSE)</f>
        <v> </v>
      </c>
      <c r="E44" s="313">
        <f t="shared" si="0"/>
      </c>
      <c r="G44" s="314">
        <f t="shared" si="1"/>
      </c>
      <c r="I44" s="315">
        <f>VLOOKUP(A44,'Rate Order'!$A$16:$I$53,8,FALSE)</f>
      </c>
      <c r="K44" s="347">
        <f t="shared" si="2"/>
      </c>
    </row>
    <row r="45" spans="1:11" ht="12.75">
      <c r="A45" s="311">
        <f>'Rate Order'!A52</f>
        <v>0</v>
      </c>
      <c r="C45" s="312" t="str">
        <f>VLOOKUP(A45,'Rate Order'!$A$16:$I$53,9,FALSE)</f>
        <v> </v>
      </c>
      <c r="E45" s="313">
        <f t="shared" si="0"/>
      </c>
      <c r="G45" s="314">
        <f t="shared" si="1"/>
      </c>
      <c r="I45" s="315">
        <f>VLOOKUP(A45,'Rate Order'!$A$16:$I$53,8,FALSE)</f>
      </c>
      <c r="K45" s="347">
        <f t="shared" si="2"/>
      </c>
    </row>
    <row r="46" spans="1:11" ht="12.75">
      <c r="A46" s="311">
        <f>'Rate Order'!A53</f>
        <v>0</v>
      </c>
      <c r="C46" s="312" t="str">
        <f>VLOOKUP(A46,'Rate Order'!$A$16:$I$53,9,FALSE)</f>
        <v> </v>
      </c>
      <c r="E46" s="313">
        <f t="shared" si="0"/>
      </c>
      <c r="G46" s="314">
        <f t="shared" si="1"/>
      </c>
      <c r="I46" s="315">
        <f>VLOOKUP(A46,'Rate Order'!$A$16:$I$53,8,FALSE)</f>
      </c>
      <c r="K46" s="347">
        <f t="shared" si="2"/>
      </c>
    </row>
    <row r="47" spans="1:11" ht="12.75">
      <c r="A47" s="311"/>
      <c r="C47" s="312"/>
      <c r="E47" s="313"/>
      <c r="G47" s="314"/>
      <c r="I47" s="315"/>
      <c r="K47" s="347">
        <f t="shared" si="2"/>
      </c>
    </row>
    <row r="48" spans="1:11" ht="12.75">
      <c r="A48" s="311"/>
      <c r="C48" s="312"/>
      <c r="E48" s="313"/>
      <c r="G48" s="314"/>
      <c r="I48" s="315"/>
      <c r="K48" s="347">
        <f t="shared" si="2"/>
      </c>
    </row>
    <row r="49" spans="1:11" ht="12.75">
      <c r="A49" s="311"/>
      <c r="C49" s="312"/>
      <c r="E49" s="313"/>
      <c r="G49" s="314"/>
      <c r="I49" s="315"/>
      <c r="K49" s="347">
        <f t="shared" si="2"/>
      </c>
    </row>
    <row r="50" spans="1:11" ht="12.75">
      <c r="A50" s="311"/>
      <c r="C50" s="312"/>
      <c r="E50" s="313"/>
      <c r="G50" s="314"/>
      <c r="I50" s="315"/>
      <c r="K50" s="347"/>
    </row>
    <row r="51" spans="3:16" ht="13.5" thickBot="1">
      <c r="C51" s="319">
        <f>SUM(C9:C50)</f>
        <v>0</v>
      </c>
      <c r="E51" s="320">
        <f>SUM(E9:E50)</f>
        <v>0</v>
      </c>
      <c r="G51" s="321">
        <f>SUM(G9:G50)</f>
        <v>0</v>
      </c>
      <c r="P51" s="322">
        <f>G51-E7</f>
        <v>0</v>
      </c>
    </row>
    <row r="5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3:K40"/>
  <sheetViews>
    <sheetView zoomScalePageLayoutView="0" workbookViewId="0" topLeftCell="A1">
      <selection activeCell="E5" sqref="E5"/>
    </sheetView>
  </sheetViews>
  <sheetFormatPr defaultColWidth="8.7109375" defaultRowHeight="15" customHeight="1"/>
  <cols>
    <col min="1" max="1" width="3.7109375" style="140" customWidth="1"/>
    <col min="2" max="2" width="12.7109375" style="140" customWidth="1"/>
    <col min="3" max="3" width="12.00390625" style="140" customWidth="1"/>
    <col min="4" max="4" width="9.00390625" style="140" customWidth="1"/>
    <col min="5" max="5" width="15.00390625" style="140" customWidth="1"/>
    <col min="6" max="6" width="16.28125" style="140" customWidth="1"/>
    <col min="7" max="7" width="9.28125" style="140" customWidth="1"/>
    <col min="8" max="8" width="12.7109375" style="140" customWidth="1"/>
    <col min="9" max="16384" width="8.7109375" style="140" customWidth="1"/>
  </cols>
  <sheetData>
    <row r="3" spans="2:7" ht="15" customHeight="1">
      <c r="B3" s="145" t="str">
        <f>+'Input Info'!A1</f>
        <v>Test Hospital</v>
      </c>
      <c r="F3" s="140" t="s">
        <v>120</v>
      </c>
      <c r="G3" s="156">
        <f>+'Input Info'!C3</f>
        <v>41821</v>
      </c>
    </row>
    <row r="4" spans="2:3" ht="15" customHeight="1">
      <c r="B4" s="155" t="s">
        <v>282</v>
      </c>
      <c r="C4" s="146"/>
    </row>
    <row r="5" spans="4:6" ht="15" customHeight="1">
      <c r="D5" s="141" t="s">
        <v>283</v>
      </c>
      <c r="E5" s="143" t="e">
        <f>+'GBR TPR-2'!H65</f>
        <v>#DIV/0!</v>
      </c>
      <c r="F5" s="140" t="s">
        <v>277</v>
      </c>
    </row>
    <row r="6" spans="4:10" ht="15" customHeight="1">
      <c r="D6" s="141" t="s">
        <v>284</v>
      </c>
      <c r="E6" s="157" t="e">
        <f>+'Markup Calculation'!F25</f>
        <v>#DIV/0!</v>
      </c>
      <c r="F6" s="140" t="s">
        <v>278</v>
      </c>
      <c r="J6" s="140">
        <v>1.136533793553751</v>
      </c>
    </row>
    <row r="7" spans="4:6" ht="15" customHeight="1">
      <c r="D7" s="141" t="s">
        <v>285</v>
      </c>
      <c r="E7" s="143" t="e">
        <f>+E5/E6</f>
        <v>#DIV/0!</v>
      </c>
      <c r="F7" s="140" t="s">
        <v>286</v>
      </c>
    </row>
    <row r="8" spans="4:7" ht="15" customHeight="1">
      <c r="D8" s="141" t="s">
        <v>287</v>
      </c>
      <c r="E8" s="142">
        <v>0.0075</v>
      </c>
      <c r="F8" s="140" t="s">
        <v>288</v>
      </c>
      <c r="G8" s="140" t="s">
        <v>289</v>
      </c>
    </row>
    <row r="9" spans="3:7" ht="15" customHeight="1">
      <c r="C9" s="159"/>
      <c r="D9" s="160" t="s">
        <v>290</v>
      </c>
      <c r="E9" s="158" t="e">
        <f>+E7*E8</f>
        <v>#DIV/0!</v>
      </c>
      <c r="F9" s="140" t="s">
        <v>291</v>
      </c>
      <c r="G9" s="161" t="e">
        <f>+E9/12</f>
        <v>#DIV/0!</v>
      </c>
    </row>
    <row r="10" spans="4:6" ht="15" customHeight="1">
      <c r="D10" s="141" t="s">
        <v>292</v>
      </c>
      <c r="E10" s="144" t="e">
        <f>+H40</f>
        <v>#DIV/0!</v>
      </c>
      <c r="F10" s="140" t="s">
        <v>293</v>
      </c>
    </row>
    <row r="11" spans="4:7" ht="15" customHeight="1">
      <c r="D11" s="160" t="s">
        <v>294</v>
      </c>
      <c r="E11" s="158" t="e">
        <f>+E9+E10</f>
        <v>#DIV/0!</v>
      </c>
      <c r="G11" s="147" t="e">
        <f>+E11/12</f>
        <v>#DIV/0!</v>
      </c>
    </row>
    <row r="15" spans="2:5" ht="15" customHeight="1">
      <c r="B15" s="140" t="str">
        <f>+B3</f>
        <v>Test Hospital</v>
      </c>
      <c r="E15" s="139"/>
    </row>
    <row r="17" spans="2:4" ht="15" customHeight="1">
      <c r="B17" s="140" t="s">
        <v>295</v>
      </c>
      <c r="D17" s="140" t="s">
        <v>296</v>
      </c>
    </row>
    <row r="19" spans="2:8" ht="15" customHeight="1">
      <c r="B19" s="149" t="s">
        <v>277</v>
      </c>
      <c r="C19" s="149" t="s">
        <v>278</v>
      </c>
      <c r="D19" s="149" t="s">
        <v>288</v>
      </c>
      <c r="E19" s="149" t="s">
        <v>293</v>
      </c>
      <c r="F19" s="149" t="s">
        <v>297</v>
      </c>
      <c r="G19" s="149" t="s">
        <v>298</v>
      </c>
      <c r="H19" s="149" t="s">
        <v>299</v>
      </c>
    </row>
    <row r="20" spans="5:8" ht="15" customHeight="1">
      <c r="E20" s="149" t="s">
        <v>300</v>
      </c>
      <c r="F20" s="149" t="s">
        <v>301</v>
      </c>
      <c r="G20" s="149" t="s">
        <v>302</v>
      </c>
      <c r="H20" s="149"/>
    </row>
    <row r="21" spans="2:8" ht="15" customHeight="1">
      <c r="B21" s="757" t="s">
        <v>303</v>
      </c>
      <c r="C21" s="757"/>
      <c r="D21" s="140" t="s">
        <v>126</v>
      </c>
      <c r="E21" s="149" t="s">
        <v>126</v>
      </c>
      <c r="F21" s="149" t="s">
        <v>304</v>
      </c>
      <c r="G21" s="149" t="s">
        <v>304</v>
      </c>
      <c r="H21" s="149" t="s">
        <v>305</v>
      </c>
    </row>
    <row r="22" spans="2:8" ht="15" customHeight="1">
      <c r="B22" s="757" t="s">
        <v>306</v>
      </c>
      <c r="C22" s="757"/>
      <c r="D22" s="140" t="s">
        <v>307</v>
      </c>
      <c r="E22" s="149" t="s">
        <v>308</v>
      </c>
      <c r="F22" s="149" t="s">
        <v>309</v>
      </c>
      <c r="G22" s="149" t="s">
        <v>310</v>
      </c>
      <c r="H22" s="149" t="s">
        <v>311</v>
      </c>
    </row>
    <row r="23" spans="2:8" ht="15" customHeight="1">
      <c r="B23" s="758" t="s">
        <v>631</v>
      </c>
      <c r="C23" s="757"/>
      <c r="D23" s="140" t="s">
        <v>312</v>
      </c>
      <c r="E23" s="149" t="s">
        <v>122</v>
      </c>
      <c r="F23" s="149">
        <v>0.0075</v>
      </c>
      <c r="G23" s="149" t="s">
        <v>313</v>
      </c>
      <c r="H23" s="149" t="s">
        <v>314</v>
      </c>
    </row>
    <row r="25" spans="1:8" ht="15" customHeight="1">
      <c r="A25" s="140">
        <v>1</v>
      </c>
      <c r="B25" s="148">
        <v>40725</v>
      </c>
      <c r="C25" s="139">
        <f>+Jul!L50</f>
        <v>0</v>
      </c>
      <c r="D25" s="141">
        <f>+'Input Info'!E7</f>
        <v>0</v>
      </c>
      <c r="E25" s="147" t="e">
        <f aca="true" t="shared" si="0" ref="E25:E36">+C25/D25</f>
        <v>#DIV/0!</v>
      </c>
      <c r="F25" s="147" t="e">
        <f aca="true" t="shared" si="1" ref="F25:F36">+E25*F$23</f>
        <v>#DIV/0!</v>
      </c>
      <c r="G25" s="165"/>
      <c r="H25" s="150" t="e">
        <f aca="true" t="shared" si="2" ref="H25:H36">+F25-G25</f>
        <v>#DIV/0!</v>
      </c>
    </row>
    <row r="26" spans="1:8" ht="15" customHeight="1">
      <c r="A26" s="140">
        <v>2</v>
      </c>
      <c r="B26" s="148">
        <f>+B25+31</f>
        <v>40756</v>
      </c>
      <c r="C26" s="139">
        <f>+Aug!L50</f>
        <v>0</v>
      </c>
      <c r="D26" s="141">
        <f>+D$25</f>
        <v>0</v>
      </c>
      <c r="E26" s="147" t="e">
        <f t="shared" si="0"/>
        <v>#DIV/0!</v>
      </c>
      <c r="F26" s="147" t="e">
        <f t="shared" si="1"/>
        <v>#DIV/0!</v>
      </c>
      <c r="G26" s="165"/>
      <c r="H26" s="150" t="e">
        <f t="shared" si="2"/>
        <v>#DIV/0!</v>
      </c>
    </row>
    <row r="27" spans="1:8" ht="15" customHeight="1">
      <c r="A27" s="140">
        <v>3</v>
      </c>
      <c r="B27" s="148">
        <f aca="true" t="shared" si="3" ref="B27:B36">+B26+31</f>
        <v>40787</v>
      </c>
      <c r="C27" s="139">
        <f>+Sep!L50</f>
        <v>0</v>
      </c>
      <c r="D27" s="141">
        <f aca="true" t="shared" si="4" ref="D27:D36">+D$25</f>
        <v>0</v>
      </c>
      <c r="E27" s="147" t="e">
        <f t="shared" si="0"/>
        <v>#DIV/0!</v>
      </c>
      <c r="F27" s="147" t="e">
        <f t="shared" si="1"/>
        <v>#DIV/0!</v>
      </c>
      <c r="G27" s="165"/>
      <c r="H27" s="150" t="e">
        <f t="shared" si="2"/>
        <v>#DIV/0!</v>
      </c>
    </row>
    <row r="28" spans="1:11" ht="15" customHeight="1">
      <c r="A28" s="140">
        <v>4</v>
      </c>
      <c r="B28" s="148">
        <f t="shared" si="3"/>
        <v>40818</v>
      </c>
      <c r="C28" s="139">
        <f>+Oct!L50</f>
        <v>0</v>
      </c>
      <c r="D28" s="141">
        <f t="shared" si="4"/>
        <v>0</v>
      </c>
      <c r="E28" s="147" t="e">
        <f t="shared" si="0"/>
        <v>#DIV/0!</v>
      </c>
      <c r="F28" s="147" t="e">
        <f t="shared" si="1"/>
        <v>#DIV/0!</v>
      </c>
      <c r="G28" s="165"/>
      <c r="H28" s="150" t="e">
        <f t="shared" si="2"/>
        <v>#DIV/0!</v>
      </c>
      <c r="K28" s="165"/>
    </row>
    <row r="29" spans="1:8" ht="15" customHeight="1">
      <c r="A29" s="140">
        <v>5</v>
      </c>
      <c r="B29" s="148">
        <f t="shared" si="3"/>
        <v>40849</v>
      </c>
      <c r="C29" s="139">
        <f>+Nov!L50</f>
        <v>0</v>
      </c>
      <c r="D29" s="141">
        <f t="shared" si="4"/>
        <v>0</v>
      </c>
      <c r="E29" s="147" t="e">
        <f t="shared" si="0"/>
        <v>#DIV/0!</v>
      </c>
      <c r="F29" s="147" t="e">
        <f t="shared" si="1"/>
        <v>#DIV/0!</v>
      </c>
      <c r="G29" s="165"/>
      <c r="H29" s="150" t="e">
        <f t="shared" si="2"/>
        <v>#DIV/0!</v>
      </c>
    </row>
    <row r="30" spans="1:8" ht="15" customHeight="1">
      <c r="A30" s="140">
        <v>6</v>
      </c>
      <c r="B30" s="148">
        <f t="shared" si="3"/>
        <v>40880</v>
      </c>
      <c r="C30" s="139">
        <f>+Dec!L50</f>
        <v>0</v>
      </c>
      <c r="D30" s="141">
        <f t="shared" si="4"/>
        <v>0</v>
      </c>
      <c r="E30" s="147" t="e">
        <f t="shared" si="0"/>
        <v>#DIV/0!</v>
      </c>
      <c r="F30" s="147" t="e">
        <f t="shared" si="1"/>
        <v>#DIV/0!</v>
      </c>
      <c r="G30" s="165"/>
      <c r="H30" s="150" t="e">
        <f t="shared" si="2"/>
        <v>#DIV/0!</v>
      </c>
    </row>
    <row r="31" spans="1:8" ht="15" customHeight="1">
      <c r="A31" s="140">
        <v>7</v>
      </c>
      <c r="B31" s="148">
        <f t="shared" si="3"/>
        <v>40911</v>
      </c>
      <c r="C31" s="139">
        <f>+Jan!L50</f>
        <v>0</v>
      </c>
      <c r="D31" s="141">
        <f t="shared" si="4"/>
        <v>0</v>
      </c>
      <c r="E31" s="147" t="e">
        <f t="shared" si="0"/>
        <v>#DIV/0!</v>
      </c>
      <c r="F31" s="147" t="e">
        <f t="shared" si="1"/>
        <v>#DIV/0!</v>
      </c>
      <c r="G31" s="165"/>
      <c r="H31" s="150" t="e">
        <f t="shared" si="2"/>
        <v>#DIV/0!</v>
      </c>
    </row>
    <row r="32" spans="1:8" ht="15" customHeight="1">
      <c r="A32" s="140">
        <v>8</v>
      </c>
      <c r="B32" s="148">
        <f t="shared" si="3"/>
        <v>40942</v>
      </c>
      <c r="C32" s="139">
        <f>+Feb!L50</f>
        <v>0</v>
      </c>
      <c r="D32" s="141">
        <f t="shared" si="4"/>
        <v>0</v>
      </c>
      <c r="E32" s="147" t="e">
        <f t="shared" si="0"/>
        <v>#DIV/0!</v>
      </c>
      <c r="F32" s="147" t="e">
        <f t="shared" si="1"/>
        <v>#DIV/0!</v>
      </c>
      <c r="G32" s="165"/>
      <c r="H32" s="150" t="e">
        <f t="shared" si="2"/>
        <v>#DIV/0!</v>
      </c>
    </row>
    <row r="33" spans="1:8" ht="15" customHeight="1">
      <c r="A33" s="140">
        <v>9</v>
      </c>
      <c r="B33" s="148">
        <f t="shared" si="3"/>
        <v>40973</v>
      </c>
      <c r="C33" s="139">
        <f>+Mar!L50</f>
        <v>0</v>
      </c>
      <c r="D33" s="141">
        <f t="shared" si="4"/>
        <v>0</v>
      </c>
      <c r="E33" s="147" t="e">
        <f t="shared" si="0"/>
        <v>#DIV/0!</v>
      </c>
      <c r="F33" s="147" t="e">
        <f t="shared" si="1"/>
        <v>#DIV/0!</v>
      </c>
      <c r="G33" s="165"/>
      <c r="H33" s="150" t="e">
        <f t="shared" si="2"/>
        <v>#DIV/0!</v>
      </c>
    </row>
    <row r="34" spans="1:8" ht="15" customHeight="1">
      <c r="A34" s="140">
        <v>10</v>
      </c>
      <c r="B34" s="148">
        <f t="shared" si="3"/>
        <v>41004</v>
      </c>
      <c r="C34" s="139">
        <f>+April!L50</f>
        <v>0</v>
      </c>
      <c r="D34" s="141">
        <f t="shared" si="4"/>
        <v>0</v>
      </c>
      <c r="E34" s="147" t="e">
        <f t="shared" si="0"/>
        <v>#DIV/0!</v>
      </c>
      <c r="F34" s="147" t="e">
        <f t="shared" si="1"/>
        <v>#DIV/0!</v>
      </c>
      <c r="G34" s="165"/>
      <c r="H34" s="150" t="e">
        <f t="shared" si="2"/>
        <v>#DIV/0!</v>
      </c>
    </row>
    <row r="35" spans="1:8" ht="15" customHeight="1">
      <c r="A35" s="140">
        <v>11</v>
      </c>
      <c r="B35" s="148">
        <f t="shared" si="3"/>
        <v>41035</v>
      </c>
      <c r="C35" s="139">
        <f>+May!L50</f>
        <v>0</v>
      </c>
      <c r="D35" s="141">
        <f t="shared" si="4"/>
        <v>0</v>
      </c>
      <c r="E35" s="147" t="e">
        <f t="shared" si="0"/>
        <v>#DIV/0!</v>
      </c>
      <c r="F35" s="147" t="e">
        <f t="shared" si="1"/>
        <v>#DIV/0!</v>
      </c>
      <c r="G35" s="165"/>
      <c r="H35" s="150" t="e">
        <f t="shared" si="2"/>
        <v>#DIV/0!</v>
      </c>
    </row>
    <row r="36" spans="1:8" ht="15" customHeight="1">
      <c r="A36" s="140">
        <v>12</v>
      </c>
      <c r="B36" s="148">
        <f t="shared" si="3"/>
        <v>41066</v>
      </c>
      <c r="C36" s="151">
        <f>+June!L50</f>
        <v>0</v>
      </c>
      <c r="D36" s="141">
        <f t="shared" si="4"/>
        <v>0</v>
      </c>
      <c r="E36" s="152" t="e">
        <f t="shared" si="0"/>
        <v>#DIV/0!</v>
      </c>
      <c r="F36" s="152" t="e">
        <f t="shared" si="1"/>
        <v>#DIV/0!</v>
      </c>
      <c r="G36" s="203"/>
      <c r="H36" s="153" t="e">
        <f t="shared" si="2"/>
        <v>#DIV/0!</v>
      </c>
    </row>
    <row r="37" spans="2:8" ht="15" customHeight="1">
      <c r="B37" s="140" t="s">
        <v>315</v>
      </c>
      <c r="C37" s="139">
        <f>SUM(C25:C36)</f>
        <v>0</v>
      </c>
      <c r="D37" s="141"/>
      <c r="E37" s="147" t="e">
        <f>SUM(E25:E36)</f>
        <v>#DIV/0!</v>
      </c>
      <c r="F37" s="147" t="e">
        <f>SUM(F25:F36)</f>
        <v>#DIV/0!</v>
      </c>
      <c r="G37" s="147">
        <f>SUM(G25:G36)</f>
        <v>0</v>
      </c>
      <c r="H37" s="150" t="e">
        <f>SUM(H25:H36)</f>
        <v>#DIV/0!</v>
      </c>
    </row>
    <row r="38" spans="7:8" ht="15" customHeight="1">
      <c r="G38" s="147"/>
      <c r="H38" s="147"/>
    </row>
    <row r="39" spans="7:8" ht="15" customHeight="1">
      <c r="G39" s="147"/>
      <c r="H39" s="147"/>
    </row>
    <row r="40" spans="2:8" ht="15" customHeight="1" thickBot="1">
      <c r="B40" s="140" t="s">
        <v>316</v>
      </c>
      <c r="G40" s="147"/>
      <c r="H40" s="154" t="e">
        <f>+H37</f>
        <v>#DIV/0!</v>
      </c>
    </row>
    <row r="41" ht="15" customHeight="1" thickTop="1"/>
  </sheetData>
  <sheetProtection/>
  <mergeCells count="3">
    <mergeCell ref="B21:C21"/>
    <mergeCell ref="B22:C22"/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2E12FA"/>
  </sheetPr>
  <dimension ref="B2:O67"/>
  <sheetViews>
    <sheetView zoomScalePageLayoutView="0" workbookViewId="0" topLeftCell="A46">
      <selection activeCell="G52" sqref="G52:G53"/>
    </sheetView>
  </sheetViews>
  <sheetFormatPr defaultColWidth="9.28125" defaultRowHeight="12.75"/>
  <cols>
    <col min="1" max="1" width="1.7109375" style="190" customWidth="1"/>
    <col min="2" max="2" width="7.57421875" style="190" customWidth="1"/>
    <col min="3" max="4" width="17.7109375" style="190" customWidth="1"/>
    <col min="5" max="16384" width="9.28125" style="190" customWidth="1"/>
  </cols>
  <sheetData>
    <row r="2" spans="3:5" ht="15">
      <c r="C2" s="426" t="str">
        <f>'Input Info'!A1</f>
        <v>Test Hospital</v>
      </c>
      <c r="D2" s="730">
        <v>41455</v>
      </c>
      <c r="E2" s="190" t="s">
        <v>491</v>
      </c>
    </row>
    <row r="3" spans="3:5" ht="15">
      <c r="C3" s="192">
        <f>'Input Info'!C4</f>
        <v>0</v>
      </c>
      <c r="D3" s="191">
        <f>D2+365</f>
        <v>41820</v>
      </c>
      <c r="E3" s="190" t="s">
        <v>492</v>
      </c>
    </row>
    <row r="5" spans="3:4" ht="15">
      <c r="C5" s="193" t="s">
        <v>326</v>
      </c>
      <c r="D5" s="193" t="s">
        <v>327</v>
      </c>
    </row>
    <row r="6" spans="3:4" ht="15">
      <c r="C6" s="194" t="s">
        <v>328</v>
      </c>
      <c r="D6" s="194" t="s">
        <v>329</v>
      </c>
    </row>
    <row r="7" spans="3:4" ht="15">
      <c r="C7" s="195" t="s">
        <v>330</v>
      </c>
      <c r="D7" s="195" t="s">
        <v>331</v>
      </c>
    </row>
    <row r="9" spans="2:4" ht="15">
      <c r="B9" s="196" t="s">
        <v>332</v>
      </c>
      <c r="C9" s="196" t="s">
        <v>333</v>
      </c>
      <c r="D9" s="196" t="s">
        <v>334</v>
      </c>
    </row>
    <row r="10" spans="2:15" ht="15">
      <c r="B10" s="540"/>
      <c r="C10" s="540"/>
      <c r="D10" s="552"/>
      <c r="E10" s="235"/>
      <c r="M10" s="114"/>
      <c r="N10" s="116"/>
      <c r="O10" s="116"/>
    </row>
    <row r="11" spans="2:15" ht="15">
      <c r="B11" s="540"/>
      <c r="C11" s="540"/>
      <c r="D11" s="552"/>
      <c r="E11" s="235"/>
      <c r="M11" s="114"/>
      <c r="N11" s="116"/>
      <c r="O11" s="116"/>
    </row>
    <row r="12" spans="2:15" ht="15">
      <c r="B12" s="540"/>
      <c r="C12" s="540"/>
      <c r="D12" s="552"/>
      <c r="E12" s="235"/>
      <c r="M12" s="114"/>
      <c r="N12" s="116"/>
      <c r="O12" s="116"/>
    </row>
    <row r="13" spans="2:15" ht="15">
      <c r="B13" s="540"/>
      <c r="C13" s="540"/>
      <c r="D13" s="552"/>
      <c r="E13" s="235"/>
      <c r="M13" s="114"/>
      <c r="N13" s="116"/>
      <c r="O13" s="116"/>
    </row>
    <row r="14" spans="2:15" ht="15">
      <c r="B14" s="540"/>
      <c r="C14" s="540"/>
      <c r="D14" s="552"/>
      <c r="E14" s="235"/>
      <c r="M14" s="114"/>
      <c r="N14" s="116"/>
      <c r="O14" s="116"/>
    </row>
    <row r="15" spans="2:15" ht="15">
      <c r="B15" s="540"/>
      <c r="C15" s="540"/>
      <c r="D15" s="552"/>
      <c r="E15" s="235"/>
      <c r="M15" s="114"/>
      <c r="N15" s="116"/>
      <c r="O15" s="116"/>
    </row>
    <row r="16" spans="2:15" ht="15">
      <c r="B16" s="540"/>
      <c r="C16" s="540"/>
      <c r="D16" s="552"/>
      <c r="E16" s="235"/>
      <c r="M16" s="114"/>
      <c r="N16" s="116"/>
      <c r="O16" s="116"/>
    </row>
    <row r="17" spans="2:15" ht="15">
      <c r="B17" s="540"/>
      <c r="C17" s="540"/>
      <c r="D17" s="552"/>
      <c r="M17" s="114"/>
      <c r="N17" s="116"/>
      <c r="O17" s="116"/>
    </row>
    <row r="18" spans="2:15" ht="15">
      <c r="B18" s="540"/>
      <c r="C18" s="540"/>
      <c r="D18" s="552"/>
      <c r="M18" s="114"/>
      <c r="N18" s="116"/>
      <c r="O18" s="116"/>
    </row>
    <row r="19" spans="2:15" ht="15">
      <c r="B19" s="540"/>
      <c r="C19" s="540"/>
      <c r="D19" s="552"/>
      <c r="M19" s="114"/>
      <c r="N19" s="116"/>
      <c r="O19" s="116"/>
    </row>
    <row r="20" spans="2:15" ht="15">
      <c r="B20" s="540"/>
      <c r="C20" s="540"/>
      <c r="D20" s="552"/>
      <c r="M20" s="114"/>
      <c r="N20" s="116"/>
      <c r="O20" s="116"/>
    </row>
    <row r="21" spans="2:15" ht="15">
      <c r="B21" s="540"/>
      <c r="C21" s="540"/>
      <c r="D21" s="552"/>
      <c r="M21" s="114"/>
      <c r="N21" s="116"/>
      <c r="O21" s="116"/>
    </row>
    <row r="22" spans="2:15" ht="15">
      <c r="B22" s="540"/>
      <c r="C22" s="540"/>
      <c r="D22" s="552"/>
      <c r="M22" s="114"/>
      <c r="N22" s="115"/>
      <c r="O22" s="116"/>
    </row>
    <row r="23" spans="2:15" ht="15">
      <c r="B23" s="540"/>
      <c r="C23" s="540"/>
      <c r="D23" s="552"/>
      <c r="M23" s="114"/>
      <c r="N23" s="116"/>
      <c r="O23" s="116"/>
    </row>
    <row r="24" spans="2:15" ht="15">
      <c r="B24" s="540"/>
      <c r="C24" s="540"/>
      <c r="D24" s="552"/>
      <c r="M24" s="114"/>
      <c r="N24" s="116"/>
      <c r="O24" s="116"/>
    </row>
    <row r="25" spans="2:15" ht="15">
      <c r="B25" s="540"/>
      <c r="C25" s="540"/>
      <c r="D25" s="552"/>
      <c r="M25" s="114"/>
      <c r="N25" s="116"/>
      <c r="O25" s="116"/>
    </row>
    <row r="26" spans="2:15" ht="15">
      <c r="B26" s="540"/>
      <c r="C26" s="540"/>
      <c r="D26" s="552"/>
      <c r="M26" s="114"/>
      <c r="N26" s="116"/>
      <c r="O26" s="116"/>
    </row>
    <row r="27" spans="2:15" ht="15">
      <c r="B27" s="540"/>
      <c r="C27" s="540"/>
      <c r="D27" s="552"/>
      <c r="M27" s="114"/>
      <c r="N27" s="116"/>
      <c r="O27" s="116"/>
    </row>
    <row r="28" spans="2:15" ht="15">
      <c r="B28" s="540"/>
      <c r="C28" s="540"/>
      <c r="D28" s="552"/>
      <c r="M28" s="114"/>
      <c r="N28" s="116"/>
      <c r="O28" s="116"/>
    </row>
    <row r="29" spans="2:15" ht="15">
      <c r="B29" s="540"/>
      <c r="C29" s="540"/>
      <c r="D29" s="552"/>
      <c r="M29" s="114"/>
      <c r="N29" s="116"/>
      <c r="O29" s="116"/>
    </row>
    <row r="30" spans="2:15" ht="15">
      <c r="B30" s="540"/>
      <c r="C30" s="540"/>
      <c r="D30" s="552"/>
      <c r="M30" s="114"/>
      <c r="N30" s="116"/>
      <c r="O30" s="116"/>
    </row>
    <row r="31" spans="2:15" ht="15">
      <c r="B31" s="540"/>
      <c r="C31" s="540"/>
      <c r="D31" s="552"/>
      <c r="M31" s="114"/>
      <c r="N31" s="115"/>
      <c r="O31" s="116"/>
    </row>
    <row r="32" spans="2:15" ht="15">
      <c r="B32" s="540"/>
      <c r="C32" s="540"/>
      <c r="D32" s="552"/>
      <c r="M32" s="114"/>
      <c r="N32" s="116"/>
      <c r="O32" s="116"/>
    </row>
    <row r="33" spans="2:15" ht="15">
      <c r="B33" s="540"/>
      <c r="C33" s="540"/>
      <c r="D33" s="552"/>
      <c r="E33" s="235"/>
      <c r="F33" s="235"/>
      <c r="G33" s="235"/>
      <c r="M33" s="114"/>
      <c r="N33" s="116"/>
      <c r="O33" s="116"/>
    </row>
    <row r="34" spans="2:15" ht="15">
      <c r="B34" s="540"/>
      <c r="C34" s="540"/>
      <c r="D34" s="552"/>
      <c r="E34" s="235"/>
      <c r="F34" s="235"/>
      <c r="G34" s="235"/>
      <c r="M34" s="114"/>
      <c r="N34" s="116"/>
      <c r="O34" s="116"/>
    </row>
    <row r="35" spans="2:15" ht="15">
      <c r="B35" s="540"/>
      <c r="C35" s="540"/>
      <c r="D35" s="552"/>
      <c r="E35" s="235"/>
      <c r="F35" s="235"/>
      <c r="G35" s="235"/>
      <c r="M35" s="114"/>
      <c r="N35" s="116"/>
      <c r="O35" s="116"/>
    </row>
    <row r="36" spans="2:15" ht="15">
      <c r="B36" s="540"/>
      <c r="C36" s="540"/>
      <c r="D36" s="552"/>
      <c r="E36" s="235"/>
      <c r="F36" s="235"/>
      <c r="G36" s="235"/>
      <c r="M36" s="114"/>
      <c r="N36" s="116"/>
      <c r="O36" s="116"/>
    </row>
    <row r="37" spans="2:15" ht="15">
      <c r="B37" s="540"/>
      <c r="C37" s="540"/>
      <c r="D37" s="552"/>
      <c r="E37" s="235"/>
      <c r="F37" s="235"/>
      <c r="G37" s="235"/>
      <c r="M37" s="114"/>
      <c r="N37" s="116"/>
      <c r="O37" s="116"/>
    </row>
    <row r="38" spans="2:15" ht="15">
      <c r="B38" s="540"/>
      <c r="C38" s="540"/>
      <c r="D38" s="552"/>
      <c r="E38" s="235"/>
      <c r="F38" s="235"/>
      <c r="G38" s="235"/>
      <c r="M38" s="114"/>
      <c r="N38" s="116"/>
      <c r="O38" s="116"/>
    </row>
    <row r="39" spans="2:15" ht="15">
      <c r="B39" s="540"/>
      <c r="C39" s="540"/>
      <c r="D39" s="552"/>
      <c r="E39" s="235"/>
      <c r="F39" s="235"/>
      <c r="G39" s="235"/>
      <c r="M39" s="114"/>
      <c r="N39" s="116"/>
      <c r="O39" s="116"/>
    </row>
    <row r="40" spans="2:15" ht="15">
      <c r="B40" s="540"/>
      <c r="C40" s="540"/>
      <c r="D40" s="552"/>
      <c r="E40" s="235"/>
      <c r="F40" s="235"/>
      <c r="G40" s="235"/>
      <c r="M40" s="114"/>
      <c r="N40" s="115"/>
      <c r="O40" s="116"/>
    </row>
    <row r="41" spans="2:15" ht="15">
      <c r="B41" s="540"/>
      <c r="C41" s="540"/>
      <c r="D41" s="552"/>
      <c r="E41" s="235"/>
      <c r="F41" s="235"/>
      <c r="G41" s="235"/>
      <c r="M41" s="114"/>
      <c r="N41" s="116"/>
      <c r="O41" s="116"/>
    </row>
    <row r="42" spans="2:15" ht="15">
      <c r="B42" s="540"/>
      <c r="C42" s="540"/>
      <c r="D42" s="552"/>
      <c r="E42" s="235"/>
      <c r="F42" s="235"/>
      <c r="G42" s="235"/>
      <c r="M42" s="114"/>
      <c r="N42" s="115"/>
      <c r="O42" s="116"/>
    </row>
    <row r="43" spans="2:15" ht="15">
      <c r="B43" s="540"/>
      <c r="C43" s="540"/>
      <c r="D43" s="552"/>
      <c r="E43" s="235"/>
      <c r="F43" s="235"/>
      <c r="G43" s="235"/>
      <c r="M43" s="114"/>
      <c r="N43" s="115"/>
      <c r="O43" s="116"/>
    </row>
    <row r="44" spans="2:15" ht="15">
      <c r="B44" s="540"/>
      <c r="C44" s="540"/>
      <c r="D44" s="552"/>
      <c r="E44" s="235"/>
      <c r="F44" s="235"/>
      <c r="G44" s="235"/>
      <c r="M44" s="114"/>
      <c r="N44" s="116"/>
      <c r="O44" s="116"/>
    </row>
    <row r="45" spans="2:15" ht="15">
      <c r="B45" s="540"/>
      <c r="C45" s="540"/>
      <c r="D45" s="552"/>
      <c r="E45" s="235"/>
      <c r="F45" s="235"/>
      <c r="G45" s="235"/>
      <c r="M45" s="114"/>
      <c r="N45" s="116"/>
      <c r="O45" s="116"/>
    </row>
    <row r="46" spans="2:15" ht="15">
      <c r="B46" s="540"/>
      <c r="C46" s="540"/>
      <c r="D46" s="552"/>
      <c r="E46" s="235"/>
      <c r="F46" s="235"/>
      <c r="G46" s="235"/>
      <c r="M46" s="114"/>
      <c r="N46" s="116"/>
      <c r="O46" s="116"/>
    </row>
    <row r="47" spans="2:15" ht="15">
      <c r="B47" s="540"/>
      <c r="C47" s="540"/>
      <c r="D47" s="552"/>
      <c r="E47" s="235"/>
      <c r="F47" s="235"/>
      <c r="G47" s="235"/>
      <c r="M47" s="114"/>
      <c r="N47" s="116"/>
      <c r="O47" s="116"/>
    </row>
    <row r="48" spans="2:15" ht="15">
      <c r="B48" s="540"/>
      <c r="C48" s="540"/>
      <c r="D48" s="552"/>
      <c r="E48" s="235"/>
      <c r="F48" s="235"/>
      <c r="G48" s="235"/>
      <c r="M48" s="114"/>
      <c r="N48" s="115"/>
      <c r="O48" s="116"/>
    </row>
    <row r="49" spans="2:15" ht="15">
      <c r="B49" s="540"/>
      <c r="C49" s="540"/>
      <c r="D49" s="552"/>
      <c r="E49" s="546" t="s">
        <v>493</v>
      </c>
      <c r="F49" s="573" t="s">
        <v>618</v>
      </c>
      <c r="G49" s="547"/>
      <c r="H49" s="427"/>
      <c r="I49" s="427"/>
      <c r="J49" s="427"/>
      <c r="K49" s="427"/>
      <c r="M49" s="114"/>
      <c r="N49" s="115"/>
      <c r="O49" s="116"/>
    </row>
    <row r="50" spans="2:11" ht="15">
      <c r="B50" s="540" t="s">
        <v>63</v>
      </c>
      <c r="C50" s="553">
        <v>1</v>
      </c>
      <c r="D50" s="552">
        <f>+O48/1000</f>
        <v>0</v>
      </c>
      <c r="E50" s="376"/>
      <c r="F50" s="573" t="s">
        <v>619</v>
      </c>
      <c r="G50" s="547"/>
      <c r="H50" s="427"/>
      <c r="I50" s="427"/>
      <c r="J50" s="427"/>
      <c r="K50" s="427"/>
    </row>
    <row r="51" spans="2:7" ht="15">
      <c r="B51" s="540" t="s">
        <v>64</v>
      </c>
      <c r="C51" s="553">
        <v>1</v>
      </c>
      <c r="D51" s="552">
        <f>+O49/1000</f>
        <v>0</v>
      </c>
      <c r="E51" s="235"/>
      <c r="F51" s="235"/>
      <c r="G51" s="235"/>
    </row>
    <row r="52" spans="2:7" ht="15">
      <c r="B52" s="543"/>
      <c r="C52" s="543"/>
      <c r="D52" s="544"/>
      <c r="E52" s="235"/>
      <c r="F52" s="542" t="s">
        <v>494</v>
      </c>
      <c r="G52" s="548"/>
    </row>
    <row r="53" spans="2:7" ht="15">
      <c r="B53" s="543"/>
      <c r="C53" s="543"/>
      <c r="D53" s="544"/>
      <c r="E53" s="235"/>
      <c r="F53" s="542" t="s">
        <v>494</v>
      </c>
      <c r="G53" s="548"/>
    </row>
    <row r="54" spans="2:7" ht="15">
      <c r="B54" s="543"/>
      <c r="C54" s="543"/>
      <c r="D54" s="544"/>
      <c r="E54" s="235"/>
      <c r="F54" s="235"/>
      <c r="G54" s="586">
        <f>SUM(G52:G53)</f>
        <v>0</v>
      </c>
    </row>
    <row r="55" spans="2:5" ht="15">
      <c r="B55" s="543"/>
      <c r="C55" s="543"/>
      <c r="D55" s="544"/>
      <c r="E55" s="235"/>
    </row>
    <row r="56" spans="2:5" ht="15">
      <c r="B56" s="543"/>
      <c r="C56" s="583">
        <f>+SUM(C10:C55)</f>
        <v>2</v>
      </c>
      <c r="D56" s="582">
        <f>+SUM(D10:D55)</f>
        <v>0</v>
      </c>
      <c r="E56" s="235" t="s">
        <v>65</v>
      </c>
    </row>
    <row r="57" spans="2:5" ht="15">
      <c r="B57" s="543"/>
      <c r="C57" s="584">
        <v>0</v>
      </c>
      <c r="D57" s="589">
        <v>0</v>
      </c>
      <c r="E57" s="542" t="s">
        <v>495</v>
      </c>
    </row>
    <row r="58" spans="2:5" ht="15">
      <c r="B58" s="543"/>
      <c r="C58" s="583">
        <f>+C56-C57</f>
        <v>2</v>
      </c>
      <c r="D58" s="582">
        <f>+D56-D57</f>
        <v>0</v>
      </c>
      <c r="E58" s="542" t="s">
        <v>134</v>
      </c>
    </row>
    <row r="59" spans="2:5" ht="15">
      <c r="B59" s="543"/>
      <c r="C59" s="543"/>
      <c r="D59" s="544"/>
      <c r="E59" s="235"/>
    </row>
    <row r="60" spans="2:5" ht="15">
      <c r="B60" s="543"/>
      <c r="C60" s="587">
        <f>-C50</f>
        <v>-1</v>
      </c>
      <c r="D60" s="544"/>
      <c r="E60" s="542" t="s">
        <v>496</v>
      </c>
    </row>
    <row r="61" spans="2:5" ht="15">
      <c r="B61" s="543"/>
      <c r="C61" s="587">
        <f>-C51</f>
        <v>-1</v>
      </c>
      <c r="D61" s="544"/>
      <c r="E61" s="542"/>
    </row>
    <row r="62" spans="2:5" ht="15">
      <c r="B62" s="235"/>
      <c r="C62" s="588">
        <f>+G52+G53</f>
        <v>0</v>
      </c>
      <c r="D62" s="551"/>
      <c r="E62" s="542" t="s">
        <v>497</v>
      </c>
    </row>
    <row r="63" spans="2:5" ht="15">
      <c r="B63" s="235"/>
      <c r="C63" s="585">
        <f>SUM(C60:C62)+C58</f>
        <v>0</v>
      </c>
      <c r="D63" s="585">
        <f>SUM(D60:D62)+D58</f>
        <v>0</v>
      </c>
      <c r="E63" s="542" t="s">
        <v>134</v>
      </c>
    </row>
    <row r="64" spans="2:4" ht="15">
      <c r="B64" s="235"/>
      <c r="C64" s="550"/>
      <c r="D64" s="550"/>
    </row>
    <row r="65" spans="2:4" ht="15">
      <c r="B65" s="235"/>
      <c r="C65" s="542"/>
      <c r="D65" s="235"/>
    </row>
    <row r="66" spans="2:4" ht="15">
      <c r="B66" s="235"/>
      <c r="C66" s="549"/>
      <c r="D66" s="549"/>
    </row>
    <row r="67" spans="2:4" ht="15">
      <c r="B67" s="235"/>
      <c r="C67" s="542"/>
      <c r="D67" s="2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39">
      <selection activeCell="A66" sqref="A66"/>
    </sheetView>
  </sheetViews>
  <sheetFormatPr defaultColWidth="9.140625" defaultRowHeight="12.75"/>
  <cols>
    <col min="2" max="2" width="32.00390625" style="0" customWidth="1"/>
  </cols>
  <sheetData>
    <row r="1" spans="1:4" ht="12.75" customHeight="1">
      <c r="A1" s="435" t="s">
        <v>314</v>
      </c>
      <c r="B1" s="435"/>
      <c r="C1" s="435"/>
      <c r="D1" s="435"/>
    </row>
    <row r="2" spans="1:4" ht="12.75" customHeight="1">
      <c r="A2" s="435" t="s">
        <v>508</v>
      </c>
      <c r="B2" s="435" t="s">
        <v>509</v>
      </c>
      <c r="C2" s="435"/>
      <c r="D2" s="435"/>
    </row>
    <row r="3" spans="1:4" ht="12.75" customHeight="1">
      <c r="A3" s="435"/>
      <c r="B3" s="435"/>
      <c r="C3" s="435"/>
      <c r="D3" s="435"/>
    </row>
    <row r="4" spans="1:4" ht="12.75" customHeight="1">
      <c r="A4" s="435">
        <v>0</v>
      </c>
      <c r="B4" s="435" t="s">
        <v>510</v>
      </c>
      <c r="C4" s="435" t="s">
        <v>511</v>
      </c>
      <c r="D4" s="435"/>
    </row>
    <row r="5" spans="1:4" ht="12.75" customHeight="1">
      <c r="A5" s="435">
        <v>1</v>
      </c>
      <c r="B5" s="581" t="s">
        <v>622</v>
      </c>
      <c r="C5" s="435" t="s">
        <v>512</v>
      </c>
      <c r="D5" s="435"/>
    </row>
    <row r="6" spans="1:4" ht="12.75" customHeight="1">
      <c r="A6" s="435">
        <v>2</v>
      </c>
      <c r="B6" s="435" t="s">
        <v>647</v>
      </c>
      <c r="C6" s="435" t="s">
        <v>513</v>
      </c>
      <c r="D6" s="435"/>
    </row>
    <row r="7" spans="1:4" ht="12.75" customHeight="1">
      <c r="A7" s="435">
        <v>3</v>
      </c>
      <c r="B7" s="435" t="s">
        <v>514</v>
      </c>
      <c r="C7" s="435" t="s">
        <v>515</v>
      </c>
      <c r="D7" s="435"/>
    </row>
    <row r="8" spans="1:4" ht="12.75" customHeight="1">
      <c r="A8" s="435">
        <v>4</v>
      </c>
      <c r="B8" s="435" t="s">
        <v>516</v>
      </c>
      <c r="C8" s="435" t="s">
        <v>517</v>
      </c>
      <c r="D8" s="435"/>
    </row>
    <row r="9" spans="1:4" ht="12.75" customHeight="1">
      <c r="A9" s="435">
        <v>5</v>
      </c>
      <c r="B9" s="435" t="s">
        <v>518</v>
      </c>
      <c r="C9" s="435" t="s">
        <v>519</v>
      </c>
      <c r="D9" s="435"/>
    </row>
    <row r="10" spans="1:4" ht="12.75" customHeight="1">
      <c r="A10" s="435">
        <v>6</v>
      </c>
      <c r="B10" s="435" t="s">
        <v>520</v>
      </c>
      <c r="C10" s="435" t="s">
        <v>521</v>
      </c>
      <c r="D10" s="435"/>
    </row>
    <row r="11" spans="1:4" ht="12.75" customHeight="1">
      <c r="A11" s="435">
        <v>8</v>
      </c>
      <c r="B11" s="435" t="s">
        <v>523</v>
      </c>
      <c r="C11" s="435" t="s">
        <v>513</v>
      </c>
      <c r="D11" s="435"/>
    </row>
    <row r="12" spans="1:4" ht="12.75" customHeight="1">
      <c r="A12" s="435">
        <v>9</v>
      </c>
      <c r="B12" s="435" t="s">
        <v>524</v>
      </c>
      <c r="C12" s="435" t="s">
        <v>513</v>
      </c>
      <c r="D12" s="435"/>
    </row>
    <row r="13" spans="1:4" ht="12.75" customHeight="1">
      <c r="A13" s="435">
        <v>10</v>
      </c>
      <c r="B13" s="435" t="s">
        <v>648</v>
      </c>
      <c r="C13" s="435" t="s">
        <v>525</v>
      </c>
      <c r="D13" s="435"/>
    </row>
    <row r="14" spans="1:4" ht="12.75" customHeight="1">
      <c r="A14" s="435">
        <v>11</v>
      </c>
      <c r="B14" s="435" t="s">
        <v>526</v>
      </c>
      <c r="C14" s="435" t="s">
        <v>513</v>
      </c>
      <c r="D14" s="435"/>
    </row>
    <row r="15" spans="1:4" ht="12.75" customHeight="1">
      <c r="A15" s="435">
        <v>12</v>
      </c>
      <c r="B15" s="435" t="s">
        <v>527</v>
      </c>
      <c r="C15" s="435" t="s">
        <v>513</v>
      </c>
      <c r="D15" s="435"/>
    </row>
    <row r="16" spans="1:4" ht="12.75" customHeight="1">
      <c r="A16" s="435">
        <v>13</v>
      </c>
      <c r="B16" s="435" t="s">
        <v>528</v>
      </c>
      <c r="C16" s="435" t="s">
        <v>513</v>
      </c>
      <c r="D16" s="435"/>
    </row>
    <row r="17" spans="1:4" ht="12.75" customHeight="1">
      <c r="A17" s="435">
        <v>15</v>
      </c>
      <c r="B17" s="435" t="s">
        <v>649</v>
      </c>
      <c r="C17" s="435" t="s">
        <v>513</v>
      </c>
      <c r="D17" s="435"/>
    </row>
    <row r="18" spans="1:4" ht="12.75" customHeight="1">
      <c r="A18" s="435">
        <v>16</v>
      </c>
      <c r="B18" s="435" t="s">
        <v>529</v>
      </c>
      <c r="C18" s="435" t="s">
        <v>530</v>
      </c>
      <c r="D18" s="435"/>
    </row>
    <row r="19" spans="1:4" ht="12.75" customHeight="1">
      <c r="A19" s="435">
        <v>17</v>
      </c>
      <c r="B19" s="435" t="s">
        <v>531</v>
      </c>
      <c r="C19" s="435" t="s">
        <v>532</v>
      </c>
      <c r="D19" s="435"/>
    </row>
    <row r="20" spans="1:4" ht="12.75" customHeight="1">
      <c r="A20" s="435">
        <v>18</v>
      </c>
      <c r="B20" s="435" t="s">
        <v>650</v>
      </c>
      <c r="C20" s="435" t="s">
        <v>533</v>
      </c>
      <c r="D20" s="435"/>
    </row>
    <row r="21" spans="1:4" ht="12.75" customHeight="1">
      <c r="A21" s="435">
        <v>19</v>
      </c>
      <c r="B21" s="435" t="s">
        <v>534</v>
      </c>
      <c r="C21" s="435" t="s">
        <v>535</v>
      </c>
      <c r="D21" s="435"/>
    </row>
    <row r="22" spans="1:4" ht="12.75" customHeight="1">
      <c r="A22" s="435">
        <v>22</v>
      </c>
      <c r="B22" s="435" t="s">
        <v>536</v>
      </c>
      <c r="C22" s="435" t="s">
        <v>537</v>
      </c>
      <c r="D22" s="435"/>
    </row>
    <row r="23" spans="1:4" ht="12.75" customHeight="1">
      <c r="A23" s="435">
        <v>23</v>
      </c>
      <c r="B23" s="435" t="s">
        <v>538</v>
      </c>
      <c r="C23" s="435" t="s">
        <v>539</v>
      </c>
      <c r="D23" s="435"/>
    </row>
    <row r="24" spans="1:4" ht="12.75" customHeight="1">
      <c r="A24" s="435">
        <v>24</v>
      </c>
      <c r="B24" s="435" t="s">
        <v>651</v>
      </c>
      <c r="C24" s="435" t="s">
        <v>513</v>
      </c>
      <c r="D24" s="435"/>
    </row>
    <row r="25" spans="1:4" ht="12.75" customHeight="1">
      <c r="A25" s="435">
        <v>27</v>
      </c>
      <c r="B25" s="435" t="s">
        <v>652</v>
      </c>
      <c r="C25" s="435" t="s">
        <v>540</v>
      </c>
      <c r="D25" s="435"/>
    </row>
    <row r="26" spans="1:4" ht="12.75" customHeight="1">
      <c r="A26" s="435">
        <v>28</v>
      </c>
      <c r="B26" s="435" t="s">
        <v>653</v>
      </c>
      <c r="C26" s="435" t="s">
        <v>541</v>
      </c>
      <c r="D26" s="435"/>
    </row>
    <row r="27" spans="1:4" ht="12.75" customHeight="1">
      <c r="A27" s="435">
        <v>29</v>
      </c>
      <c r="B27" s="435" t="s">
        <v>542</v>
      </c>
      <c r="C27" s="435" t="s">
        <v>513</v>
      </c>
      <c r="D27" s="435"/>
    </row>
    <row r="28" spans="1:4" ht="12.75" customHeight="1">
      <c r="A28" s="435">
        <v>30</v>
      </c>
      <c r="B28" s="435" t="s">
        <v>654</v>
      </c>
      <c r="C28" s="435" t="s">
        <v>543</v>
      </c>
      <c r="D28" s="435"/>
    </row>
    <row r="29" spans="1:4" ht="12.75" customHeight="1">
      <c r="A29" s="435">
        <v>32</v>
      </c>
      <c r="B29" s="435" t="s">
        <v>655</v>
      </c>
      <c r="C29" s="435" t="s">
        <v>544</v>
      </c>
      <c r="D29" s="435"/>
    </row>
    <row r="30" spans="1:4" ht="12.75" customHeight="1">
      <c r="A30" s="435">
        <v>33</v>
      </c>
      <c r="B30" s="435" t="s">
        <v>656</v>
      </c>
      <c r="C30" s="435" t="s">
        <v>545</v>
      </c>
      <c r="D30" s="435"/>
    </row>
    <row r="31" spans="1:4" ht="12.75" customHeight="1">
      <c r="A31" s="435">
        <v>34</v>
      </c>
      <c r="B31" s="435" t="s">
        <v>657</v>
      </c>
      <c r="C31" s="435" t="s">
        <v>513</v>
      </c>
      <c r="D31" s="435"/>
    </row>
    <row r="32" spans="1:4" ht="12.75" customHeight="1">
      <c r="A32" s="435">
        <v>35</v>
      </c>
      <c r="B32" s="435" t="s">
        <v>658</v>
      </c>
      <c r="C32" s="435" t="s">
        <v>546</v>
      </c>
      <c r="D32" s="435"/>
    </row>
    <row r="33" spans="1:4" ht="12.75" customHeight="1">
      <c r="A33" s="435">
        <v>37</v>
      </c>
      <c r="B33" s="435" t="s">
        <v>659</v>
      </c>
      <c r="C33" s="435" t="s">
        <v>547</v>
      </c>
      <c r="D33" s="435"/>
    </row>
    <row r="34" spans="1:4" ht="12.75" customHeight="1">
      <c r="A34" s="435">
        <v>38</v>
      </c>
      <c r="B34" s="435" t="s">
        <v>660</v>
      </c>
      <c r="C34" s="435" t="s">
        <v>513</v>
      </c>
      <c r="D34" s="435"/>
    </row>
    <row r="35" spans="1:4" ht="12.75" customHeight="1">
      <c r="A35" s="435">
        <v>39</v>
      </c>
      <c r="B35" s="435" t="s">
        <v>548</v>
      </c>
      <c r="C35" s="435" t="s">
        <v>549</v>
      </c>
      <c r="D35" s="435"/>
    </row>
    <row r="36" spans="1:4" ht="12.75" customHeight="1">
      <c r="A36" s="435">
        <v>40</v>
      </c>
      <c r="B36" s="435" t="s">
        <v>550</v>
      </c>
      <c r="C36" s="435" t="s">
        <v>551</v>
      </c>
      <c r="D36" s="435"/>
    </row>
    <row r="37" spans="1:4" ht="12.75" customHeight="1">
      <c r="A37" s="435">
        <v>43</v>
      </c>
      <c r="B37" s="435" t="s">
        <v>661</v>
      </c>
      <c r="C37" s="435" t="s">
        <v>552</v>
      </c>
      <c r="D37" s="435"/>
    </row>
    <row r="38" spans="1:4" ht="12.75" customHeight="1">
      <c r="A38" s="435">
        <v>44</v>
      </c>
      <c r="B38" s="435" t="s">
        <v>662</v>
      </c>
      <c r="C38" s="435" t="s">
        <v>513</v>
      </c>
      <c r="D38" s="435"/>
    </row>
    <row r="39" spans="1:4" ht="12.75" customHeight="1">
      <c r="A39" s="435">
        <v>45</v>
      </c>
      <c r="B39" s="435" t="s">
        <v>553</v>
      </c>
      <c r="C39" s="435" t="s">
        <v>554</v>
      </c>
      <c r="D39" s="435"/>
    </row>
    <row r="40" spans="1:4" ht="12.75" customHeight="1">
      <c r="A40" s="435">
        <v>48</v>
      </c>
      <c r="B40" s="435" t="s">
        <v>555</v>
      </c>
      <c r="C40" s="435" t="s">
        <v>556</v>
      </c>
      <c r="D40" s="435"/>
    </row>
    <row r="41" spans="1:4" ht="12.75" customHeight="1">
      <c r="A41" s="435">
        <v>49</v>
      </c>
      <c r="B41" s="435" t="s">
        <v>557</v>
      </c>
      <c r="C41" s="435" t="s">
        <v>663</v>
      </c>
      <c r="D41" s="435"/>
    </row>
    <row r="42" spans="1:4" ht="12.75" customHeight="1">
      <c r="A42" s="435">
        <v>51</v>
      </c>
      <c r="B42" s="435" t="s">
        <v>558</v>
      </c>
      <c r="C42" s="435" t="s">
        <v>559</v>
      </c>
      <c r="D42" s="435"/>
    </row>
    <row r="43" spans="1:4" ht="12.75" customHeight="1">
      <c r="A43" s="435">
        <v>55</v>
      </c>
      <c r="B43" s="435" t="s">
        <v>561</v>
      </c>
      <c r="C43" s="435" t="s">
        <v>562</v>
      </c>
      <c r="D43" s="435"/>
    </row>
    <row r="44" spans="1:4" ht="12.75" customHeight="1">
      <c r="A44" s="435">
        <v>60</v>
      </c>
      <c r="B44" s="435" t="s">
        <v>563</v>
      </c>
      <c r="C44" s="435" t="s">
        <v>564</v>
      </c>
      <c r="D44" s="435"/>
    </row>
    <row r="45" spans="1:4" ht="12.75" customHeight="1">
      <c r="A45" s="435">
        <v>61</v>
      </c>
      <c r="B45" s="435" t="s">
        <v>565</v>
      </c>
      <c r="C45" s="435" t="s">
        <v>566</v>
      </c>
      <c r="D45" s="435"/>
    </row>
    <row r="46" spans="1:4" ht="12.75" customHeight="1">
      <c r="A46" s="435">
        <v>62</v>
      </c>
      <c r="B46" s="435" t="s">
        <v>664</v>
      </c>
      <c r="C46" s="435" t="s">
        <v>560</v>
      </c>
      <c r="D46" s="435"/>
    </row>
    <row r="47" spans="1:4" ht="12.75" customHeight="1">
      <c r="A47" s="435">
        <v>63</v>
      </c>
      <c r="B47" s="435" t="s">
        <v>665</v>
      </c>
      <c r="C47" s="435" t="s">
        <v>522</v>
      </c>
      <c r="D47" s="435"/>
    </row>
    <row r="48" spans="1:4" ht="12.75" customHeight="1">
      <c r="A48" s="435">
        <v>87</v>
      </c>
      <c r="B48" s="435" t="s">
        <v>666</v>
      </c>
      <c r="C48" s="435" t="s">
        <v>667</v>
      </c>
      <c r="D48" s="435"/>
    </row>
    <row r="49" spans="1:4" ht="12.75" customHeight="1">
      <c r="A49" s="435">
        <v>88</v>
      </c>
      <c r="B49" s="435" t="s">
        <v>668</v>
      </c>
      <c r="C49" s="435" t="s">
        <v>669</v>
      </c>
      <c r="D49" s="435"/>
    </row>
    <row r="50" spans="1:4" ht="12.75" customHeight="1">
      <c r="A50" s="435">
        <v>333</v>
      </c>
      <c r="B50" s="435" t="s">
        <v>670</v>
      </c>
      <c r="C50" s="435" t="s">
        <v>671</v>
      </c>
      <c r="D50" s="435"/>
    </row>
    <row r="51" spans="1:4" ht="12.75" customHeight="1">
      <c r="A51" s="435">
        <v>904</v>
      </c>
      <c r="B51" s="435" t="s">
        <v>672</v>
      </c>
      <c r="C51" s="435" t="s">
        <v>513</v>
      </c>
      <c r="D51" s="435"/>
    </row>
    <row r="52" spans="1:4" ht="12.75" customHeight="1">
      <c r="A52" s="435">
        <v>2001</v>
      </c>
      <c r="B52" s="435" t="s">
        <v>673</v>
      </c>
      <c r="C52" s="435" t="s">
        <v>513</v>
      </c>
      <c r="D52" s="435"/>
    </row>
    <row r="53" spans="1:4" ht="12.75" customHeight="1">
      <c r="A53" s="435">
        <v>2004</v>
      </c>
      <c r="B53" s="435" t="s">
        <v>674</v>
      </c>
      <c r="C53" s="435" t="s">
        <v>513</v>
      </c>
      <c r="D53" s="435"/>
    </row>
    <row r="54" spans="1:4" ht="12.75" customHeight="1">
      <c r="A54" s="435">
        <v>2781</v>
      </c>
      <c r="B54" s="435" t="s">
        <v>675</v>
      </c>
      <c r="C54" s="435" t="s">
        <v>517</v>
      </c>
      <c r="D54" s="435"/>
    </row>
    <row r="55" spans="1:4" ht="12.75" customHeight="1">
      <c r="A55" s="435">
        <v>3029</v>
      </c>
      <c r="B55" s="435" t="s">
        <v>676</v>
      </c>
      <c r="C55" s="435" t="s">
        <v>568</v>
      </c>
      <c r="D55" s="435"/>
    </row>
    <row r="56" spans="1:4" ht="12.75" customHeight="1">
      <c r="A56" s="435">
        <v>3478</v>
      </c>
      <c r="B56" s="435" t="s">
        <v>677</v>
      </c>
      <c r="C56" s="435" t="s">
        <v>525</v>
      </c>
      <c r="D56" s="435"/>
    </row>
    <row r="57" spans="1:4" ht="12.75" customHeight="1">
      <c r="A57" s="435">
        <v>4000</v>
      </c>
      <c r="B57" s="435" t="s">
        <v>678</v>
      </c>
      <c r="C57" s="435" t="s">
        <v>513</v>
      </c>
      <c r="D57" s="435"/>
    </row>
    <row r="58" spans="1:4" ht="12.75" customHeight="1">
      <c r="A58" s="435">
        <v>4003</v>
      </c>
      <c r="B58" s="435" t="s">
        <v>679</v>
      </c>
      <c r="C58" s="435" t="s">
        <v>512</v>
      </c>
      <c r="D58" s="435"/>
    </row>
    <row r="59" spans="1:4" ht="12.75" customHeight="1">
      <c r="A59" s="435">
        <v>4013</v>
      </c>
      <c r="B59" s="435" t="s">
        <v>680</v>
      </c>
      <c r="C59" s="435" t="s">
        <v>568</v>
      </c>
      <c r="D59" s="435"/>
    </row>
    <row r="60" spans="1:4" ht="12.75" customHeight="1">
      <c r="A60" s="435">
        <v>5033</v>
      </c>
      <c r="B60" s="435" t="s">
        <v>681</v>
      </c>
      <c r="C60" s="435" t="s">
        <v>513</v>
      </c>
      <c r="D60" s="435"/>
    </row>
    <row r="61" spans="1:3" ht="12.75" customHeight="1">
      <c r="A61" s="435">
        <v>5034</v>
      </c>
      <c r="B61" s="435" t="s">
        <v>569</v>
      </c>
      <c r="C61" s="435" t="s">
        <v>513</v>
      </c>
    </row>
    <row r="62" spans="1:3" ht="12.75" customHeight="1">
      <c r="A62" s="435">
        <v>5050</v>
      </c>
      <c r="B62" s="435" t="s">
        <v>567</v>
      </c>
      <c r="C62" s="435" t="s">
        <v>568</v>
      </c>
    </row>
    <row r="63" spans="1:3" ht="12.75" customHeight="1">
      <c r="A63" s="435">
        <v>5089</v>
      </c>
      <c r="B63" s="435" t="s">
        <v>682</v>
      </c>
      <c r="C63" s="435" t="s">
        <v>513</v>
      </c>
    </row>
    <row r="64" spans="1:3" ht="12.75" customHeight="1">
      <c r="A64" s="435">
        <v>8992</v>
      </c>
      <c r="B64" s="435" t="s">
        <v>683</v>
      </c>
      <c r="C64" s="435" t="s">
        <v>513</v>
      </c>
    </row>
    <row r="65" spans="1:3" ht="12.75" customHeight="1">
      <c r="A65" s="435">
        <v>8994</v>
      </c>
      <c r="B65" s="435" t="s">
        <v>684</v>
      </c>
      <c r="C65" s="435" t="s">
        <v>513</v>
      </c>
    </row>
    <row r="66" spans="1:3" ht="12.75" customHeight="1">
      <c r="A66" s="435"/>
      <c r="B66" s="435" t="s">
        <v>685</v>
      </c>
      <c r="C66" s="435" t="s">
        <v>685</v>
      </c>
    </row>
    <row r="67" spans="1:3" ht="12.75" customHeight="1">
      <c r="A67" s="435"/>
      <c r="B67" s="435" t="s">
        <v>685</v>
      </c>
      <c r="C67" s="435" t="s">
        <v>685</v>
      </c>
    </row>
    <row r="68" spans="1:3" ht="12.75" customHeight="1">
      <c r="A68" s="435"/>
      <c r="B68" s="435" t="s">
        <v>685</v>
      </c>
      <c r="C68" s="435" t="s">
        <v>685</v>
      </c>
    </row>
    <row r="69" spans="1:3" ht="12.75" customHeight="1">
      <c r="A69" s="435"/>
      <c r="B69" s="435" t="s">
        <v>685</v>
      </c>
      <c r="C69" s="435" t="s">
        <v>685</v>
      </c>
    </row>
    <row r="70" spans="1:3" ht="12.75" customHeight="1">
      <c r="A70" s="435"/>
      <c r="B70" s="435" t="s">
        <v>685</v>
      </c>
      <c r="C70" s="435" t="s">
        <v>685</v>
      </c>
    </row>
    <row r="71" spans="2:3" ht="12.75">
      <c r="B71" t="s">
        <v>685</v>
      </c>
      <c r="C71" t="s">
        <v>685</v>
      </c>
    </row>
    <row r="72" spans="2:3" ht="12.75">
      <c r="B72" t="s">
        <v>685</v>
      </c>
      <c r="C72" t="s">
        <v>685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7"/>
    <pageSetUpPr fitToPage="1"/>
  </sheetPr>
  <dimension ref="A1:V71"/>
  <sheetViews>
    <sheetView tabSelected="1" zoomScalePageLayoutView="0" workbookViewId="0" topLeftCell="A1">
      <selection activeCell="B1" sqref="B1"/>
    </sheetView>
  </sheetViews>
  <sheetFormatPr defaultColWidth="9.28125" defaultRowHeight="12.75"/>
  <cols>
    <col min="1" max="1" width="5.140625" style="73" customWidth="1"/>
    <col min="2" max="2" width="11.28125" style="73" customWidth="1"/>
    <col min="3" max="3" width="10.57421875" style="73" customWidth="1"/>
    <col min="4" max="4" width="12.57421875" style="73" customWidth="1"/>
    <col min="5" max="5" width="12.28125" style="73" customWidth="1"/>
    <col min="6" max="6" width="12.57421875" style="73" customWidth="1"/>
    <col min="7" max="7" width="11.28125" style="73" customWidth="1"/>
    <col min="8" max="8" width="13.28125" style="73" customWidth="1"/>
    <col min="9" max="9" width="12.28125" style="73" customWidth="1"/>
    <col min="10" max="10" width="9.7109375" style="73" customWidth="1"/>
    <col min="11" max="11" width="13.00390625" style="73" customWidth="1"/>
    <col min="12" max="12" width="11.00390625" style="73" customWidth="1"/>
    <col min="13" max="13" width="13.57421875" style="73" customWidth="1"/>
    <col min="14" max="14" width="12.28125" style="73" customWidth="1"/>
    <col min="15" max="16" width="9.28125" style="73" customWidth="1"/>
    <col min="17" max="18" width="13.57421875" style="73" customWidth="1"/>
    <col min="19" max="16384" width="9.28125" style="73" customWidth="1"/>
  </cols>
  <sheetData>
    <row r="1" spans="2:4" ht="17.25">
      <c r="B1" s="72" t="str">
        <f>'Input Info'!A1</f>
        <v>Test Hospital</v>
      </c>
      <c r="D1" s="731" t="s">
        <v>764</v>
      </c>
    </row>
    <row r="2" spans="2:10" ht="15" customHeight="1">
      <c r="B2" s="72" t="s">
        <v>118</v>
      </c>
      <c r="C2" s="709"/>
      <c r="D2" s="709"/>
      <c r="E2" s="709"/>
      <c r="F2" s="709"/>
      <c r="G2" s="709"/>
      <c r="H2" s="709"/>
      <c r="I2" s="709"/>
      <c r="J2" s="709"/>
    </row>
    <row r="3" spans="2:10" ht="15">
      <c r="B3" s="94">
        <f>+'GBR TPR-1'!A6</f>
        <v>41821</v>
      </c>
      <c r="C3" s="709"/>
      <c r="D3" s="709"/>
      <c r="E3" s="709"/>
      <c r="F3" s="709"/>
      <c r="G3" s="565">
        <v>0</v>
      </c>
      <c r="H3" s="709"/>
      <c r="I3" s="709"/>
      <c r="J3" s="709"/>
    </row>
    <row r="4" spans="2:19" ht="15">
      <c r="B4" s="74"/>
      <c r="C4" s="75"/>
      <c r="D4" s="76"/>
      <c r="E4" s="570" t="s">
        <v>765</v>
      </c>
      <c r="F4" s="77" t="s">
        <v>639</v>
      </c>
      <c r="G4" s="77" t="s">
        <v>111</v>
      </c>
      <c r="H4" s="74"/>
      <c r="I4" s="87" t="s">
        <v>572</v>
      </c>
      <c r="J4" s="87"/>
      <c r="K4" s="605" t="s">
        <v>473</v>
      </c>
      <c r="L4" s="605"/>
      <c r="M4" s="605"/>
      <c r="N4" s="605" t="s">
        <v>626</v>
      </c>
      <c r="O4" s="605" t="s">
        <v>626</v>
      </c>
      <c r="S4" s="73" t="s">
        <v>626</v>
      </c>
    </row>
    <row r="5" spans="2:19" ht="15">
      <c r="B5" s="78" t="s">
        <v>107</v>
      </c>
      <c r="C5" s="79" t="s">
        <v>108</v>
      </c>
      <c r="D5" s="80"/>
      <c r="E5" s="81" t="s">
        <v>109</v>
      </c>
      <c r="F5" s="81" t="s">
        <v>110</v>
      </c>
      <c r="G5" s="73" t="str">
        <f>+C5</f>
        <v>Schedule M</v>
      </c>
      <c r="H5" s="83" t="s">
        <v>762</v>
      </c>
      <c r="I5" s="88" t="s">
        <v>573</v>
      </c>
      <c r="J5" s="89" t="s">
        <v>113</v>
      </c>
      <c r="K5" s="606" t="s">
        <v>107</v>
      </c>
      <c r="L5" s="606" t="s">
        <v>473</v>
      </c>
      <c r="M5" s="606" t="s">
        <v>627</v>
      </c>
      <c r="N5" s="606" t="s">
        <v>628</v>
      </c>
      <c r="O5" s="606" t="s">
        <v>628</v>
      </c>
      <c r="S5" s="73" t="s">
        <v>628</v>
      </c>
    </row>
    <row r="6" spans="2:22" ht="15">
      <c r="B6" s="78" t="s">
        <v>36</v>
      </c>
      <c r="C6" s="82" t="s">
        <v>114</v>
      </c>
      <c r="D6" s="84" t="s">
        <v>107</v>
      </c>
      <c r="E6" s="81" t="s">
        <v>114</v>
      </c>
      <c r="F6" s="81" t="s">
        <v>114</v>
      </c>
      <c r="G6" s="82" t="s">
        <v>107</v>
      </c>
      <c r="H6" s="83" t="s">
        <v>107</v>
      </c>
      <c r="I6" s="88" t="s">
        <v>107</v>
      </c>
      <c r="J6" s="89" t="s">
        <v>115</v>
      </c>
      <c r="K6" s="606" t="s">
        <v>629</v>
      </c>
      <c r="L6" s="606" t="s">
        <v>22</v>
      </c>
      <c r="M6" s="606" t="s">
        <v>630</v>
      </c>
      <c r="N6" s="606" t="s">
        <v>107</v>
      </c>
      <c r="O6" s="607" t="s">
        <v>115</v>
      </c>
      <c r="Q6" s="73" t="s">
        <v>366</v>
      </c>
      <c r="R6" s="73" t="s">
        <v>637</v>
      </c>
      <c r="S6" s="73" t="s">
        <v>115</v>
      </c>
      <c r="U6" s="73" t="s">
        <v>366</v>
      </c>
      <c r="V6" s="73" t="s">
        <v>637</v>
      </c>
    </row>
    <row r="7" spans="2:22" ht="15">
      <c r="B7" s="710"/>
      <c r="C7" s="711"/>
      <c r="D7" s="712"/>
      <c r="E7" s="614"/>
      <c r="F7" s="710"/>
      <c r="G7" s="85"/>
      <c r="H7" s="86"/>
      <c r="I7" s="615">
        <f>'GBR TPR-2'!H28</f>
        <v>0</v>
      </c>
      <c r="J7" s="713"/>
      <c r="K7" s="608" t="e">
        <f>'GBR TPR-2'!H65-'GBR TPR-2'!H63</f>
        <v>#DIV/0!</v>
      </c>
      <c r="L7" s="608"/>
      <c r="M7" s="608" t="e">
        <f>+'GBR TPR-2'!F63</f>
        <v>#DIV/0!</v>
      </c>
      <c r="N7" s="608" t="e">
        <f aca="true" t="shared" si="0" ref="N7:N47">+K7+M7</f>
        <v>#DIV/0!</v>
      </c>
      <c r="O7" s="609"/>
      <c r="Q7" s="73" t="s">
        <v>636</v>
      </c>
      <c r="R7" s="73" t="s">
        <v>636</v>
      </c>
      <c r="U7" s="73" t="s">
        <v>636</v>
      </c>
      <c r="V7" s="73" t="s">
        <v>636</v>
      </c>
    </row>
    <row r="8" spans="1:22" ht="15">
      <c r="A8" s="73">
        <f>VLOOKUP(B8,CTRs!A$1:C$78,3)</f>
        <v>0</v>
      </c>
      <c r="B8" s="207">
        <f>'Input Info'!B16</f>
        <v>0</v>
      </c>
      <c r="C8" s="197">
        <f>IF(B8="","",VLOOKUP(+B8,Ms!B$10:D$57,2,FALSE))</f>
      </c>
      <c r="D8" s="95">
        <f>IF(B8="","",VLOOKUP(+B8,Ms!B$10:D$57,3,FALSE))</f>
      </c>
      <c r="E8" s="648">
        <f>'Input Info'!C16</f>
        <v>0</v>
      </c>
      <c r="F8" s="714" t="e">
        <f aca="true" t="shared" si="1" ref="F8:F47">+E8/C8</f>
        <v>#DIV/0!</v>
      </c>
      <c r="G8" s="715">
        <f>IF(B8="",0,IF(OR('Input Info'!F16=1,'Input Info'!G16=1),"",IF(C8=0,0,IF(A8&gt;24,((+E8/+C8)*D8),((+E8/+C8)+G$3)*+D8))))</f>
        <v>0</v>
      </c>
      <c r="H8" s="97">
        <f>IF(OR('Input Info'!F16=1,'Input Info'!G16=1),(+'Input Info'!E16*E8),"")</f>
      </c>
      <c r="I8" s="616" t="e">
        <f aca="true" t="shared" si="2" ref="I8:I47">IF(H8="",G8/$G$49*($I$7-$H$49),H8)</f>
        <v>#DIV/0!</v>
      </c>
      <c r="J8" s="716" t="e">
        <f aca="true" t="shared" si="3" ref="J8:J47">IF(I8=0,0,I8/E8)</f>
        <v>#DIV/0!</v>
      </c>
      <c r="K8" s="610" t="e">
        <f aca="true" t="shared" si="4" ref="K8:K47">IF(H8="",G8/$G$49*($K$7-H$49),H8)</f>
        <v>#DIV/0!</v>
      </c>
      <c r="L8" s="611" t="e">
        <f aca="true" t="shared" si="5" ref="L8:L47">IF(K8=0,0,K8/E8)</f>
        <v>#DIV/0!</v>
      </c>
      <c r="M8" s="610" t="e">
        <f aca="true" t="shared" si="6" ref="M8:M47">IF(K8=0,0,K8/$K$49*(M$7))</f>
        <v>#DIV/0!</v>
      </c>
      <c r="N8" s="610" t="e">
        <f t="shared" si="0"/>
        <v>#DIV/0!</v>
      </c>
      <c r="O8" s="611" t="e">
        <f aca="true" t="shared" si="7" ref="O8:O47">IF(N8=0,0,+N8/E8)</f>
        <v>#DIV/0!</v>
      </c>
      <c r="Q8" s="631" t="e">
        <f>L8*#REF!</f>
        <v>#DIV/0!</v>
      </c>
      <c r="R8" s="631" t="e">
        <f aca="true" t="shared" si="8" ref="R8:R47">K8-Q8</f>
        <v>#DIV/0!</v>
      </c>
      <c r="S8" s="73" t="e">
        <f>IF(R8=0,0,+R8/E8)</f>
        <v>#DIV/0!</v>
      </c>
      <c r="U8" s="73" t="e">
        <f>P8*K8</f>
        <v>#DIV/0!</v>
      </c>
      <c r="V8" s="73" t="e">
        <f>O8-U8</f>
        <v>#DIV/0!</v>
      </c>
    </row>
    <row r="9" spans="1:22" ht="15">
      <c r="A9" s="73">
        <f>VLOOKUP(B9,CTRs!A$1:C$78,3)</f>
        <v>0</v>
      </c>
      <c r="B9" s="207">
        <f>'Input Info'!B17</f>
        <v>0</v>
      </c>
      <c r="C9" s="197">
        <f>IF(B9="","",VLOOKUP(+B9,Ms!B$10:D$57,2,FALSE))</f>
      </c>
      <c r="D9" s="95">
        <f>IF(B9="","",VLOOKUP(+B9,Ms!B$10:D$57,3,FALSE))</f>
      </c>
      <c r="E9" s="648">
        <f>'Input Info'!C17</f>
        <v>0</v>
      </c>
      <c r="F9" s="714" t="e">
        <f t="shared" si="1"/>
        <v>#DIV/0!</v>
      </c>
      <c r="G9" s="717">
        <f>IF(B9="",0,IF(OR('Input Info'!F17=1,'Input Info'!G17=1),"",IF(C9=0,0,IF(A9&gt;24,((+E9/+C9)*D9),((+E9/+C9)+G$3)*+D9))))</f>
        <v>0</v>
      </c>
      <c r="H9" s="97">
        <f>IF(OR('Input Info'!F17=1,'Input Info'!G17=1),(+'Input Info'!E17*E9),"")</f>
      </c>
      <c r="I9" s="616" t="e">
        <f t="shared" si="2"/>
        <v>#DIV/0!</v>
      </c>
      <c r="J9" s="716" t="e">
        <f t="shared" si="3"/>
        <v>#DIV/0!</v>
      </c>
      <c r="K9" s="610" t="e">
        <f t="shared" si="4"/>
        <v>#DIV/0!</v>
      </c>
      <c r="L9" s="611" t="e">
        <f t="shared" si="5"/>
        <v>#DIV/0!</v>
      </c>
      <c r="M9" s="610" t="e">
        <f t="shared" si="6"/>
        <v>#DIV/0!</v>
      </c>
      <c r="N9" s="610" t="e">
        <f t="shared" si="0"/>
        <v>#DIV/0!</v>
      </c>
      <c r="O9" s="611" t="e">
        <f t="shared" si="7"/>
        <v>#DIV/0!</v>
      </c>
      <c r="Q9" s="631" t="e">
        <f>L9*#REF!</f>
        <v>#DIV/0!</v>
      </c>
      <c r="R9" s="631" t="e">
        <f t="shared" si="8"/>
        <v>#DIV/0!</v>
      </c>
      <c r="S9" s="73" t="e">
        <f aca="true" t="shared" si="9" ref="S9:S45">IF(R9=0,0,+R9/E9)</f>
        <v>#DIV/0!</v>
      </c>
      <c r="U9" s="73" t="e">
        <f aca="true" t="shared" si="10" ref="U9:U45">P9*K9</f>
        <v>#DIV/0!</v>
      </c>
      <c r="V9" s="73" t="e">
        <f aca="true" t="shared" si="11" ref="V9:V45">O9-U9</f>
        <v>#DIV/0!</v>
      </c>
    </row>
    <row r="10" spans="1:22" ht="15">
      <c r="A10" s="73">
        <f>VLOOKUP(B10,CTRs!A$1:C$78,3)</f>
        <v>0</v>
      </c>
      <c r="B10" s="207">
        <f>'Input Info'!B18</f>
        <v>0</v>
      </c>
      <c r="C10" s="197">
        <f>IF(B10="","",VLOOKUP(+B10,Ms!B$10:D$57,2,FALSE))</f>
      </c>
      <c r="D10" s="95">
        <f>IF(B10="","",VLOOKUP(+B10,Ms!B$10:D$57,3,FALSE))</f>
      </c>
      <c r="E10" s="648">
        <f>'Input Info'!C18</f>
        <v>0</v>
      </c>
      <c r="F10" s="714" t="e">
        <f t="shared" si="1"/>
        <v>#DIV/0!</v>
      </c>
      <c r="G10" s="717">
        <f>IF(B10="",0,IF(OR('Input Info'!F18=1,'Input Info'!G18=1),"",IF(C10=0,0,IF(A10&gt;24,((+E10/+C10)*D10),((+E10/+C10)+G$3)*+D10))))</f>
        <v>0</v>
      </c>
      <c r="H10" s="97">
        <f>IF(OR('Input Info'!F18=1,'Input Info'!G18=1),(+'Input Info'!E18*E10),"")</f>
      </c>
      <c r="I10" s="616" t="e">
        <f t="shared" si="2"/>
        <v>#DIV/0!</v>
      </c>
      <c r="J10" s="716" t="e">
        <f t="shared" si="3"/>
        <v>#DIV/0!</v>
      </c>
      <c r="K10" s="610" t="e">
        <f t="shared" si="4"/>
        <v>#DIV/0!</v>
      </c>
      <c r="L10" s="611" t="e">
        <f t="shared" si="5"/>
        <v>#DIV/0!</v>
      </c>
      <c r="M10" s="610" t="e">
        <f t="shared" si="6"/>
        <v>#DIV/0!</v>
      </c>
      <c r="N10" s="610" t="e">
        <f t="shared" si="0"/>
        <v>#DIV/0!</v>
      </c>
      <c r="O10" s="611" t="e">
        <f t="shared" si="7"/>
        <v>#DIV/0!</v>
      </c>
      <c r="Q10" s="631" t="e">
        <f>L10*#REF!</f>
        <v>#DIV/0!</v>
      </c>
      <c r="R10" s="631" t="e">
        <f t="shared" si="8"/>
        <v>#DIV/0!</v>
      </c>
      <c r="S10" s="73" t="e">
        <f t="shared" si="9"/>
        <v>#DIV/0!</v>
      </c>
      <c r="U10" s="73" t="e">
        <f t="shared" si="10"/>
        <v>#DIV/0!</v>
      </c>
      <c r="V10" s="73" t="e">
        <f t="shared" si="11"/>
        <v>#DIV/0!</v>
      </c>
    </row>
    <row r="11" spans="1:22" ht="15">
      <c r="A11" s="73">
        <f>VLOOKUP(B11,CTRs!A$1:C$78,3)</f>
        <v>0</v>
      </c>
      <c r="B11" s="207">
        <f>'Input Info'!B19</f>
        <v>0</v>
      </c>
      <c r="C11" s="197">
        <f>IF(B11="","",VLOOKUP(+B11,Ms!B$10:D$57,2,FALSE))</f>
      </c>
      <c r="D11" s="95">
        <f>IF(B11="","",VLOOKUP(+B11,Ms!B$10:D$57,3,FALSE))</f>
      </c>
      <c r="E11" s="648">
        <f>'Input Info'!C19</f>
        <v>0</v>
      </c>
      <c r="F11" s="714" t="e">
        <f t="shared" si="1"/>
        <v>#DIV/0!</v>
      </c>
      <c r="G11" s="717">
        <f>IF(B11="",0,IF(OR('Input Info'!F19=1,'Input Info'!G19=1),"",IF(C11=0,0,IF(A11&gt;24,((+E11/+C11)*D11),((+E11/+C11)+G$3)*+D11))))</f>
        <v>0</v>
      </c>
      <c r="H11" s="97">
        <f>IF(OR('Input Info'!F19=1,'Input Info'!G19=1),(+'Input Info'!E19*E11),"")</f>
      </c>
      <c r="I11" s="616" t="e">
        <f t="shared" si="2"/>
        <v>#DIV/0!</v>
      </c>
      <c r="J11" s="716" t="e">
        <f t="shared" si="3"/>
        <v>#DIV/0!</v>
      </c>
      <c r="K11" s="610" t="e">
        <f t="shared" si="4"/>
        <v>#DIV/0!</v>
      </c>
      <c r="L11" s="611" t="e">
        <f t="shared" si="5"/>
        <v>#DIV/0!</v>
      </c>
      <c r="M11" s="610" t="e">
        <f t="shared" si="6"/>
        <v>#DIV/0!</v>
      </c>
      <c r="N11" s="610" t="e">
        <f t="shared" si="0"/>
        <v>#DIV/0!</v>
      </c>
      <c r="O11" s="611" t="e">
        <f t="shared" si="7"/>
        <v>#DIV/0!</v>
      </c>
      <c r="Q11" s="631" t="e">
        <f>L11*#REF!</f>
        <v>#DIV/0!</v>
      </c>
      <c r="R11" s="631" t="e">
        <f t="shared" si="8"/>
        <v>#DIV/0!</v>
      </c>
      <c r="S11" s="73" t="e">
        <f t="shared" si="9"/>
        <v>#DIV/0!</v>
      </c>
      <c r="U11" s="73" t="e">
        <f t="shared" si="10"/>
        <v>#DIV/0!</v>
      </c>
      <c r="V11" s="73" t="e">
        <f t="shared" si="11"/>
        <v>#DIV/0!</v>
      </c>
    </row>
    <row r="12" spans="1:22" ht="15">
      <c r="A12" s="73">
        <f>VLOOKUP(B12,CTRs!A$1:C$78,3)</f>
        <v>0</v>
      </c>
      <c r="B12" s="207">
        <f>'Input Info'!B20</f>
        <v>0</v>
      </c>
      <c r="C12" s="197">
        <f>IF(B12="","",VLOOKUP(+B12,Ms!B$10:D$57,2,FALSE))</f>
      </c>
      <c r="D12" s="95">
        <f>IF(B12="","",VLOOKUP(+B12,Ms!B$10:D$57,3,FALSE))</f>
      </c>
      <c r="E12" s="648">
        <f>'Input Info'!C20</f>
        <v>0</v>
      </c>
      <c r="F12" s="714" t="e">
        <f t="shared" si="1"/>
        <v>#DIV/0!</v>
      </c>
      <c r="G12" s="717">
        <f>IF(B12="",0,IF(OR('Input Info'!F20=1,'Input Info'!G20=1),"",IF(C12=0,0,IF(A12&gt;24,((+E12/+C12)*D12),((+E12/+C12)+G$3)*+D12))))</f>
        <v>0</v>
      </c>
      <c r="H12" s="97">
        <f>IF(OR('Input Info'!F20=1,'Input Info'!G20=1),(+'Input Info'!E20*E12),"")</f>
      </c>
      <c r="I12" s="616" t="e">
        <f t="shared" si="2"/>
        <v>#DIV/0!</v>
      </c>
      <c r="J12" s="716" t="e">
        <f t="shared" si="3"/>
        <v>#DIV/0!</v>
      </c>
      <c r="K12" s="610" t="e">
        <f t="shared" si="4"/>
        <v>#DIV/0!</v>
      </c>
      <c r="L12" s="611" t="e">
        <f t="shared" si="5"/>
        <v>#DIV/0!</v>
      </c>
      <c r="M12" s="610" t="e">
        <f t="shared" si="6"/>
        <v>#DIV/0!</v>
      </c>
      <c r="N12" s="610" t="e">
        <f t="shared" si="0"/>
        <v>#DIV/0!</v>
      </c>
      <c r="O12" s="611" t="e">
        <f t="shared" si="7"/>
        <v>#DIV/0!</v>
      </c>
      <c r="Q12" s="631" t="e">
        <f>L12*#REF!</f>
        <v>#DIV/0!</v>
      </c>
      <c r="R12" s="631" t="e">
        <f t="shared" si="8"/>
        <v>#DIV/0!</v>
      </c>
      <c r="S12" s="73" t="e">
        <f t="shared" si="9"/>
        <v>#DIV/0!</v>
      </c>
      <c r="U12" s="73" t="e">
        <f t="shared" si="10"/>
        <v>#DIV/0!</v>
      </c>
      <c r="V12" s="73" t="e">
        <f t="shared" si="11"/>
        <v>#DIV/0!</v>
      </c>
    </row>
    <row r="13" spans="1:22" ht="15">
      <c r="A13" s="73">
        <f>VLOOKUP(B13,CTRs!A$1:C$78,3)</f>
        <v>0</v>
      </c>
      <c r="B13" s="207">
        <f>'Input Info'!B21</f>
        <v>0</v>
      </c>
      <c r="C13" s="197">
        <f>IF(B13="","",VLOOKUP(+B13,Ms!B$10:D$57,2,FALSE))</f>
      </c>
      <c r="D13" s="95">
        <f>IF(B13="","",VLOOKUP(+B13,Ms!B$10:D$57,3,FALSE))</f>
      </c>
      <c r="E13" s="648">
        <f>'Input Info'!C21</f>
        <v>0</v>
      </c>
      <c r="F13" s="714" t="e">
        <f t="shared" si="1"/>
        <v>#DIV/0!</v>
      </c>
      <c r="G13" s="717">
        <f>IF(B13="",0,IF(OR('Input Info'!F21=1,'Input Info'!G21=1),"",IF(C13=0,0,IF(A13&gt;24,((+E13/+C13)*D13),((+E13/+C13)+G$3)*+D13))))</f>
        <v>0</v>
      </c>
      <c r="H13" s="97">
        <f>IF(OR('Input Info'!F21=1,'Input Info'!G21=1),(+'Input Info'!E21*E13),"")</f>
      </c>
      <c r="I13" s="616" t="e">
        <f t="shared" si="2"/>
        <v>#DIV/0!</v>
      </c>
      <c r="J13" s="716" t="e">
        <f t="shared" si="3"/>
        <v>#DIV/0!</v>
      </c>
      <c r="K13" s="610" t="e">
        <f t="shared" si="4"/>
        <v>#DIV/0!</v>
      </c>
      <c r="L13" s="611" t="e">
        <f t="shared" si="5"/>
        <v>#DIV/0!</v>
      </c>
      <c r="M13" s="610" t="e">
        <f t="shared" si="6"/>
        <v>#DIV/0!</v>
      </c>
      <c r="N13" s="610" t="e">
        <f t="shared" si="0"/>
        <v>#DIV/0!</v>
      </c>
      <c r="O13" s="611" t="e">
        <f t="shared" si="7"/>
        <v>#DIV/0!</v>
      </c>
      <c r="Q13" s="631" t="e">
        <f>L13*#REF!</f>
        <v>#DIV/0!</v>
      </c>
      <c r="R13" s="631" t="e">
        <f t="shared" si="8"/>
        <v>#DIV/0!</v>
      </c>
      <c r="S13" s="73" t="e">
        <f t="shared" si="9"/>
        <v>#DIV/0!</v>
      </c>
      <c r="U13" s="73" t="e">
        <f t="shared" si="10"/>
        <v>#DIV/0!</v>
      </c>
      <c r="V13" s="73" t="e">
        <f t="shared" si="11"/>
        <v>#DIV/0!</v>
      </c>
    </row>
    <row r="14" spans="1:22" ht="15">
      <c r="A14" s="73">
        <f>VLOOKUP(B14,CTRs!A$1:C$78,3)</f>
        <v>0</v>
      </c>
      <c r="B14" s="207">
        <f>'Input Info'!B22</f>
        <v>0</v>
      </c>
      <c r="C14" s="197">
        <f>IF(B14="","",VLOOKUP(+B14,Ms!B$10:D$57,2,FALSE))</f>
      </c>
      <c r="D14" s="95">
        <f>IF(B14="","",VLOOKUP(+B14,Ms!B$10:D$57,3,FALSE))</f>
      </c>
      <c r="E14" s="648">
        <f>'Input Info'!C22</f>
        <v>0</v>
      </c>
      <c r="F14" s="714" t="e">
        <f t="shared" si="1"/>
        <v>#DIV/0!</v>
      </c>
      <c r="G14" s="717">
        <f>IF(B14="",0,IF(OR('Input Info'!F22=1,'Input Info'!G22=1),"",IF(C14=0,0,IF(A14&gt;24,((+E14/+C14)*D14),((+E14/+C14)+G$3)*+D14))))</f>
        <v>0</v>
      </c>
      <c r="H14" s="97">
        <f>IF(OR('Input Info'!F22=1,'Input Info'!G22=1),(+'Input Info'!E22*E14),"")</f>
      </c>
      <c r="I14" s="616" t="e">
        <f t="shared" si="2"/>
        <v>#DIV/0!</v>
      </c>
      <c r="J14" s="716" t="e">
        <f t="shared" si="3"/>
        <v>#DIV/0!</v>
      </c>
      <c r="K14" s="610" t="e">
        <f t="shared" si="4"/>
        <v>#DIV/0!</v>
      </c>
      <c r="L14" s="611" t="e">
        <f t="shared" si="5"/>
        <v>#DIV/0!</v>
      </c>
      <c r="M14" s="610" t="e">
        <f t="shared" si="6"/>
        <v>#DIV/0!</v>
      </c>
      <c r="N14" s="610" t="e">
        <f t="shared" si="0"/>
        <v>#DIV/0!</v>
      </c>
      <c r="O14" s="611" t="e">
        <f t="shared" si="7"/>
        <v>#DIV/0!</v>
      </c>
      <c r="Q14" s="631" t="e">
        <f>L14*#REF!</f>
        <v>#DIV/0!</v>
      </c>
      <c r="R14" s="631" t="e">
        <f t="shared" si="8"/>
        <v>#DIV/0!</v>
      </c>
      <c r="S14" s="73" t="e">
        <f t="shared" si="9"/>
        <v>#DIV/0!</v>
      </c>
      <c r="U14" s="73" t="e">
        <f t="shared" si="10"/>
        <v>#DIV/0!</v>
      </c>
      <c r="V14" s="73" t="e">
        <f t="shared" si="11"/>
        <v>#DIV/0!</v>
      </c>
    </row>
    <row r="15" spans="1:22" ht="15">
      <c r="A15" s="73">
        <f>VLOOKUP(B15,CTRs!A$1:C$78,3)</f>
        <v>0</v>
      </c>
      <c r="B15" s="207">
        <f>'Input Info'!B23</f>
        <v>0</v>
      </c>
      <c r="C15" s="197">
        <f>IF(B15="","",VLOOKUP(+B15,Ms!B$10:D$57,2,FALSE))</f>
      </c>
      <c r="D15" s="95">
        <f>IF(B15="","",VLOOKUP(+B15,Ms!B$10:D$57,3,FALSE))</f>
      </c>
      <c r="E15" s="648">
        <f>'Input Info'!C23</f>
        <v>0</v>
      </c>
      <c r="F15" s="714" t="e">
        <f t="shared" si="1"/>
        <v>#DIV/0!</v>
      </c>
      <c r="G15" s="717">
        <f>IF(B15="",0,IF(OR('Input Info'!F23=1,'Input Info'!G23=1),"",IF(C15=0,0,IF(A15&gt;24,((+E15/+C15)*D15),((+E15/+C15)+G$3)*+D15))))</f>
        <v>0</v>
      </c>
      <c r="H15" s="97">
        <f>IF(OR('Input Info'!F23=1,'Input Info'!G23=1),(+'Input Info'!E23*E15),"")</f>
      </c>
      <c r="I15" s="616" t="e">
        <f t="shared" si="2"/>
        <v>#DIV/0!</v>
      </c>
      <c r="J15" s="716" t="e">
        <f t="shared" si="3"/>
        <v>#DIV/0!</v>
      </c>
      <c r="K15" s="610" t="e">
        <f t="shared" si="4"/>
        <v>#DIV/0!</v>
      </c>
      <c r="L15" s="611" t="e">
        <f t="shared" si="5"/>
        <v>#DIV/0!</v>
      </c>
      <c r="M15" s="610" t="e">
        <f t="shared" si="6"/>
        <v>#DIV/0!</v>
      </c>
      <c r="N15" s="610" t="e">
        <f t="shared" si="0"/>
        <v>#DIV/0!</v>
      </c>
      <c r="O15" s="611" t="e">
        <f t="shared" si="7"/>
        <v>#DIV/0!</v>
      </c>
      <c r="Q15" s="631" t="e">
        <f>L15*#REF!</f>
        <v>#DIV/0!</v>
      </c>
      <c r="R15" s="631" t="e">
        <f t="shared" si="8"/>
        <v>#DIV/0!</v>
      </c>
      <c r="S15" s="73" t="e">
        <f t="shared" si="9"/>
        <v>#DIV/0!</v>
      </c>
      <c r="U15" s="73" t="e">
        <f t="shared" si="10"/>
        <v>#DIV/0!</v>
      </c>
      <c r="V15" s="73" t="e">
        <f t="shared" si="11"/>
        <v>#DIV/0!</v>
      </c>
    </row>
    <row r="16" spans="1:22" ht="15">
      <c r="A16" s="73">
        <f>VLOOKUP(B16,CTRs!A$1:C$78,3)</f>
        <v>0</v>
      </c>
      <c r="B16" s="207">
        <f>'Input Info'!B24</f>
        <v>0</v>
      </c>
      <c r="C16" s="197">
        <f>IF(B16="","",VLOOKUP(+B16,Ms!B$10:D$57,2,FALSE))</f>
      </c>
      <c r="D16" s="95">
        <f>IF(B16="","",VLOOKUP(+B16,Ms!B$10:D$57,3,FALSE))</f>
      </c>
      <c r="E16" s="648">
        <f>'Input Info'!C24</f>
        <v>0</v>
      </c>
      <c r="F16" s="714" t="e">
        <f t="shared" si="1"/>
        <v>#DIV/0!</v>
      </c>
      <c r="G16" s="717">
        <f>IF(B16="",0,IF(OR('Input Info'!F24=1,'Input Info'!G24=1),"",IF(C16=0,0,IF(A16&gt;24,((+E16/+C16)*D16),((+E16/+C16)+G$3)*+D16))))</f>
        <v>0</v>
      </c>
      <c r="H16" s="97">
        <f>IF(OR('Input Info'!F24=1,'Input Info'!G24=1),(+'Input Info'!E24*E16),"")</f>
      </c>
      <c r="I16" s="616" t="e">
        <f t="shared" si="2"/>
        <v>#DIV/0!</v>
      </c>
      <c r="J16" s="716" t="e">
        <f t="shared" si="3"/>
        <v>#DIV/0!</v>
      </c>
      <c r="K16" s="610" t="e">
        <f t="shared" si="4"/>
        <v>#DIV/0!</v>
      </c>
      <c r="L16" s="611" t="e">
        <f t="shared" si="5"/>
        <v>#DIV/0!</v>
      </c>
      <c r="M16" s="610" t="e">
        <f t="shared" si="6"/>
        <v>#DIV/0!</v>
      </c>
      <c r="N16" s="610" t="e">
        <f t="shared" si="0"/>
        <v>#DIV/0!</v>
      </c>
      <c r="O16" s="611" t="e">
        <f t="shared" si="7"/>
        <v>#DIV/0!</v>
      </c>
      <c r="Q16" s="631" t="e">
        <f>L16*#REF!</f>
        <v>#DIV/0!</v>
      </c>
      <c r="R16" s="631" t="e">
        <f t="shared" si="8"/>
        <v>#DIV/0!</v>
      </c>
      <c r="S16" s="73" t="e">
        <f t="shared" si="9"/>
        <v>#DIV/0!</v>
      </c>
      <c r="U16" s="73" t="e">
        <f t="shared" si="10"/>
        <v>#DIV/0!</v>
      </c>
      <c r="V16" s="73" t="e">
        <f t="shared" si="11"/>
        <v>#DIV/0!</v>
      </c>
    </row>
    <row r="17" spans="1:22" ht="15">
      <c r="A17" s="73">
        <f>VLOOKUP(B17,CTRs!A$1:C$78,3)</f>
        <v>0</v>
      </c>
      <c r="B17" s="207">
        <f>'Input Info'!B25</f>
        <v>0</v>
      </c>
      <c r="C17" s="197">
        <f>IF(B17="","",VLOOKUP(+B17,Ms!B$10:D$57,2,FALSE))</f>
      </c>
      <c r="D17" s="95">
        <f>IF(B17="","",VLOOKUP(+B17,Ms!B$10:D$57,3,FALSE))</f>
      </c>
      <c r="E17" s="648">
        <f>'Input Info'!C25</f>
        <v>0</v>
      </c>
      <c r="F17" s="714" t="e">
        <f t="shared" si="1"/>
        <v>#DIV/0!</v>
      </c>
      <c r="G17" s="717">
        <f>IF(B17="",0,IF(OR('Input Info'!F25=1,'Input Info'!G25=1),"",IF(C17=0,0,IF(A17&gt;24,((+E17/+C17)*D17),((+E17/+C17)+G$3)*+D17))))</f>
        <v>0</v>
      </c>
      <c r="H17" s="97">
        <f>IF(OR('Input Info'!F25=1,'Input Info'!G25=1),(+'Input Info'!E25*E17),"")</f>
      </c>
      <c r="I17" s="616" t="e">
        <f t="shared" si="2"/>
        <v>#DIV/0!</v>
      </c>
      <c r="J17" s="716" t="e">
        <f t="shared" si="3"/>
        <v>#DIV/0!</v>
      </c>
      <c r="K17" s="610" t="e">
        <f t="shared" si="4"/>
        <v>#DIV/0!</v>
      </c>
      <c r="L17" s="611" t="e">
        <f t="shared" si="5"/>
        <v>#DIV/0!</v>
      </c>
      <c r="M17" s="610" t="e">
        <f t="shared" si="6"/>
        <v>#DIV/0!</v>
      </c>
      <c r="N17" s="610" t="e">
        <f t="shared" si="0"/>
        <v>#DIV/0!</v>
      </c>
      <c r="O17" s="611" t="e">
        <f t="shared" si="7"/>
        <v>#DIV/0!</v>
      </c>
      <c r="Q17" s="631" t="e">
        <f>L17*#REF!</f>
        <v>#DIV/0!</v>
      </c>
      <c r="R17" s="631" t="e">
        <f t="shared" si="8"/>
        <v>#DIV/0!</v>
      </c>
      <c r="S17" s="73" t="e">
        <f t="shared" si="9"/>
        <v>#DIV/0!</v>
      </c>
      <c r="U17" s="73" t="e">
        <f t="shared" si="10"/>
        <v>#DIV/0!</v>
      </c>
      <c r="V17" s="73" t="e">
        <f t="shared" si="11"/>
        <v>#DIV/0!</v>
      </c>
    </row>
    <row r="18" spans="1:22" ht="15">
      <c r="A18" s="73">
        <f>VLOOKUP(B18,CTRs!A$1:C$78,3)</f>
        <v>0</v>
      </c>
      <c r="B18" s="207">
        <f>'Input Info'!B26</f>
        <v>0</v>
      </c>
      <c r="C18" s="197">
        <f>IF(B18="","",VLOOKUP(+B18,Ms!B$10:D$57,2,FALSE))</f>
      </c>
      <c r="D18" s="95">
        <f>IF(B18="","",VLOOKUP(+B18,Ms!B$10:D$57,3,FALSE))</f>
      </c>
      <c r="E18" s="648">
        <f>'Input Info'!C26</f>
        <v>0</v>
      </c>
      <c r="F18" s="714" t="e">
        <f t="shared" si="1"/>
        <v>#DIV/0!</v>
      </c>
      <c r="G18" s="717">
        <f>IF(B18="",0,IF(OR('Input Info'!F26=1,'Input Info'!G26=1),"",IF(C18=0,0,IF(A18&gt;24,((+E18/+C18)*D18),((+E18/+C18)+G$3)*+D18))))</f>
        <v>0</v>
      </c>
      <c r="H18" s="97">
        <f>IF(OR('Input Info'!F26=1,'Input Info'!G26=1),(+'Input Info'!E26*E18),"")</f>
      </c>
      <c r="I18" s="616" t="e">
        <f t="shared" si="2"/>
        <v>#DIV/0!</v>
      </c>
      <c r="J18" s="716" t="e">
        <f t="shared" si="3"/>
        <v>#DIV/0!</v>
      </c>
      <c r="K18" s="610" t="e">
        <f t="shared" si="4"/>
        <v>#DIV/0!</v>
      </c>
      <c r="L18" s="611" t="e">
        <f t="shared" si="5"/>
        <v>#DIV/0!</v>
      </c>
      <c r="M18" s="610" t="e">
        <f t="shared" si="6"/>
        <v>#DIV/0!</v>
      </c>
      <c r="N18" s="610" t="e">
        <f t="shared" si="0"/>
        <v>#DIV/0!</v>
      </c>
      <c r="O18" s="611" t="e">
        <f t="shared" si="7"/>
        <v>#DIV/0!</v>
      </c>
      <c r="Q18" s="631" t="e">
        <f>L18*#REF!</f>
        <v>#DIV/0!</v>
      </c>
      <c r="R18" s="631" t="e">
        <f t="shared" si="8"/>
        <v>#DIV/0!</v>
      </c>
      <c r="S18" s="73" t="e">
        <f t="shared" si="9"/>
        <v>#DIV/0!</v>
      </c>
      <c r="U18" s="73" t="e">
        <f t="shared" si="10"/>
        <v>#DIV/0!</v>
      </c>
      <c r="V18" s="73" t="e">
        <f t="shared" si="11"/>
        <v>#DIV/0!</v>
      </c>
    </row>
    <row r="19" spans="1:22" ht="15">
      <c r="A19" s="73">
        <f>VLOOKUP(B19,CTRs!A$1:C$78,3)</f>
        <v>0</v>
      </c>
      <c r="B19" s="207">
        <f>'Input Info'!B27</f>
        <v>0</v>
      </c>
      <c r="C19" s="197">
        <f>IF(B19="","",VLOOKUP(+B19,Ms!B$10:D$57,2,FALSE))</f>
      </c>
      <c r="D19" s="95">
        <f>IF(B19="","",VLOOKUP(+B19,Ms!B$10:D$57,3,FALSE))</f>
      </c>
      <c r="E19" s="648">
        <f>'Input Info'!C27</f>
        <v>0</v>
      </c>
      <c r="F19" s="714" t="e">
        <f t="shared" si="1"/>
        <v>#DIV/0!</v>
      </c>
      <c r="G19" s="717">
        <f>IF(B19="",0,IF(OR('Input Info'!F27=1,'Input Info'!G27=1),"",IF(C19=0,0,IF(A19&gt;24,((+E19/+C19)*D19),((+E19/+C19)+G$3)*+D19))))</f>
        <v>0</v>
      </c>
      <c r="H19" s="97">
        <f>IF(OR('Input Info'!F27=1,'Input Info'!G27=1),(+'Input Info'!E27*E19),"")</f>
      </c>
      <c r="I19" s="616" t="e">
        <f t="shared" si="2"/>
        <v>#DIV/0!</v>
      </c>
      <c r="J19" s="716" t="e">
        <f t="shared" si="3"/>
        <v>#DIV/0!</v>
      </c>
      <c r="K19" s="610" t="e">
        <f t="shared" si="4"/>
        <v>#DIV/0!</v>
      </c>
      <c r="L19" s="611" t="e">
        <f t="shared" si="5"/>
        <v>#DIV/0!</v>
      </c>
      <c r="M19" s="610" t="e">
        <f t="shared" si="6"/>
        <v>#DIV/0!</v>
      </c>
      <c r="N19" s="610" t="e">
        <f t="shared" si="0"/>
        <v>#DIV/0!</v>
      </c>
      <c r="O19" s="611" t="e">
        <f t="shared" si="7"/>
        <v>#DIV/0!</v>
      </c>
      <c r="Q19" s="631" t="e">
        <f>L19*#REF!</f>
        <v>#DIV/0!</v>
      </c>
      <c r="R19" s="631" t="e">
        <f t="shared" si="8"/>
        <v>#DIV/0!</v>
      </c>
      <c r="S19" s="73" t="e">
        <f t="shared" si="9"/>
        <v>#DIV/0!</v>
      </c>
      <c r="U19" s="73" t="e">
        <f t="shared" si="10"/>
        <v>#DIV/0!</v>
      </c>
      <c r="V19" s="73" t="e">
        <f t="shared" si="11"/>
        <v>#DIV/0!</v>
      </c>
    </row>
    <row r="20" spans="1:22" ht="15">
      <c r="A20" s="73">
        <f>VLOOKUP(B20,CTRs!A$1:C$78,3)</f>
        <v>0</v>
      </c>
      <c r="B20" s="207">
        <f>'Input Info'!B28</f>
        <v>0</v>
      </c>
      <c r="C20" s="197">
        <f>IF(B20="","",VLOOKUP(+B20,Ms!B$10:D$57,2,FALSE))</f>
      </c>
      <c r="D20" s="95">
        <f>IF(B20="","",VLOOKUP(+B20,Ms!B$10:D$57,3,FALSE))</f>
      </c>
      <c r="E20" s="648">
        <f>'Input Info'!C28</f>
        <v>0</v>
      </c>
      <c r="F20" s="714" t="e">
        <f t="shared" si="1"/>
        <v>#DIV/0!</v>
      </c>
      <c r="G20" s="717">
        <f>IF(B20="",0,IF(OR('Input Info'!F28=1,'Input Info'!G28=1),"",IF(C20=0,0,IF(A20&gt;24,((+E20/+C20)*D20),((+E20/+C20)+G$3)*+D20))))</f>
        <v>0</v>
      </c>
      <c r="H20" s="97">
        <f>IF(OR('Input Info'!F28=1,'Input Info'!G28=1),(+'Input Info'!E28*E20),"")</f>
      </c>
      <c r="I20" s="616" t="e">
        <f t="shared" si="2"/>
        <v>#DIV/0!</v>
      </c>
      <c r="J20" s="716" t="e">
        <f t="shared" si="3"/>
        <v>#DIV/0!</v>
      </c>
      <c r="K20" s="610" t="e">
        <f t="shared" si="4"/>
        <v>#DIV/0!</v>
      </c>
      <c r="L20" s="611" t="e">
        <f t="shared" si="5"/>
        <v>#DIV/0!</v>
      </c>
      <c r="M20" s="610" t="e">
        <f t="shared" si="6"/>
        <v>#DIV/0!</v>
      </c>
      <c r="N20" s="610" t="e">
        <f t="shared" si="0"/>
        <v>#DIV/0!</v>
      </c>
      <c r="O20" s="611" t="e">
        <f t="shared" si="7"/>
        <v>#DIV/0!</v>
      </c>
      <c r="Q20" s="631" t="e">
        <f>L20*#REF!</f>
        <v>#DIV/0!</v>
      </c>
      <c r="R20" s="631" t="e">
        <f t="shared" si="8"/>
        <v>#DIV/0!</v>
      </c>
      <c r="S20" s="73" t="e">
        <f t="shared" si="9"/>
        <v>#DIV/0!</v>
      </c>
      <c r="U20" s="73" t="e">
        <f t="shared" si="10"/>
        <v>#DIV/0!</v>
      </c>
      <c r="V20" s="73" t="e">
        <f t="shared" si="11"/>
        <v>#DIV/0!</v>
      </c>
    </row>
    <row r="21" spans="1:22" ht="15">
      <c r="A21" s="73">
        <f>VLOOKUP(B21,CTRs!A$1:C$78,3)</f>
        <v>0</v>
      </c>
      <c r="B21" s="207">
        <f>'Input Info'!B29</f>
        <v>0</v>
      </c>
      <c r="C21" s="197">
        <f>IF(B21="","",VLOOKUP(+B21,Ms!B$10:D$57,2,FALSE))</f>
      </c>
      <c r="D21" s="95">
        <f>IF(B21="","",VLOOKUP(+B21,Ms!B$10:D$57,3,FALSE))</f>
      </c>
      <c r="E21" s="648">
        <f>'Input Info'!C29</f>
        <v>0</v>
      </c>
      <c r="F21" s="714" t="e">
        <f t="shared" si="1"/>
        <v>#DIV/0!</v>
      </c>
      <c r="G21" s="717">
        <f>IF(B21="",0,IF(OR('Input Info'!F29=1,'Input Info'!G29=1),"",IF(C21=0,0,IF(A21&gt;24,((+E21/+C21)*D21),((+E21/+C21)+G$3)*+D21))))</f>
        <v>0</v>
      </c>
      <c r="H21" s="97">
        <f>IF(OR('Input Info'!F29=1,'Input Info'!G29=1),(+'Input Info'!E29*E21),"")</f>
      </c>
      <c r="I21" s="616" t="e">
        <f t="shared" si="2"/>
        <v>#DIV/0!</v>
      </c>
      <c r="J21" s="716" t="e">
        <f t="shared" si="3"/>
        <v>#DIV/0!</v>
      </c>
      <c r="K21" s="610" t="e">
        <f t="shared" si="4"/>
        <v>#DIV/0!</v>
      </c>
      <c r="L21" s="611" t="e">
        <f t="shared" si="5"/>
        <v>#DIV/0!</v>
      </c>
      <c r="M21" s="610" t="e">
        <f t="shared" si="6"/>
        <v>#DIV/0!</v>
      </c>
      <c r="N21" s="610" t="e">
        <f t="shared" si="0"/>
        <v>#DIV/0!</v>
      </c>
      <c r="O21" s="611" t="e">
        <f t="shared" si="7"/>
        <v>#DIV/0!</v>
      </c>
      <c r="Q21" s="631" t="e">
        <f>L21*#REF!</f>
        <v>#DIV/0!</v>
      </c>
      <c r="R21" s="631" t="e">
        <f t="shared" si="8"/>
        <v>#DIV/0!</v>
      </c>
      <c r="S21" s="73" t="e">
        <f t="shared" si="9"/>
        <v>#DIV/0!</v>
      </c>
      <c r="U21" s="73" t="e">
        <f t="shared" si="10"/>
        <v>#DIV/0!</v>
      </c>
      <c r="V21" s="73" t="e">
        <f t="shared" si="11"/>
        <v>#DIV/0!</v>
      </c>
    </row>
    <row r="22" spans="1:22" ht="15">
      <c r="A22" s="73">
        <f>VLOOKUP(B22,CTRs!A$1:C$78,3)</f>
        <v>0</v>
      </c>
      <c r="B22" s="207">
        <f>'Input Info'!B30</f>
        <v>0</v>
      </c>
      <c r="C22" s="197">
        <f>IF(B22="","",VLOOKUP(+B22,Ms!B$10:D$57,2,FALSE))</f>
      </c>
      <c r="D22" s="95">
        <f>IF(B22="","",VLOOKUP(+B22,Ms!B$10:D$57,3,FALSE))</f>
      </c>
      <c r="E22" s="648">
        <f>'Input Info'!C30</f>
        <v>0</v>
      </c>
      <c r="F22" s="714" t="e">
        <f t="shared" si="1"/>
        <v>#DIV/0!</v>
      </c>
      <c r="G22" s="717">
        <f>IF(B22="",0,IF(OR('Input Info'!F30=1,'Input Info'!G30=1),"",IF(C22=0,0,IF(A22&gt;24,((+E22/+C22)*D22),((+E22/+C22)+G$3)*+D22))))</f>
        <v>0</v>
      </c>
      <c r="H22" s="97">
        <f>IF(OR('Input Info'!F30=1,'Input Info'!G30=1),(+'Input Info'!E30*E22),"")</f>
      </c>
      <c r="I22" s="616" t="e">
        <f t="shared" si="2"/>
        <v>#DIV/0!</v>
      </c>
      <c r="J22" s="716" t="e">
        <f t="shared" si="3"/>
        <v>#DIV/0!</v>
      </c>
      <c r="K22" s="610" t="e">
        <f t="shared" si="4"/>
        <v>#DIV/0!</v>
      </c>
      <c r="L22" s="611" t="e">
        <f t="shared" si="5"/>
        <v>#DIV/0!</v>
      </c>
      <c r="M22" s="610" t="e">
        <f t="shared" si="6"/>
        <v>#DIV/0!</v>
      </c>
      <c r="N22" s="610" t="e">
        <f t="shared" si="0"/>
        <v>#DIV/0!</v>
      </c>
      <c r="O22" s="611" t="e">
        <f t="shared" si="7"/>
        <v>#DIV/0!</v>
      </c>
      <c r="Q22" s="631" t="e">
        <f>L22*#REF!</f>
        <v>#DIV/0!</v>
      </c>
      <c r="R22" s="631" t="e">
        <f t="shared" si="8"/>
        <v>#DIV/0!</v>
      </c>
      <c r="S22" s="73" t="e">
        <f t="shared" si="9"/>
        <v>#DIV/0!</v>
      </c>
      <c r="U22" s="73" t="e">
        <f t="shared" si="10"/>
        <v>#DIV/0!</v>
      </c>
      <c r="V22" s="73" t="e">
        <f t="shared" si="11"/>
        <v>#DIV/0!</v>
      </c>
    </row>
    <row r="23" spans="1:22" ht="15">
      <c r="A23" s="73">
        <f>VLOOKUP(B23,CTRs!A$1:C$78,3)</f>
        <v>0</v>
      </c>
      <c r="B23" s="207">
        <f>'Input Info'!B31</f>
        <v>0</v>
      </c>
      <c r="C23" s="197">
        <f>IF(B23="","",VLOOKUP(+B23,Ms!B$10:D$57,2,FALSE))</f>
      </c>
      <c r="D23" s="95">
        <f>IF(B23="","",VLOOKUP(+B23,Ms!B$10:D$57,3,FALSE))</f>
      </c>
      <c r="E23" s="648">
        <f>'Input Info'!C31</f>
        <v>0</v>
      </c>
      <c r="F23" s="714" t="e">
        <f t="shared" si="1"/>
        <v>#DIV/0!</v>
      </c>
      <c r="G23" s="717">
        <f>IF(B23="",0,IF(OR('Input Info'!F31=1,'Input Info'!G31=1),"",IF(C23=0,0,IF(A23&gt;24,((+E23/+C23)*D23),((+E23/+C23)+G$3)*+D23))))</f>
        <v>0</v>
      </c>
      <c r="H23" s="97">
        <f>IF(OR('Input Info'!F31=1,'Input Info'!G31=1),(+'Input Info'!E31*E23),"")</f>
      </c>
      <c r="I23" s="616" t="e">
        <f t="shared" si="2"/>
        <v>#DIV/0!</v>
      </c>
      <c r="J23" s="718" t="e">
        <f t="shared" si="3"/>
        <v>#DIV/0!</v>
      </c>
      <c r="K23" s="610" t="e">
        <f t="shared" si="4"/>
        <v>#DIV/0!</v>
      </c>
      <c r="L23" s="611" t="e">
        <f t="shared" si="5"/>
        <v>#DIV/0!</v>
      </c>
      <c r="M23" s="610" t="e">
        <f t="shared" si="6"/>
        <v>#DIV/0!</v>
      </c>
      <c r="N23" s="610" t="e">
        <f t="shared" si="0"/>
        <v>#DIV/0!</v>
      </c>
      <c r="O23" s="611" t="e">
        <f t="shared" si="7"/>
        <v>#DIV/0!</v>
      </c>
      <c r="Q23" s="631" t="e">
        <f>L23*#REF!</f>
        <v>#DIV/0!</v>
      </c>
      <c r="R23" s="631" t="e">
        <f t="shared" si="8"/>
        <v>#DIV/0!</v>
      </c>
      <c r="S23" s="73" t="e">
        <f t="shared" si="9"/>
        <v>#DIV/0!</v>
      </c>
      <c r="U23" s="73" t="e">
        <f t="shared" si="10"/>
        <v>#DIV/0!</v>
      </c>
      <c r="V23" s="73" t="e">
        <f t="shared" si="11"/>
        <v>#DIV/0!</v>
      </c>
    </row>
    <row r="24" spans="1:22" ht="15">
      <c r="A24" s="73">
        <f>VLOOKUP(B24,CTRs!A$1:C$78,3)</f>
        <v>0</v>
      </c>
      <c r="B24" s="207">
        <f>'Input Info'!B32</f>
        <v>0</v>
      </c>
      <c r="C24" s="197">
        <f>IF(B24="","",VLOOKUP(+B24,Ms!B$10:D$57,2,FALSE))</f>
      </c>
      <c r="D24" s="95">
        <f>IF(B24="","",VLOOKUP(+B24,Ms!B$10:D$57,3,FALSE))</f>
      </c>
      <c r="E24" s="648">
        <f>'Input Info'!C32</f>
        <v>0</v>
      </c>
      <c r="F24" s="714" t="e">
        <f t="shared" si="1"/>
        <v>#DIV/0!</v>
      </c>
      <c r="G24" s="717">
        <f>IF(B24="",0,IF(OR('Input Info'!F32=1,'Input Info'!G32=1),"",IF(C24=0,0,IF(A24&gt;24,((+E24/+C24)*D24),((+E24/+C24)+G$3)*+D24))))</f>
        <v>0</v>
      </c>
      <c r="H24" s="97">
        <f>IF(OR('Input Info'!F32=1,'Input Info'!G32=1),(+'Input Info'!E32*E24),"")</f>
      </c>
      <c r="I24" s="616" t="e">
        <f t="shared" si="2"/>
        <v>#DIV/0!</v>
      </c>
      <c r="J24" s="718" t="e">
        <f t="shared" si="3"/>
        <v>#DIV/0!</v>
      </c>
      <c r="K24" s="610" t="e">
        <f t="shared" si="4"/>
        <v>#DIV/0!</v>
      </c>
      <c r="L24" s="611" t="e">
        <f t="shared" si="5"/>
        <v>#DIV/0!</v>
      </c>
      <c r="M24" s="610" t="e">
        <f t="shared" si="6"/>
        <v>#DIV/0!</v>
      </c>
      <c r="N24" s="610" t="e">
        <f t="shared" si="0"/>
        <v>#DIV/0!</v>
      </c>
      <c r="O24" s="611" t="e">
        <f t="shared" si="7"/>
        <v>#DIV/0!</v>
      </c>
      <c r="Q24" s="631" t="e">
        <f>L24*#REF!</f>
        <v>#DIV/0!</v>
      </c>
      <c r="R24" s="631" t="e">
        <f t="shared" si="8"/>
        <v>#DIV/0!</v>
      </c>
      <c r="S24" s="73" t="e">
        <f t="shared" si="9"/>
        <v>#DIV/0!</v>
      </c>
      <c r="U24" s="73" t="e">
        <f t="shared" si="10"/>
        <v>#DIV/0!</v>
      </c>
      <c r="V24" s="73" t="e">
        <f t="shared" si="11"/>
        <v>#DIV/0!</v>
      </c>
    </row>
    <row r="25" spans="1:22" ht="15">
      <c r="A25" s="73">
        <f>VLOOKUP(B25,CTRs!A$1:C$78,3)</f>
        <v>0</v>
      </c>
      <c r="B25" s="207">
        <f>'Input Info'!B33</f>
        <v>0</v>
      </c>
      <c r="C25" s="197">
        <f>IF(B25="","",VLOOKUP(+B25,Ms!B$10:D$57,2,FALSE))</f>
      </c>
      <c r="D25" s="95">
        <f>IF(B25="","",VLOOKUP(+B25,Ms!B$10:D$57,3,FALSE))</f>
      </c>
      <c r="E25" s="648">
        <f>'Input Info'!C33</f>
        <v>0</v>
      </c>
      <c r="F25" s="714" t="e">
        <f t="shared" si="1"/>
        <v>#DIV/0!</v>
      </c>
      <c r="G25" s="717">
        <f>IF(B25="",0,IF(OR('Input Info'!F33=1,'Input Info'!G33=1),"",IF(C25=0,0,IF(A25&gt;24,((+E25/+C25)*D25),((+E25/+C25)+G$3)*+D25))))</f>
        <v>0</v>
      </c>
      <c r="H25" s="97">
        <f>IF(OR('Input Info'!F33=1,'Input Info'!G33=1),(+'Input Info'!E33*E25),"")</f>
      </c>
      <c r="I25" s="616" t="e">
        <f t="shared" si="2"/>
        <v>#DIV/0!</v>
      </c>
      <c r="J25" s="716" t="e">
        <f t="shared" si="3"/>
        <v>#DIV/0!</v>
      </c>
      <c r="K25" s="610" t="e">
        <f t="shared" si="4"/>
        <v>#DIV/0!</v>
      </c>
      <c r="L25" s="611" t="e">
        <f t="shared" si="5"/>
        <v>#DIV/0!</v>
      </c>
      <c r="M25" s="610" t="e">
        <f t="shared" si="6"/>
        <v>#DIV/0!</v>
      </c>
      <c r="N25" s="610" t="e">
        <f t="shared" si="0"/>
        <v>#DIV/0!</v>
      </c>
      <c r="O25" s="611" t="e">
        <f t="shared" si="7"/>
        <v>#DIV/0!</v>
      </c>
      <c r="Q25" s="631" t="e">
        <f>L25*#REF!</f>
        <v>#DIV/0!</v>
      </c>
      <c r="R25" s="631" t="e">
        <f t="shared" si="8"/>
        <v>#DIV/0!</v>
      </c>
      <c r="S25" s="73" t="e">
        <f t="shared" si="9"/>
        <v>#DIV/0!</v>
      </c>
      <c r="U25" s="73" t="e">
        <f t="shared" si="10"/>
        <v>#DIV/0!</v>
      </c>
      <c r="V25" s="73" t="e">
        <f t="shared" si="11"/>
        <v>#DIV/0!</v>
      </c>
    </row>
    <row r="26" spans="1:22" ht="15">
      <c r="A26" s="73">
        <f>VLOOKUP(B26,CTRs!A$1:C$78,3)</f>
        <v>0</v>
      </c>
      <c r="B26" s="207">
        <f>'Input Info'!B34</f>
        <v>0</v>
      </c>
      <c r="C26" s="197">
        <f>IF(B26="","",VLOOKUP(+B26,Ms!B$10:D$57,2,FALSE))</f>
      </c>
      <c r="D26" s="95">
        <f>IF(B26="","",VLOOKUP(+B26,Ms!B$10:D$57,3,FALSE))</f>
      </c>
      <c r="E26" s="648">
        <f>'Input Info'!C34</f>
        <v>0</v>
      </c>
      <c r="F26" s="714" t="e">
        <f t="shared" si="1"/>
        <v>#DIV/0!</v>
      </c>
      <c r="G26" s="717">
        <f>IF(B26="",0,IF(OR('Input Info'!F34=1,'Input Info'!G34=1),"",IF(C26=0,0,IF(A26&gt;24,((+E26/+C26)*D26),((+E26/+C26)+G$3)*+D26))))</f>
        <v>0</v>
      </c>
      <c r="H26" s="97">
        <f>IF(OR('Input Info'!F34=1,'Input Info'!G34=1),(+'Input Info'!E34*E26),"")</f>
      </c>
      <c r="I26" s="616" t="e">
        <f t="shared" si="2"/>
        <v>#DIV/0!</v>
      </c>
      <c r="J26" s="718" t="e">
        <f t="shared" si="3"/>
        <v>#DIV/0!</v>
      </c>
      <c r="K26" s="610" t="e">
        <f t="shared" si="4"/>
        <v>#DIV/0!</v>
      </c>
      <c r="L26" s="611" t="e">
        <f t="shared" si="5"/>
        <v>#DIV/0!</v>
      </c>
      <c r="M26" s="610" t="e">
        <f t="shared" si="6"/>
        <v>#DIV/0!</v>
      </c>
      <c r="N26" s="610" t="e">
        <f t="shared" si="0"/>
        <v>#DIV/0!</v>
      </c>
      <c r="O26" s="611" t="e">
        <f t="shared" si="7"/>
        <v>#DIV/0!</v>
      </c>
      <c r="Q26" s="631" t="e">
        <f>L26*#REF!</f>
        <v>#DIV/0!</v>
      </c>
      <c r="R26" s="631" t="e">
        <f t="shared" si="8"/>
        <v>#DIV/0!</v>
      </c>
      <c r="S26" s="73" t="e">
        <f t="shared" si="9"/>
        <v>#DIV/0!</v>
      </c>
      <c r="U26" s="73" t="e">
        <f t="shared" si="10"/>
        <v>#DIV/0!</v>
      </c>
      <c r="V26" s="73" t="e">
        <f t="shared" si="11"/>
        <v>#DIV/0!</v>
      </c>
    </row>
    <row r="27" spans="1:22" ht="15">
      <c r="A27" s="73">
        <f>VLOOKUP(B27,CTRs!A$1:C$78,3)</f>
        <v>0</v>
      </c>
      <c r="B27" s="207">
        <f>'Input Info'!B35</f>
        <v>0</v>
      </c>
      <c r="C27" s="197">
        <f>IF(B27="","",VLOOKUP(+B27,Ms!B$10:D$57,2,FALSE))</f>
      </c>
      <c r="D27" s="95">
        <f>IF(B27="","",VLOOKUP(+B27,Ms!B$10:D$57,3,FALSE))</f>
      </c>
      <c r="E27" s="648">
        <f>'Input Info'!C35</f>
        <v>0</v>
      </c>
      <c r="F27" s="714" t="e">
        <f t="shared" si="1"/>
        <v>#DIV/0!</v>
      </c>
      <c r="G27" s="717">
        <f>IF(B27="",0,IF(OR('Input Info'!F35=1,'Input Info'!G35=1),"",IF(C27=0,0,IF(A27&gt;24,((+E27/+C27)*D27),((+E27/+C27)+G$3)*+D27))))</f>
        <v>0</v>
      </c>
      <c r="H27" s="97">
        <f>IF(OR('Input Info'!F35=1,'Input Info'!G35=1),(+'Input Info'!E35*E27),"")</f>
      </c>
      <c r="I27" s="616" t="e">
        <f t="shared" si="2"/>
        <v>#DIV/0!</v>
      </c>
      <c r="J27" s="718" t="e">
        <f t="shared" si="3"/>
        <v>#DIV/0!</v>
      </c>
      <c r="K27" s="610" t="e">
        <f t="shared" si="4"/>
        <v>#DIV/0!</v>
      </c>
      <c r="L27" s="611" t="e">
        <f t="shared" si="5"/>
        <v>#DIV/0!</v>
      </c>
      <c r="M27" s="610" t="e">
        <f t="shared" si="6"/>
        <v>#DIV/0!</v>
      </c>
      <c r="N27" s="610" t="e">
        <f t="shared" si="0"/>
        <v>#DIV/0!</v>
      </c>
      <c r="O27" s="611" t="e">
        <f t="shared" si="7"/>
        <v>#DIV/0!</v>
      </c>
      <c r="Q27" s="631" t="e">
        <f>L27*#REF!</f>
        <v>#DIV/0!</v>
      </c>
      <c r="R27" s="631" t="e">
        <f t="shared" si="8"/>
        <v>#DIV/0!</v>
      </c>
      <c r="S27" s="73" t="e">
        <f t="shared" si="9"/>
        <v>#DIV/0!</v>
      </c>
      <c r="U27" s="73" t="e">
        <f t="shared" si="10"/>
        <v>#DIV/0!</v>
      </c>
      <c r="V27" s="73" t="e">
        <f t="shared" si="11"/>
        <v>#DIV/0!</v>
      </c>
    </row>
    <row r="28" spans="1:22" ht="15">
      <c r="A28" s="73">
        <f>VLOOKUP(B28,CTRs!A$1:C$78,3)</f>
        <v>0</v>
      </c>
      <c r="B28" s="207">
        <f>'Input Info'!B36</f>
        <v>0</v>
      </c>
      <c r="C28" s="197">
        <f>IF(B28="","",VLOOKUP(+B28,Ms!B$10:D$57,2,FALSE))</f>
      </c>
      <c r="D28" s="95">
        <f>IF(B28="","",VLOOKUP(+B28,Ms!B$10:D$57,3,FALSE))</f>
      </c>
      <c r="E28" s="648">
        <f>'Input Info'!C36</f>
        <v>0</v>
      </c>
      <c r="F28" s="714" t="e">
        <f t="shared" si="1"/>
        <v>#DIV/0!</v>
      </c>
      <c r="G28" s="717">
        <f>IF(B28="",0,IF(OR('Input Info'!F36=1,'Input Info'!G36=1),"",IF(C28=0,0,IF(A28&gt;24,((+E28/+C28)*D28),((+E28/+C28)+G$3)*+D28))))</f>
        <v>0</v>
      </c>
      <c r="H28" s="97">
        <f>IF(OR('Input Info'!F36=1,'Input Info'!G36=1),(+'Input Info'!E36*E28),"")</f>
      </c>
      <c r="I28" s="616" t="e">
        <f t="shared" si="2"/>
        <v>#DIV/0!</v>
      </c>
      <c r="J28" s="716" t="e">
        <f t="shared" si="3"/>
        <v>#DIV/0!</v>
      </c>
      <c r="K28" s="610" t="e">
        <f t="shared" si="4"/>
        <v>#DIV/0!</v>
      </c>
      <c r="L28" s="611" t="e">
        <f t="shared" si="5"/>
        <v>#DIV/0!</v>
      </c>
      <c r="M28" s="610" t="e">
        <f t="shared" si="6"/>
        <v>#DIV/0!</v>
      </c>
      <c r="N28" s="610" t="e">
        <f t="shared" si="0"/>
        <v>#DIV/0!</v>
      </c>
      <c r="O28" s="611" t="e">
        <f t="shared" si="7"/>
        <v>#DIV/0!</v>
      </c>
      <c r="Q28" s="631" t="e">
        <f>L28*#REF!</f>
        <v>#DIV/0!</v>
      </c>
      <c r="R28" s="631" t="e">
        <f t="shared" si="8"/>
        <v>#DIV/0!</v>
      </c>
      <c r="S28" s="73" t="e">
        <f t="shared" si="9"/>
        <v>#DIV/0!</v>
      </c>
      <c r="U28" s="73" t="e">
        <f t="shared" si="10"/>
        <v>#DIV/0!</v>
      </c>
      <c r="V28" s="73" t="e">
        <f t="shared" si="11"/>
        <v>#DIV/0!</v>
      </c>
    </row>
    <row r="29" spans="1:22" ht="15">
      <c r="A29" s="73">
        <f>VLOOKUP(B29,CTRs!A$1:C$78,3)</f>
        <v>0</v>
      </c>
      <c r="B29" s="207">
        <f>'Input Info'!B37</f>
        <v>0</v>
      </c>
      <c r="C29" s="197">
        <f>IF(B29="","",VLOOKUP(+B29,Ms!B$10:D$57,2,FALSE))</f>
      </c>
      <c r="D29" s="95">
        <f>IF(B29="","",VLOOKUP(+B29,Ms!B$10:D$57,3,FALSE))</f>
      </c>
      <c r="E29" s="648">
        <f>'Input Info'!C37</f>
        <v>0</v>
      </c>
      <c r="F29" s="714" t="e">
        <f t="shared" si="1"/>
        <v>#DIV/0!</v>
      </c>
      <c r="G29" s="717">
        <f>IF(B29="",0,IF(OR('Input Info'!F37=1,'Input Info'!G37=1),"",IF(C29=0,0,IF(A29&gt;24,((+E29/+C29)*D29),((+E29/+C29)+G$3)*+D29))))</f>
        <v>0</v>
      </c>
      <c r="H29" s="97">
        <f>IF(OR('Input Info'!F37=1,'Input Info'!G37=1),(+'Input Info'!E37*E29),"")</f>
      </c>
      <c r="I29" s="616" t="e">
        <f t="shared" si="2"/>
        <v>#DIV/0!</v>
      </c>
      <c r="J29" s="716" t="e">
        <f t="shared" si="3"/>
        <v>#DIV/0!</v>
      </c>
      <c r="K29" s="610" t="e">
        <f t="shared" si="4"/>
        <v>#DIV/0!</v>
      </c>
      <c r="L29" s="611" t="e">
        <f t="shared" si="5"/>
        <v>#DIV/0!</v>
      </c>
      <c r="M29" s="610" t="e">
        <f t="shared" si="6"/>
        <v>#DIV/0!</v>
      </c>
      <c r="N29" s="610" t="e">
        <f t="shared" si="0"/>
        <v>#DIV/0!</v>
      </c>
      <c r="O29" s="611" t="e">
        <f t="shared" si="7"/>
        <v>#DIV/0!</v>
      </c>
      <c r="Q29" s="631" t="e">
        <f>L29*#REF!</f>
        <v>#DIV/0!</v>
      </c>
      <c r="R29" s="631" t="e">
        <f t="shared" si="8"/>
        <v>#DIV/0!</v>
      </c>
      <c r="S29" s="73" t="e">
        <f t="shared" si="9"/>
        <v>#DIV/0!</v>
      </c>
      <c r="U29" s="73" t="e">
        <f t="shared" si="10"/>
        <v>#DIV/0!</v>
      </c>
      <c r="V29" s="73" t="e">
        <f t="shared" si="11"/>
        <v>#DIV/0!</v>
      </c>
    </row>
    <row r="30" spans="1:22" ht="15">
      <c r="A30" s="73">
        <f>VLOOKUP(B30,CTRs!A$1:C$78,3)</f>
        <v>0</v>
      </c>
      <c r="B30" s="207">
        <f>'Input Info'!B38</f>
        <v>0</v>
      </c>
      <c r="C30" s="197">
        <f>IF(B30="","",VLOOKUP(+B30,Ms!B$10:D$57,2,FALSE))</f>
      </c>
      <c r="D30" s="95">
        <f>IF(B30="","",VLOOKUP(+B30,Ms!B$10:D$57,3,FALSE))</f>
      </c>
      <c r="E30" s="648">
        <f>'Input Info'!C38</f>
        <v>0</v>
      </c>
      <c r="F30" s="714" t="e">
        <f t="shared" si="1"/>
        <v>#DIV/0!</v>
      </c>
      <c r="G30" s="717">
        <f>IF(B30="",0,IF(OR('Input Info'!F38=1,'Input Info'!G38=1),"",IF(C30=0,0,IF(A30&gt;24,((+E30/+C30)*D30),((+E30/+C30)+G$3)*+D30))))</f>
        <v>0</v>
      </c>
      <c r="H30" s="97">
        <f>IF(OR('Input Info'!F38=1,'Input Info'!G38=1),(+'Input Info'!E38*E30),"")</f>
      </c>
      <c r="I30" s="616" t="e">
        <f t="shared" si="2"/>
        <v>#DIV/0!</v>
      </c>
      <c r="J30" s="716" t="e">
        <f t="shared" si="3"/>
        <v>#DIV/0!</v>
      </c>
      <c r="K30" s="610" t="e">
        <f t="shared" si="4"/>
        <v>#DIV/0!</v>
      </c>
      <c r="L30" s="611" t="e">
        <f t="shared" si="5"/>
        <v>#DIV/0!</v>
      </c>
      <c r="M30" s="610" t="e">
        <f t="shared" si="6"/>
        <v>#DIV/0!</v>
      </c>
      <c r="N30" s="610" t="e">
        <f t="shared" si="0"/>
        <v>#DIV/0!</v>
      </c>
      <c r="O30" s="611" t="e">
        <f t="shared" si="7"/>
        <v>#DIV/0!</v>
      </c>
      <c r="Q30" s="631" t="e">
        <f>L30*#REF!</f>
        <v>#DIV/0!</v>
      </c>
      <c r="R30" s="631" t="e">
        <f t="shared" si="8"/>
        <v>#DIV/0!</v>
      </c>
      <c r="S30" s="73" t="e">
        <f t="shared" si="9"/>
        <v>#DIV/0!</v>
      </c>
      <c r="U30" s="73" t="e">
        <f t="shared" si="10"/>
        <v>#DIV/0!</v>
      </c>
      <c r="V30" s="73" t="e">
        <f t="shared" si="11"/>
        <v>#DIV/0!</v>
      </c>
    </row>
    <row r="31" spans="1:22" ht="15">
      <c r="A31" s="73">
        <f>VLOOKUP(B31,CTRs!A$1:C$78,3)</f>
        <v>0</v>
      </c>
      <c r="B31" s="207">
        <f>'Input Info'!B39</f>
        <v>0</v>
      </c>
      <c r="C31" s="197">
        <f>IF(B31="","",VLOOKUP(+B31,Ms!B$10:D$57,2,FALSE))</f>
      </c>
      <c r="D31" s="95">
        <f>IF(B31="","",VLOOKUP(+B31,Ms!B$10:D$57,3,FALSE))</f>
      </c>
      <c r="E31" s="648">
        <f>'Input Info'!C39</f>
        <v>0</v>
      </c>
      <c r="F31" s="714" t="e">
        <f t="shared" si="1"/>
        <v>#DIV/0!</v>
      </c>
      <c r="G31" s="717">
        <f>IF(B31="",0,IF(OR('Input Info'!F39=1,'Input Info'!G39=1),"",IF(C31=0,0,IF(A31&gt;24,((+E31/+C31)*D31),((+E31/+C31)+G$3)*+D31))))</f>
        <v>0</v>
      </c>
      <c r="H31" s="97">
        <f>IF(OR('Input Info'!F39=1,'Input Info'!G39=1),(+'Input Info'!E39*E31),"")</f>
      </c>
      <c r="I31" s="616" t="e">
        <f t="shared" si="2"/>
        <v>#DIV/0!</v>
      </c>
      <c r="J31" s="716" t="e">
        <f t="shared" si="3"/>
        <v>#DIV/0!</v>
      </c>
      <c r="K31" s="610" t="e">
        <f t="shared" si="4"/>
        <v>#DIV/0!</v>
      </c>
      <c r="L31" s="611" t="e">
        <f t="shared" si="5"/>
        <v>#DIV/0!</v>
      </c>
      <c r="M31" s="610" t="e">
        <f t="shared" si="6"/>
        <v>#DIV/0!</v>
      </c>
      <c r="N31" s="610" t="e">
        <f t="shared" si="0"/>
        <v>#DIV/0!</v>
      </c>
      <c r="O31" s="611" t="e">
        <f t="shared" si="7"/>
        <v>#DIV/0!</v>
      </c>
      <c r="Q31" s="631" t="e">
        <f>L31*#REF!</f>
        <v>#DIV/0!</v>
      </c>
      <c r="R31" s="631" t="e">
        <f t="shared" si="8"/>
        <v>#DIV/0!</v>
      </c>
      <c r="S31" s="73" t="e">
        <f t="shared" si="9"/>
        <v>#DIV/0!</v>
      </c>
      <c r="U31" s="73" t="e">
        <f t="shared" si="10"/>
        <v>#DIV/0!</v>
      </c>
      <c r="V31" s="73" t="e">
        <f t="shared" si="11"/>
        <v>#DIV/0!</v>
      </c>
    </row>
    <row r="32" spans="1:22" ht="15">
      <c r="A32" s="73">
        <f>VLOOKUP(B32,CTRs!A$1:C$78,3)</f>
        <v>0</v>
      </c>
      <c r="B32" s="207">
        <f>'Input Info'!B40</f>
        <v>0</v>
      </c>
      <c r="C32" s="197">
        <f>IF(B32="","",VLOOKUP(+B32,Ms!B$10:D$57,2,FALSE))</f>
      </c>
      <c r="D32" s="95">
        <f>IF(B32="","",VLOOKUP(+B32,Ms!B$10:D$57,3,FALSE))</f>
      </c>
      <c r="E32" s="648">
        <f>'Input Info'!C40</f>
        <v>0</v>
      </c>
      <c r="F32" s="714" t="e">
        <f t="shared" si="1"/>
        <v>#DIV/0!</v>
      </c>
      <c r="G32" s="717">
        <f>IF(B32="",0,IF(OR('Input Info'!F40=1,'Input Info'!G40=1),"",IF(C32=0,0,IF(A32&gt;24,((+E32/+C32)*D32),((+E32/+C32)+G$3)*+D32))))</f>
        <v>0</v>
      </c>
      <c r="H32" s="97">
        <f>IF(OR('Input Info'!F40=1,'Input Info'!G40=1),(+'Input Info'!E40*E32),"")</f>
      </c>
      <c r="I32" s="616" t="e">
        <f t="shared" si="2"/>
        <v>#DIV/0!</v>
      </c>
      <c r="J32" s="716" t="e">
        <f t="shared" si="3"/>
        <v>#DIV/0!</v>
      </c>
      <c r="K32" s="610" t="e">
        <f t="shared" si="4"/>
        <v>#DIV/0!</v>
      </c>
      <c r="L32" s="611" t="e">
        <f t="shared" si="5"/>
        <v>#DIV/0!</v>
      </c>
      <c r="M32" s="610" t="e">
        <f t="shared" si="6"/>
        <v>#DIV/0!</v>
      </c>
      <c r="N32" s="610" t="e">
        <f t="shared" si="0"/>
        <v>#DIV/0!</v>
      </c>
      <c r="O32" s="611" t="e">
        <f t="shared" si="7"/>
        <v>#DIV/0!</v>
      </c>
      <c r="Q32" s="631" t="e">
        <f>L32*#REF!</f>
        <v>#DIV/0!</v>
      </c>
      <c r="R32" s="631" t="e">
        <f t="shared" si="8"/>
        <v>#DIV/0!</v>
      </c>
      <c r="S32" s="73" t="e">
        <f t="shared" si="9"/>
        <v>#DIV/0!</v>
      </c>
      <c r="U32" s="73" t="e">
        <f t="shared" si="10"/>
        <v>#DIV/0!</v>
      </c>
      <c r="V32" s="73" t="e">
        <f t="shared" si="11"/>
        <v>#DIV/0!</v>
      </c>
    </row>
    <row r="33" spans="1:22" ht="15">
      <c r="A33" s="73">
        <f>VLOOKUP(B33,CTRs!A$1:C$78,3)</f>
        <v>0</v>
      </c>
      <c r="B33" s="207">
        <f>'Input Info'!B41</f>
        <v>0</v>
      </c>
      <c r="C33" s="197">
        <f>IF(B33="","",VLOOKUP(+B33,Ms!B$10:D$57,2,FALSE))</f>
      </c>
      <c r="D33" s="95">
        <f>IF(B33="","",VLOOKUP(+B33,Ms!B$10:D$57,3,FALSE))</f>
      </c>
      <c r="E33" s="648">
        <f>'Input Info'!C41</f>
        <v>0</v>
      </c>
      <c r="F33" s="714" t="e">
        <f t="shared" si="1"/>
        <v>#DIV/0!</v>
      </c>
      <c r="G33" s="717">
        <f>IF(B33="",0,IF(OR('Input Info'!F41=1,'Input Info'!G41=1),"",IF(C33=0,0,IF(A33&gt;24,((+E33/+C33)*D33),((+E33/+C33)+G$3)*+D33))))</f>
        <v>0</v>
      </c>
      <c r="H33" s="97">
        <f>IF(OR('Input Info'!F41=1,'Input Info'!G41=1),(+'Input Info'!E41*E33),"")</f>
      </c>
      <c r="I33" s="616" t="e">
        <f t="shared" si="2"/>
        <v>#DIV/0!</v>
      </c>
      <c r="J33" s="716" t="e">
        <f t="shared" si="3"/>
        <v>#DIV/0!</v>
      </c>
      <c r="K33" s="610" t="e">
        <f t="shared" si="4"/>
        <v>#DIV/0!</v>
      </c>
      <c r="L33" s="611" t="e">
        <f t="shared" si="5"/>
        <v>#DIV/0!</v>
      </c>
      <c r="M33" s="610" t="e">
        <f t="shared" si="6"/>
        <v>#DIV/0!</v>
      </c>
      <c r="N33" s="610" t="e">
        <f t="shared" si="0"/>
        <v>#DIV/0!</v>
      </c>
      <c r="O33" s="611" t="e">
        <f t="shared" si="7"/>
        <v>#DIV/0!</v>
      </c>
      <c r="Q33" s="631" t="e">
        <f>L33*#REF!</f>
        <v>#DIV/0!</v>
      </c>
      <c r="R33" s="631" t="e">
        <f t="shared" si="8"/>
        <v>#DIV/0!</v>
      </c>
      <c r="S33" s="73" t="e">
        <f t="shared" si="9"/>
        <v>#DIV/0!</v>
      </c>
      <c r="U33" s="73" t="e">
        <f t="shared" si="10"/>
        <v>#DIV/0!</v>
      </c>
      <c r="V33" s="73" t="e">
        <f t="shared" si="11"/>
        <v>#DIV/0!</v>
      </c>
    </row>
    <row r="34" spans="1:22" ht="15">
      <c r="A34" s="73">
        <f>VLOOKUP(B34,CTRs!A$1:C$78,3)</f>
        <v>0</v>
      </c>
      <c r="B34" s="207">
        <f>'Input Info'!B42</f>
        <v>0</v>
      </c>
      <c r="C34" s="197">
        <f>IF(B34="","",VLOOKUP(+B34,Ms!B$10:D$57,2,FALSE))</f>
      </c>
      <c r="D34" s="95">
        <f>IF(B34="","",VLOOKUP(+B34,Ms!B$10:D$57,3,FALSE))</f>
      </c>
      <c r="E34" s="648">
        <f>'Input Info'!C42</f>
        <v>0</v>
      </c>
      <c r="F34" s="714" t="e">
        <f t="shared" si="1"/>
        <v>#DIV/0!</v>
      </c>
      <c r="G34" s="717">
        <f>IF(B34="",0,IF(OR('Input Info'!F42=1,'Input Info'!G42=1),"",IF(C34=0,0,IF(A34&gt;24,((+E34/+C34)*D34),((+E34/+C34)+G$3)*+D34))))</f>
        <v>0</v>
      </c>
      <c r="H34" s="97">
        <f>IF(OR('Input Info'!F42=1,'Input Info'!G42=1),(+'Input Info'!E42*E34),"")</f>
      </c>
      <c r="I34" s="616" t="e">
        <f t="shared" si="2"/>
        <v>#DIV/0!</v>
      </c>
      <c r="J34" s="716" t="e">
        <f t="shared" si="3"/>
        <v>#DIV/0!</v>
      </c>
      <c r="K34" s="610" t="e">
        <f t="shared" si="4"/>
        <v>#DIV/0!</v>
      </c>
      <c r="L34" s="611" t="e">
        <f t="shared" si="5"/>
        <v>#DIV/0!</v>
      </c>
      <c r="M34" s="610" t="e">
        <f t="shared" si="6"/>
        <v>#DIV/0!</v>
      </c>
      <c r="N34" s="610" t="e">
        <f t="shared" si="0"/>
        <v>#DIV/0!</v>
      </c>
      <c r="O34" s="611" t="e">
        <f t="shared" si="7"/>
        <v>#DIV/0!</v>
      </c>
      <c r="Q34" s="631" t="e">
        <f>L34*#REF!</f>
        <v>#DIV/0!</v>
      </c>
      <c r="R34" s="631" t="e">
        <f t="shared" si="8"/>
        <v>#DIV/0!</v>
      </c>
      <c r="S34" s="73" t="e">
        <f t="shared" si="9"/>
        <v>#DIV/0!</v>
      </c>
      <c r="U34" s="73" t="e">
        <f t="shared" si="10"/>
        <v>#DIV/0!</v>
      </c>
      <c r="V34" s="73" t="e">
        <f t="shared" si="11"/>
        <v>#DIV/0!</v>
      </c>
    </row>
    <row r="35" spans="1:22" ht="15">
      <c r="A35" s="73">
        <f>VLOOKUP(B35,CTRs!A$1:C$78,3)</f>
        <v>0</v>
      </c>
      <c r="B35" s="207">
        <f>'Input Info'!B43</f>
        <v>0</v>
      </c>
      <c r="C35" s="197">
        <f>IF(B35="","",VLOOKUP(+B35,Ms!B$10:D$57,2,FALSE))</f>
      </c>
      <c r="D35" s="95">
        <f>IF(B35="","",VLOOKUP(+B35,Ms!B$10:D$57,3,FALSE))</f>
      </c>
      <c r="E35" s="648">
        <f>'Input Info'!C43</f>
        <v>0</v>
      </c>
      <c r="F35" s="714" t="e">
        <f t="shared" si="1"/>
        <v>#DIV/0!</v>
      </c>
      <c r="G35" s="717">
        <f>IF(B35="",0,IF(OR('Input Info'!F43=1,'Input Info'!G43=1),"",IF(C35=0,0,IF(A35&gt;24,((+E35/+C35)*D35),((+E35/+C35)+G$3)*+D35))))</f>
        <v>0</v>
      </c>
      <c r="H35" s="97">
        <f>IF(OR('Input Info'!F43=1,'Input Info'!G43=1),(+'Input Info'!E43*E35),"")</f>
      </c>
      <c r="I35" s="616" t="e">
        <f t="shared" si="2"/>
        <v>#DIV/0!</v>
      </c>
      <c r="J35" s="716" t="e">
        <f t="shared" si="3"/>
        <v>#DIV/0!</v>
      </c>
      <c r="K35" s="610" t="e">
        <f t="shared" si="4"/>
        <v>#DIV/0!</v>
      </c>
      <c r="L35" s="611" t="e">
        <f t="shared" si="5"/>
        <v>#DIV/0!</v>
      </c>
      <c r="M35" s="610" t="e">
        <f t="shared" si="6"/>
        <v>#DIV/0!</v>
      </c>
      <c r="N35" s="610" t="e">
        <f t="shared" si="0"/>
        <v>#DIV/0!</v>
      </c>
      <c r="O35" s="611" t="e">
        <f t="shared" si="7"/>
        <v>#DIV/0!</v>
      </c>
      <c r="Q35" s="631" t="e">
        <f>L35*#REF!</f>
        <v>#DIV/0!</v>
      </c>
      <c r="R35" s="631" t="e">
        <f t="shared" si="8"/>
        <v>#DIV/0!</v>
      </c>
      <c r="S35" s="73" t="e">
        <f t="shared" si="9"/>
        <v>#DIV/0!</v>
      </c>
      <c r="U35" s="73" t="e">
        <f t="shared" si="10"/>
        <v>#DIV/0!</v>
      </c>
      <c r="V35" s="73" t="e">
        <f t="shared" si="11"/>
        <v>#DIV/0!</v>
      </c>
    </row>
    <row r="36" spans="1:22" ht="15">
      <c r="A36" s="73">
        <f>VLOOKUP(B36,CTRs!A$1:C$78,3)</f>
        <v>0</v>
      </c>
      <c r="B36" s="207">
        <f>'Input Info'!B44</f>
        <v>0</v>
      </c>
      <c r="C36" s="197">
        <f>IF(B36="","",VLOOKUP(+B36,Ms!B$10:D$57,2,FALSE))</f>
      </c>
      <c r="D36" s="95">
        <f>IF(B36="","",VLOOKUP(+B36,Ms!B$10:D$57,3,FALSE))</f>
      </c>
      <c r="E36" s="648">
        <f>'Input Info'!C44</f>
        <v>0</v>
      </c>
      <c r="F36" s="714" t="e">
        <f t="shared" si="1"/>
        <v>#DIV/0!</v>
      </c>
      <c r="G36" s="717">
        <f>IF(B36="",0,IF(OR('Input Info'!F44=1,'Input Info'!G44=1),"",IF(C36=0,0,IF(A36&gt;24,((+E36/+C36)*D36),((+E36/+C36)+G$3)*+D36))))</f>
        <v>0</v>
      </c>
      <c r="H36" s="97">
        <f>IF(OR('Input Info'!F44=1,'Input Info'!G44=1),(+'Input Info'!E44*E36),"")</f>
      </c>
      <c r="I36" s="616" t="e">
        <f t="shared" si="2"/>
        <v>#DIV/0!</v>
      </c>
      <c r="J36" s="716" t="e">
        <f t="shared" si="3"/>
        <v>#DIV/0!</v>
      </c>
      <c r="K36" s="610" t="e">
        <f t="shared" si="4"/>
        <v>#DIV/0!</v>
      </c>
      <c r="L36" s="611" t="e">
        <f t="shared" si="5"/>
        <v>#DIV/0!</v>
      </c>
      <c r="M36" s="610" t="e">
        <f t="shared" si="6"/>
        <v>#DIV/0!</v>
      </c>
      <c r="N36" s="610" t="e">
        <f t="shared" si="0"/>
        <v>#DIV/0!</v>
      </c>
      <c r="O36" s="611" t="e">
        <f t="shared" si="7"/>
        <v>#DIV/0!</v>
      </c>
      <c r="Q36" s="631" t="e">
        <f>L36*#REF!</f>
        <v>#DIV/0!</v>
      </c>
      <c r="R36" s="631" t="e">
        <f t="shared" si="8"/>
        <v>#DIV/0!</v>
      </c>
      <c r="S36" s="73" t="e">
        <f t="shared" si="9"/>
        <v>#DIV/0!</v>
      </c>
      <c r="U36" s="73" t="e">
        <f t="shared" si="10"/>
        <v>#DIV/0!</v>
      </c>
      <c r="V36" s="73" t="e">
        <f t="shared" si="11"/>
        <v>#DIV/0!</v>
      </c>
    </row>
    <row r="37" spans="1:22" ht="15">
      <c r="A37" s="73">
        <f>VLOOKUP(B37,CTRs!A$1:C$78,3)</f>
        <v>0</v>
      </c>
      <c r="B37" s="207">
        <f>'Input Info'!B45</f>
        <v>0</v>
      </c>
      <c r="C37" s="197">
        <f>IF(B37="","",VLOOKUP(+B37,Ms!B$10:D$57,2,FALSE))</f>
      </c>
      <c r="D37" s="95">
        <f>IF(B37="","",VLOOKUP(+B37,Ms!B$10:D$57,3,FALSE))</f>
      </c>
      <c r="E37" s="648">
        <f>'Input Info'!C45</f>
        <v>0</v>
      </c>
      <c r="F37" s="714" t="e">
        <f t="shared" si="1"/>
        <v>#DIV/0!</v>
      </c>
      <c r="G37" s="717">
        <f>IF(B37="",0,IF(OR('Input Info'!F45=1,'Input Info'!G45=1),"",IF(C37=0,0,IF(A37&gt;24,((+E37/+C37)*D37),((+E37/+C37)+G$3)*+D37))))</f>
        <v>0</v>
      </c>
      <c r="H37" s="97">
        <f>IF(OR('Input Info'!F45=1,'Input Info'!G45=1),(+'Input Info'!E45*E37),"")</f>
      </c>
      <c r="I37" s="616" t="e">
        <f t="shared" si="2"/>
        <v>#DIV/0!</v>
      </c>
      <c r="J37" s="716" t="e">
        <f t="shared" si="3"/>
        <v>#DIV/0!</v>
      </c>
      <c r="K37" s="610" t="e">
        <f t="shared" si="4"/>
        <v>#DIV/0!</v>
      </c>
      <c r="L37" s="611" t="e">
        <f t="shared" si="5"/>
        <v>#DIV/0!</v>
      </c>
      <c r="M37" s="610" t="e">
        <f t="shared" si="6"/>
        <v>#DIV/0!</v>
      </c>
      <c r="N37" s="610" t="e">
        <f t="shared" si="0"/>
        <v>#DIV/0!</v>
      </c>
      <c r="O37" s="611" t="e">
        <f t="shared" si="7"/>
        <v>#DIV/0!</v>
      </c>
      <c r="Q37" s="631" t="e">
        <f>L37*#REF!</f>
        <v>#DIV/0!</v>
      </c>
      <c r="R37" s="631" t="e">
        <f t="shared" si="8"/>
        <v>#DIV/0!</v>
      </c>
      <c r="S37" s="73" t="e">
        <f t="shared" si="9"/>
        <v>#DIV/0!</v>
      </c>
      <c r="U37" s="73" t="e">
        <f t="shared" si="10"/>
        <v>#DIV/0!</v>
      </c>
      <c r="V37" s="73" t="e">
        <f t="shared" si="11"/>
        <v>#DIV/0!</v>
      </c>
    </row>
    <row r="38" spans="1:22" ht="15">
      <c r="A38" s="73">
        <f>VLOOKUP(B38,CTRs!A$1:C$78,3)</f>
        <v>0</v>
      </c>
      <c r="B38" s="207">
        <f>'Input Info'!B46</f>
        <v>0</v>
      </c>
      <c r="C38" s="197">
        <f>IF(B38="","",VLOOKUP(+B38,Ms!B$10:D$57,2,FALSE))</f>
      </c>
      <c r="D38" s="95">
        <f>IF(B38="","",VLOOKUP(+B38,Ms!B$10:D$57,3,FALSE))</f>
      </c>
      <c r="E38" s="648">
        <f>'Input Info'!C46</f>
        <v>0</v>
      </c>
      <c r="F38" s="714" t="e">
        <f t="shared" si="1"/>
        <v>#DIV/0!</v>
      </c>
      <c r="G38" s="717">
        <f>IF(B38="",0,IF(OR('Input Info'!F46=1,'Input Info'!G46=1),"",IF(C38=0,0,IF(A38&gt;24,((+E38/+C38)*D38),((+E38/+C38)+G$3)*+D38))))</f>
        <v>0</v>
      </c>
      <c r="H38" s="97">
        <f>IF(OR('Input Info'!F46=1,'Input Info'!G46=1),(+'Input Info'!E46*E38),"")</f>
      </c>
      <c r="I38" s="616" t="e">
        <f t="shared" si="2"/>
        <v>#DIV/0!</v>
      </c>
      <c r="J38" s="716" t="e">
        <f t="shared" si="3"/>
        <v>#DIV/0!</v>
      </c>
      <c r="K38" s="610" t="e">
        <f t="shared" si="4"/>
        <v>#DIV/0!</v>
      </c>
      <c r="L38" s="611" t="e">
        <f t="shared" si="5"/>
        <v>#DIV/0!</v>
      </c>
      <c r="M38" s="610" t="e">
        <f t="shared" si="6"/>
        <v>#DIV/0!</v>
      </c>
      <c r="N38" s="610" t="e">
        <f t="shared" si="0"/>
        <v>#DIV/0!</v>
      </c>
      <c r="O38" s="611" t="e">
        <f t="shared" si="7"/>
        <v>#DIV/0!</v>
      </c>
      <c r="Q38" s="631" t="e">
        <f>L38*#REF!</f>
        <v>#DIV/0!</v>
      </c>
      <c r="R38" s="631" t="e">
        <f t="shared" si="8"/>
        <v>#DIV/0!</v>
      </c>
      <c r="S38" s="73" t="e">
        <f t="shared" si="9"/>
        <v>#DIV/0!</v>
      </c>
      <c r="U38" s="73" t="e">
        <f t="shared" si="10"/>
        <v>#DIV/0!</v>
      </c>
      <c r="V38" s="73" t="e">
        <f t="shared" si="11"/>
        <v>#DIV/0!</v>
      </c>
    </row>
    <row r="39" spans="1:22" ht="15">
      <c r="A39" s="73">
        <f>VLOOKUP(B39,CTRs!A$1:C$78,3)</f>
        <v>0</v>
      </c>
      <c r="B39" s="207">
        <f>'Input Info'!B47</f>
        <v>0</v>
      </c>
      <c r="C39" s="197">
        <f>IF(B39="","",VLOOKUP(+B39,Ms!B$10:D$57,2,FALSE))</f>
      </c>
      <c r="D39" s="95">
        <f>IF(B39="","",VLOOKUP(+B39,Ms!B$10:D$57,3,FALSE))</f>
      </c>
      <c r="E39" s="648">
        <f>'Input Info'!C47</f>
        <v>0</v>
      </c>
      <c r="F39" s="714" t="e">
        <f t="shared" si="1"/>
        <v>#DIV/0!</v>
      </c>
      <c r="G39" s="717">
        <f>IF(B39="",0,IF(OR('Input Info'!F47=1,'Input Info'!G47=1),"",IF(C39=0,0,IF(A39&gt;24,((+E39/+C39)*D39),((+E39/+C39)+G$3)*+D39))))</f>
        <v>0</v>
      </c>
      <c r="H39" s="97">
        <f>IF(OR('Input Info'!F47=1,'Input Info'!G47=1),(+'Input Info'!E47*E39),"")</f>
      </c>
      <c r="I39" s="616" t="e">
        <f t="shared" si="2"/>
        <v>#DIV/0!</v>
      </c>
      <c r="J39" s="716" t="e">
        <f t="shared" si="3"/>
        <v>#DIV/0!</v>
      </c>
      <c r="K39" s="610" t="e">
        <f t="shared" si="4"/>
        <v>#DIV/0!</v>
      </c>
      <c r="L39" s="611" t="e">
        <f t="shared" si="5"/>
        <v>#DIV/0!</v>
      </c>
      <c r="M39" s="610" t="e">
        <f t="shared" si="6"/>
        <v>#DIV/0!</v>
      </c>
      <c r="N39" s="610" t="e">
        <f t="shared" si="0"/>
        <v>#DIV/0!</v>
      </c>
      <c r="O39" s="611" t="e">
        <f t="shared" si="7"/>
        <v>#DIV/0!</v>
      </c>
      <c r="Q39" s="631" t="e">
        <f>L39*#REF!</f>
        <v>#DIV/0!</v>
      </c>
      <c r="R39" s="631" t="e">
        <f t="shared" si="8"/>
        <v>#DIV/0!</v>
      </c>
      <c r="S39" s="73" t="e">
        <f t="shared" si="9"/>
        <v>#DIV/0!</v>
      </c>
      <c r="U39" s="73" t="e">
        <f t="shared" si="10"/>
        <v>#DIV/0!</v>
      </c>
      <c r="V39" s="73" t="e">
        <f t="shared" si="11"/>
        <v>#DIV/0!</v>
      </c>
    </row>
    <row r="40" spans="1:22" ht="15">
      <c r="A40" s="73">
        <f>VLOOKUP(B40,CTRs!A$1:C$78,3)</f>
        <v>0</v>
      </c>
      <c r="B40" s="207">
        <f>'Input Info'!B48</f>
        <v>0</v>
      </c>
      <c r="C40" s="197">
        <f>IF(B40="","",VLOOKUP(+B40,Ms!B$10:D$57,2,FALSE))</f>
      </c>
      <c r="D40" s="95">
        <f>IF(B40="","",VLOOKUP(+B40,Ms!B$10:D$57,3,FALSE))</f>
      </c>
      <c r="E40" s="648">
        <f>'Input Info'!C48</f>
        <v>0</v>
      </c>
      <c r="F40" s="714" t="e">
        <f t="shared" si="1"/>
        <v>#DIV/0!</v>
      </c>
      <c r="G40" s="717">
        <f>IF(B40="",0,IF(OR('Input Info'!F48=1,'Input Info'!G48=1),"",IF(C40=0,0,IF(A40&gt;24,((+E40/+C40)*D40),((+E40/+C40)+G$3)*+D40))))</f>
        <v>0</v>
      </c>
      <c r="H40" s="97">
        <f>IF(OR('Input Info'!F48=1,'Input Info'!G48=1),(+'Input Info'!E48*E40),"")</f>
      </c>
      <c r="I40" s="616" t="e">
        <f t="shared" si="2"/>
        <v>#DIV/0!</v>
      </c>
      <c r="J40" s="716" t="e">
        <f t="shared" si="3"/>
        <v>#DIV/0!</v>
      </c>
      <c r="K40" s="610" t="e">
        <f t="shared" si="4"/>
        <v>#DIV/0!</v>
      </c>
      <c r="L40" s="611" t="e">
        <f t="shared" si="5"/>
        <v>#DIV/0!</v>
      </c>
      <c r="M40" s="610" t="e">
        <f t="shared" si="6"/>
        <v>#DIV/0!</v>
      </c>
      <c r="N40" s="610" t="e">
        <f t="shared" si="0"/>
        <v>#DIV/0!</v>
      </c>
      <c r="O40" s="611" t="e">
        <f t="shared" si="7"/>
        <v>#DIV/0!</v>
      </c>
      <c r="Q40" s="631" t="e">
        <f>L40*#REF!</f>
        <v>#DIV/0!</v>
      </c>
      <c r="R40" s="631" t="e">
        <f t="shared" si="8"/>
        <v>#DIV/0!</v>
      </c>
      <c r="S40" s="73" t="e">
        <f t="shared" si="9"/>
        <v>#DIV/0!</v>
      </c>
      <c r="U40" s="73" t="e">
        <f t="shared" si="10"/>
        <v>#DIV/0!</v>
      </c>
      <c r="V40" s="73" t="e">
        <f t="shared" si="11"/>
        <v>#DIV/0!</v>
      </c>
    </row>
    <row r="41" spans="1:22" ht="15">
      <c r="A41" s="73">
        <f>VLOOKUP(B41,CTRs!A$1:C$78,3)</f>
        <v>0</v>
      </c>
      <c r="B41" s="207">
        <f>'Input Info'!B49</f>
        <v>0</v>
      </c>
      <c r="C41" s="197">
        <f>IF(B41="","",VLOOKUP(+B41,Ms!B$10:D$57,2,FALSE))</f>
      </c>
      <c r="D41" s="95">
        <f>IF(B41="","",VLOOKUP(+B41,Ms!B$10:D$57,3,FALSE))</f>
      </c>
      <c r="E41" s="648">
        <f>'Input Info'!C49</f>
        <v>0</v>
      </c>
      <c r="F41" s="714" t="e">
        <f t="shared" si="1"/>
        <v>#DIV/0!</v>
      </c>
      <c r="G41" s="717">
        <f>IF(B41="",0,IF(OR('Input Info'!F49=1,'Input Info'!G49=1),"",IF(C41=0,0,IF(A41&gt;24,((+E41/+C41)*D41),((+E41/+C41)+G$3)*+D41))))</f>
        <v>0</v>
      </c>
      <c r="H41" s="97">
        <f>IF(OR('Input Info'!F49=1,'Input Info'!G49=1),(+'Input Info'!E49*E41),"")</f>
      </c>
      <c r="I41" s="616" t="e">
        <f t="shared" si="2"/>
        <v>#DIV/0!</v>
      </c>
      <c r="J41" s="716" t="e">
        <f t="shared" si="3"/>
        <v>#DIV/0!</v>
      </c>
      <c r="K41" s="610" t="e">
        <f t="shared" si="4"/>
        <v>#DIV/0!</v>
      </c>
      <c r="L41" s="611" t="e">
        <f t="shared" si="5"/>
        <v>#DIV/0!</v>
      </c>
      <c r="M41" s="610" t="e">
        <f t="shared" si="6"/>
        <v>#DIV/0!</v>
      </c>
      <c r="N41" s="610" t="e">
        <f t="shared" si="0"/>
        <v>#DIV/0!</v>
      </c>
      <c r="O41" s="611" t="e">
        <f t="shared" si="7"/>
        <v>#DIV/0!</v>
      </c>
      <c r="Q41" s="631" t="e">
        <f>L41*#REF!</f>
        <v>#DIV/0!</v>
      </c>
      <c r="R41" s="631" t="e">
        <f t="shared" si="8"/>
        <v>#DIV/0!</v>
      </c>
      <c r="S41" s="73" t="e">
        <f t="shared" si="9"/>
        <v>#DIV/0!</v>
      </c>
      <c r="U41" s="73" t="e">
        <f t="shared" si="10"/>
        <v>#DIV/0!</v>
      </c>
      <c r="V41" s="73" t="e">
        <f t="shared" si="11"/>
        <v>#DIV/0!</v>
      </c>
    </row>
    <row r="42" spans="1:22" ht="15">
      <c r="A42" s="73">
        <f>VLOOKUP(B42,CTRs!A$1:C$78,3)</f>
        <v>0</v>
      </c>
      <c r="B42" s="207">
        <f>'Input Info'!B50</f>
        <v>0</v>
      </c>
      <c r="C42" s="197">
        <f>IF(B42="","",VLOOKUP(+B42,Ms!B$10:D$57,2,FALSE))</f>
      </c>
      <c r="D42" s="95">
        <f>IF(B42="","",VLOOKUP(+B42,Ms!B$10:D$57,3,FALSE))</f>
      </c>
      <c r="E42" s="648">
        <f>'Input Info'!C50</f>
        <v>0</v>
      </c>
      <c r="F42" s="714" t="e">
        <f t="shared" si="1"/>
        <v>#DIV/0!</v>
      </c>
      <c r="G42" s="717">
        <f>IF(B42="",0,IF(OR('Input Info'!F50=1,'Input Info'!G50=1),"",IF(C42=0,0,IF(A42&gt;24,((+E42/+C42)*D42),((+E42/+C42)+G$3)*+D42))))</f>
        <v>0</v>
      </c>
      <c r="H42" s="97">
        <f>IF(OR('Input Info'!F50=1,'Input Info'!G50=1),(+'Input Info'!E50*E42),"")</f>
      </c>
      <c r="I42" s="616" t="e">
        <f t="shared" si="2"/>
        <v>#DIV/0!</v>
      </c>
      <c r="J42" s="716" t="e">
        <f t="shared" si="3"/>
        <v>#DIV/0!</v>
      </c>
      <c r="K42" s="610" t="e">
        <f t="shared" si="4"/>
        <v>#DIV/0!</v>
      </c>
      <c r="L42" s="611" t="e">
        <f t="shared" si="5"/>
        <v>#DIV/0!</v>
      </c>
      <c r="M42" s="610" t="e">
        <f t="shared" si="6"/>
        <v>#DIV/0!</v>
      </c>
      <c r="N42" s="610" t="e">
        <f t="shared" si="0"/>
        <v>#DIV/0!</v>
      </c>
      <c r="O42" s="611" t="e">
        <f t="shared" si="7"/>
        <v>#DIV/0!</v>
      </c>
      <c r="Q42" s="631" t="e">
        <f>L42*#REF!</f>
        <v>#DIV/0!</v>
      </c>
      <c r="R42" s="631" t="e">
        <f t="shared" si="8"/>
        <v>#DIV/0!</v>
      </c>
      <c r="S42" s="73" t="e">
        <f t="shared" si="9"/>
        <v>#DIV/0!</v>
      </c>
      <c r="U42" s="73" t="e">
        <f t="shared" si="10"/>
        <v>#DIV/0!</v>
      </c>
      <c r="V42" s="73" t="e">
        <f t="shared" si="11"/>
        <v>#DIV/0!</v>
      </c>
    </row>
    <row r="43" spans="1:22" ht="15">
      <c r="A43" s="73">
        <f>VLOOKUP(B43,CTRs!A$1:C$78,3)</f>
        <v>0</v>
      </c>
      <c r="B43" s="207">
        <f>'Input Info'!B51</f>
        <v>0</v>
      </c>
      <c r="C43" s="197">
        <f>IF(B43="","",VLOOKUP(+B43,Ms!B$10:D$57,2,FALSE))</f>
      </c>
      <c r="D43" s="95">
        <f>IF(B43="","",VLOOKUP(+B43,Ms!B$10:D$57,3,FALSE))</f>
      </c>
      <c r="E43" s="648">
        <f>'Input Info'!C51</f>
        <v>0</v>
      </c>
      <c r="F43" s="714" t="e">
        <f t="shared" si="1"/>
        <v>#DIV/0!</v>
      </c>
      <c r="G43" s="717">
        <f>IF(B43="",0,IF(OR('Input Info'!F51=1,'Input Info'!G51=1),"",IF(C43=0,0,IF(A43&gt;24,((+E43/+C43)*D43),((+E43/+C43)+G$3)*+D43))))</f>
        <v>0</v>
      </c>
      <c r="H43" s="97">
        <f>IF(OR('Input Info'!F51=1,'Input Info'!G51=1),(+'Input Info'!E51*E43),"")</f>
      </c>
      <c r="I43" s="616" t="e">
        <f t="shared" si="2"/>
        <v>#DIV/0!</v>
      </c>
      <c r="J43" s="716" t="e">
        <f t="shared" si="3"/>
        <v>#DIV/0!</v>
      </c>
      <c r="K43" s="610" t="e">
        <f t="shared" si="4"/>
        <v>#DIV/0!</v>
      </c>
      <c r="L43" s="611" t="e">
        <f t="shared" si="5"/>
        <v>#DIV/0!</v>
      </c>
      <c r="M43" s="610" t="e">
        <f t="shared" si="6"/>
        <v>#DIV/0!</v>
      </c>
      <c r="N43" s="610" t="e">
        <f t="shared" si="0"/>
        <v>#DIV/0!</v>
      </c>
      <c r="O43" s="611" t="e">
        <f t="shared" si="7"/>
        <v>#DIV/0!</v>
      </c>
      <c r="Q43" s="631" t="e">
        <f>L43*#REF!</f>
        <v>#DIV/0!</v>
      </c>
      <c r="R43" s="631" t="e">
        <f t="shared" si="8"/>
        <v>#DIV/0!</v>
      </c>
      <c r="S43" s="73" t="e">
        <f t="shared" si="9"/>
        <v>#DIV/0!</v>
      </c>
      <c r="U43" s="73" t="e">
        <f t="shared" si="10"/>
        <v>#DIV/0!</v>
      </c>
      <c r="V43" s="73" t="e">
        <f t="shared" si="11"/>
        <v>#DIV/0!</v>
      </c>
    </row>
    <row r="44" spans="1:22" ht="15">
      <c r="A44" s="73">
        <f>VLOOKUP(B44,CTRs!A$1:C$78,3)</f>
        <v>0</v>
      </c>
      <c r="B44" s="207">
        <f>'Input Info'!B52</f>
        <v>0</v>
      </c>
      <c r="C44" s="197">
        <f>IF(B44="","",VLOOKUP(+B44,Ms!B$10:D$57,2,FALSE))</f>
      </c>
      <c r="D44" s="95">
        <f>IF(B44="","",VLOOKUP(+B44,Ms!B$10:D$57,3,FALSE))</f>
      </c>
      <c r="E44" s="648">
        <f>'Input Info'!C52</f>
        <v>0</v>
      </c>
      <c r="F44" s="714" t="e">
        <f t="shared" si="1"/>
        <v>#DIV/0!</v>
      </c>
      <c r="G44" s="717">
        <f>IF(B44="",0,IF(OR('Input Info'!F52=1,'Input Info'!G52=1),"",IF(C44=0,0,IF(A44&gt;24,((+E44/+C44)*D44),((+E44/+C44)+G$3)*+D44))))</f>
        <v>0</v>
      </c>
      <c r="H44" s="97">
        <f>IF(OR('Input Info'!F52=1,'Input Info'!G52=1),(+'Input Info'!E52*E44),"")</f>
      </c>
      <c r="I44" s="616" t="e">
        <f t="shared" si="2"/>
        <v>#DIV/0!</v>
      </c>
      <c r="J44" s="716" t="e">
        <f t="shared" si="3"/>
        <v>#DIV/0!</v>
      </c>
      <c r="K44" s="610" t="e">
        <f t="shared" si="4"/>
        <v>#DIV/0!</v>
      </c>
      <c r="L44" s="611" t="e">
        <f t="shared" si="5"/>
        <v>#DIV/0!</v>
      </c>
      <c r="M44" s="610" t="e">
        <f t="shared" si="6"/>
        <v>#DIV/0!</v>
      </c>
      <c r="N44" s="610" t="e">
        <f t="shared" si="0"/>
        <v>#DIV/0!</v>
      </c>
      <c r="O44" s="611" t="e">
        <f t="shared" si="7"/>
        <v>#DIV/0!</v>
      </c>
      <c r="Q44" s="631" t="e">
        <f>L44*#REF!</f>
        <v>#DIV/0!</v>
      </c>
      <c r="R44" s="631" t="e">
        <f t="shared" si="8"/>
        <v>#DIV/0!</v>
      </c>
      <c r="S44" s="73" t="e">
        <f t="shared" si="9"/>
        <v>#DIV/0!</v>
      </c>
      <c r="U44" s="73" t="e">
        <f t="shared" si="10"/>
        <v>#DIV/0!</v>
      </c>
      <c r="V44" s="73" t="e">
        <f t="shared" si="11"/>
        <v>#DIV/0!</v>
      </c>
    </row>
    <row r="45" spans="1:22" ht="15">
      <c r="A45" s="73">
        <f>VLOOKUP(B45,CTRs!A$1:C$78,3)</f>
        <v>0</v>
      </c>
      <c r="B45" s="207">
        <f>'Input Info'!B53</f>
        <v>0</v>
      </c>
      <c r="C45" s="197">
        <f>IF(B45="","",VLOOKUP(+B45,Ms!B$10:D$57,2,FALSE))</f>
      </c>
      <c r="D45" s="95">
        <f>IF(B45="","",VLOOKUP(+B45,Ms!B$10:D$57,3,FALSE))</f>
      </c>
      <c r="E45" s="648">
        <f>'Input Info'!C53</f>
        <v>0</v>
      </c>
      <c r="F45" s="714" t="e">
        <f t="shared" si="1"/>
        <v>#DIV/0!</v>
      </c>
      <c r="G45" s="717">
        <f>IF(B45="",0,IF(OR('Input Info'!F53=1,'Input Info'!G53=1),"",IF(C45=0,0,IF(A45&gt;24,((+E45/+C45)*D45),((+E45/+C45)+G$3)*+D45))))</f>
        <v>0</v>
      </c>
      <c r="H45" s="97">
        <f>IF(OR('Input Info'!F53=1,'Input Info'!G53=1),(+'Input Info'!E53*E45),"")</f>
      </c>
      <c r="I45" s="616" t="e">
        <f t="shared" si="2"/>
        <v>#DIV/0!</v>
      </c>
      <c r="J45" s="716" t="e">
        <f t="shared" si="3"/>
        <v>#DIV/0!</v>
      </c>
      <c r="K45" s="610" t="e">
        <f t="shared" si="4"/>
        <v>#DIV/0!</v>
      </c>
      <c r="L45" s="611" t="e">
        <f t="shared" si="5"/>
        <v>#DIV/0!</v>
      </c>
      <c r="M45" s="610" t="e">
        <f t="shared" si="6"/>
        <v>#DIV/0!</v>
      </c>
      <c r="N45" s="610" t="e">
        <f t="shared" si="0"/>
        <v>#DIV/0!</v>
      </c>
      <c r="O45" s="611" t="e">
        <f t="shared" si="7"/>
        <v>#DIV/0!</v>
      </c>
      <c r="Q45" s="631" t="e">
        <f>L45*#REF!</f>
        <v>#DIV/0!</v>
      </c>
      <c r="R45" s="631" t="e">
        <f t="shared" si="8"/>
        <v>#DIV/0!</v>
      </c>
      <c r="S45" s="73" t="e">
        <f t="shared" si="9"/>
        <v>#DIV/0!</v>
      </c>
      <c r="U45" s="73" t="e">
        <f t="shared" si="10"/>
        <v>#DIV/0!</v>
      </c>
      <c r="V45" s="73" t="e">
        <f t="shared" si="11"/>
        <v>#DIV/0!</v>
      </c>
    </row>
    <row r="46" spans="1:22" ht="15">
      <c r="A46" s="73">
        <f>VLOOKUP(B46,CTRs!A$1:C$78,3)</f>
        <v>0</v>
      </c>
      <c r="B46" s="207">
        <f>'Input Info'!B54</f>
        <v>0</v>
      </c>
      <c r="C46" s="197">
        <f>IF(B46="","",VLOOKUP(+B46,Ms!B$10:D$57,2,FALSE))</f>
      </c>
      <c r="D46" s="95">
        <f>IF(B46="","",VLOOKUP(+B46,Ms!B$10:D$57,3,FALSE))</f>
      </c>
      <c r="E46" s="648">
        <f>'Input Info'!C54</f>
        <v>0</v>
      </c>
      <c r="F46" s="714" t="e">
        <f t="shared" si="1"/>
        <v>#DIV/0!</v>
      </c>
      <c r="G46" s="717">
        <f>IF(B46="",0,IF(OR('Input Info'!F54=1,'Input Info'!G54=1),"",IF(C46=0,0,IF(A46&gt;24,((+E46/+C46)*D46),((+E46/+C46)+G$3)*+D46))))</f>
        <v>0</v>
      </c>
      <c r="H46" s="97">
        <f>IF(OR('Input Info'!F54=1,'Input Info'!G54=1),(+'Input Info'!E54*E46),"")</f>
      </c>
      <c r="I46" s="616" t="e">
        <f t="shared" si="2"/>
        <v>#DIV/0!</v>
      </c>
      <c r="J46" s="716" t="e">
        <f t="shared" si="3"/>
        <v>#DIV/0!</v>
      </c>
      <c r="K46" s="610" t="e">
        <f t="shared" si="4"/>
        <v>#DIV/0!</v>
      </c>
      <c r="L46" s="611" t="e">
        <f t="shared" si="5"/>
        <v>#DIV/0!</v>
      </c>
      <c r="M46" s="610" t="e">
        <f t="shared" si="6"/>
        <v>#DIV/0!</v>
      </c>
      <c r="N46" s="610" t="e">
        <f t="shared" si="0"/>
        <v>#DIV/0!</v>
      </c>
      <c r="O46" s="611" t="e">
        <f t="shared" si="7"/>
        <v>#DIV/0!</v>
      </c>
      <c r="Q46" s="631" t="e">
        <f>L46*#REF!</f>
        <v>#DIV/0!</v>
      </c>
      <c r="R46" s="631" t="e">
        <f t="shared" si="8"/>
        <v>#DIV/0!</v>
      </c>
      <c r="S46" s="73" t="e">
        <f>IF(R46=0,0,+R46/E46)</f>
        <v>#DIV/0!</v>
      </c>
      <c r="U46" s="73" t="e">
        <f>P46*K46</f>
        <v>#DIV/0!</v>
      </c>
      <c r="V46" s="73" t="e">
        <f>O46-U46</f>
        <v>#DIV/0!</v>
      </c>
    </row>
    <row r="47" spans="1:22" ht="15">
      <c r="A47" s="73">
        <f>VLOOKUP(B47,CTRs!A$1:C$78,3)</f>
        <v>0</v>
      </c>
      <c r="B47" s="207">
        <f>'Input Info'!B55</f>
        <v>0</v>
      </c>
      <c r="C47" s="197">
        <f>IF(B47="","",VLOOKUP(+B47,Ms!B$10:D$57,2,FALSE))</f>
      </c>
      <c r="D47" s="95">
        <f>IF(B47="","",VLOOKUP(+B47,Ms!B$10:D$57,3,FALSE))</f>
      </c>
      <c r="E47" s="648">
        <f>'Input Info'!C55</f>
        <v>0</v>
      </c>
      <c r="F47" s="714" t="e">
        <f t="shared" si="1"/>
        <v>#DIV/0!</v>
      </c>
      <c r="G47" s="717">
        <f>IF(B47="",0,IF(OR('Input Info'!F55=1,'Input Info'!G55=1),"",IF(C47=0,0,IF(A47&gt;24,((+E47/+C47)*D47),((+E47/+C47)+G$3)*+D47))))</f>
        <v>0</v>
      </c>
      <c r="H47" s="97">
        <f>IF(OR('Input Info'!F55=1,'Input Info'!G55=1),(+'Input Info'!E55*E47),"")</f>
      </c>
      <c r="I47" s="616" t="e">
        <f t="shared" si="2"/>
        <v>#DIV/0!</v>
      </c>
      <c r="J47" s="716" t="e">
        <f t="shared" si="3"/>
        <v>#DIV/0!</v>
      </c>
      <c r="K47" s="610" t="e">
        <f t="shared" si="4"/>
        <v>#DIV/0!</v>
      </c>
      <c r="L47" s="611" t="e">
        <f t="shared" si="5"/>
        <v>#DIV/0!</v>
      </c>
      <c r="M47" s="610" t="e">
        <f t="shared" si="6"/>
        <v>#DIV/0!</v>
      </c>
      <c r="N47" s="610" t="e">
        <f t="shared" si="0"/>
        <v>#DIV/0!</v>
      </c>
      <c r="O47" s="611" t="e">
        <f t="shared" si="7"/>
        <v>#DIV/0!</v>
      </c>
      <c r="Q47" s="631" t="e">
        <f>L47*#REF!</f>
        <v>#DIV/0!</v>
      </c>
      <c r="R47" s="631" t="e">
        <f t="shared" si="8"/>
        <v>#DIV/0!</v>
      </c>
      <c r="S47" s="73" t="e">
        <f>IF(R47=0,0,+R47/E47)</f>
        <v>#DIV/0!</v>
      </c>
      <c r="U47" s="73" t="e">
        <f>P47*K47</f>
        <v>#DIV/0!</v>
      </c>
      <c r="V47" s="73" t="e">
        <f>O47-U47</f>
        <v>#DIV/0!</v>
      </c>
    </row>
    <row r="48" spans="2:18" ht="15">
      <c r="B48" s="207"/>
      <c r="C48" s="197"/>
      <c r="D48" s="666"/>
      <c r="E48" s="648"/>
      <c r="F48" s="714"/>
      <c r="G48" s="717"/>
      <c r="H48" s="97"/>
      <c r="I48" s="616"/>
      <c r="J48" s="716"/>
      <c r="K48" s="610"/>
      <c r="L48" s="611"/>
      <c r="M48" s="610"/>
      <c r="N48" s="610"/>
      <c r="O48" s="611"/>
      <c r="Q48" s="631"/>
      <c r="R48" s="631"/>
    </row>
    <row r="49" spans="2:22" ht="15.75" thickBot="1">
      <c r="B49" s="719" t="s">
        <v>119</v>
      </c>
      <c r="C49" s="720">
        <f aca="true" t="shared" si="12" ref="C49:I49">SUM(C8:C46)</f>
        <v>0</v>
      </c>
      <c r="D49" s="720">
        <f t="shared" si="12"/>
        <v>0</v>
      </c>
      <c r="E49" s="720">
        <f t="shared" si="12"/>
        <v>0</v>
      </c>
      <c r="F49" s="721" t="e">
        <f t="shared" si="12"/>
        <v>#DIV/0!</v>
      </c>
      <c r="G49" s="722">
        <f t="shared" si="12"/>
        <v>0</v>
      </c>
      <c r="H49" s="722">
        <f t="shared" si="12"/>
        <v>0</v>
      </c>
      <c r="I49" s="723" t="e">
        <f t="shared" si="12"/>
        <v>#DIV/0!</v>
      </c>
      <c r="J49" s="723"/>
      <c r="K49" s="612" t="e">
        <f>SUM(K8:K46)</f>
        <v>#DIV/0!</v>
      </c>
      <c r="L49" s="612"/>
      <c r="M49" s="612" t="e">
        <f>SUM(M8:M46)</f>
        <v>#DIV/0!</v>
      </c>
      <c r="N49" s="612" t="e">
        <f>SUM(N8:N46)</f>
        <v>#DIV/0!</v>
      </c>
      <c r="O49" s="612"/>
      <c r="Q49" s="632" t="e">
        <f>SUM(Q8:Q46)</f>
        <v>#DIV/0!</v>
      </c>
      <c r="R49" s="632" t="e">
        <f>SUM(R8:R46)</f>
        <v>#DIV/0!</v>
      </c>
      <c r="U49" s="73" t="e">
        <f>SUM(U8:U46)</f>
        <v>#DIV/0!</v>
      </c>
      <c r="V49" s="73" t="e">
        <f>SUM(V8:V46)</f>
        <v>#DIV/0!</v>
      </c>
    </row>
    <row r="50" ht="15.75" thickTop="1"/>
    <row r="51" spans="2:21" ht="15">
      <c r="B51" s="259"/>
      <c r="I51" s="201" t="e">
        <f>+I49-I7</f>
        <v>#DIV/0!</v>
      </c>
      <c r="J51" s="202" t="s">
        <v>338</v>
      </c>
      <c r="Q51" s="566" t="e">
        <f>Q49+R49</f>
        <v>#DIV/0!</v>
      </c>
      <c r="U51" s="73" t="e">
        <f>U49+V49</f>
        <v>#DIV/0!</v>
      </c>
    </row>
    <row r="52" spans="2:22" ht="15">
      <c r="B52" s="259"/>
      <c r="L52" s="630"/>
      <c r="M52" s="631"/>
      <c r="Q52" s="201" t="e">
        <f>Q51-K49</f>
        <v>#DIV/0!</v>
      </c>
      <c r="R52" s="73" t="s">
        <v>638</v>
      </c>
      <c r="U52" s="73" t="e">
        <f>U51-O49</f>
        <v>#DIV/0!</v>
      </c>
      <c r="V52" s="73" t="s">
        <v>638</v>
      </c>
    </row>
    <row r="53" spans="12:13" ht="15">
      <c r="L53" s="630"/>
      <c r="M53" s="631"/>
    </row>
    <row r="54" ht="15">
      <c r="M54" s="631"/>
    </row>
    <row r="55" spans="12:13" ht="15">
      <c r="L55" s="629"/>
      <c r="M55" s="631"/>
    </row>
    <row r="56" ht="15">
      <c r="M56" s="631"/>
    </row>
    <row r="66" spans="2:10" ht="15">
      <c r="B66" s="709"/>
      <c r="C66" s="709"/>
      <c r="D66" s="709"/>
      <c r="E66" s="709"/>
      <c r="F66" s="709"/>
      <c r="G66" s="709"/>
      <c r="H66" s="709"/>
      <c r="I66" s="709"/>
      <c r="J66" s="709"/>
    </row>
    <row r="67" spans="2:10" ht="15">
      <c r="B67" s="709"/>
      <c r="C67" s="709"/>
      <c r="D67" s="709"/>
      <c r="E67" s="709"/>
      <c r="F67" s="709"/>
      <c r="G67" s="709"/>
      <c r="H67" s="709"/>
      <c r="I67" s="709"/>
      <c r="J67" s="709"/>
    </row>
    <row r="68" spans="2:10" ht="15">
      <c r="B68" s="709"/>
      <c r="C68" s="709"/>
      <c r="D68" s="709"/>
      <c r="E68" s="709"/>
      <c r="F68" s="709"/>
      <c r="G68" s="709"/>
      <c r="H68" s="709"/>
      <c r="I68" s="709"/>
      <c r="J68" s="709"/>
    </row>
    <row r="69" spans="2:10" ht="15">
      <c r="B69" s="709"/>
      <c r="C69" s="709"/>
      <c r="D69" s="709"/>
      <c r="E69" s="709"/>
      <c r="F69" s="709"/>
      <c r="G69" s="709"/>
      <c r="H69" s="709"/>
      <c r="I69" s="709"/>
      <c r="J69" s="709"/>
    </row>
    <row r="70" spans="2:10" ht="15">
      <c r="B70" s="709"/>
      <c r="C70" s="709"/>
      <c r="D70" s="709"/>
      <c r="E70" s="709"/>
      <c r="F70" s="709"/>
      <c r="G70" s="709"/>
      <c r="H70" s="709"/>
      <c r="I70" s="709"/>
      <c r="J70" s="709"/>
    </row>
    <row r="71" spans="2:10" ht="15">
      <c r="B71" s="709"/>
      <c r="C71" s="724"/>
      <c r="D71" s="724"/>
      <c r="E71" s="709"/>
      <c r="F71" s="709"/>
      <c r="G71" s="709"/>
      <c r="H71" s="709"/>
      <c r="I71" s="709"/>
      <c r="J71" s="709"/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4"/>
  <sheetViews>
    <sheetView zoomScalePageLayoutView="0" workbookViewId="0" topLeftCell="A1">
      <selection activeCell="A1" sqref="A1:F1"/>
    </sheetView>
  </sheetViews>
  <sheetFormatPr defaultColWidth="9.28125" defaultRowHeight="12.75"/>
  <cols>
    <col min="1" max="1" width="11.28125" style="235" customWidth="1"/>
    <col min="2" max="2" width="12.00390625" style="235" customWidth="1"/>
    <col min="3" max="3" width="10.7109375" style="235" customWidth="1"/>
    <col min="4" max="4" width="11.00390625" style="235" customWidth="1"/>
    <col min="5" max="5" width="14.421875" style="235" customWidth="1"/>
    <col min="6" max="6" width="12.28125" style="235" customWidth="1"/>
    <col min="7" max="7" width="3.28125" style="235" customWidth="1"/>
    <col min="8" max="8" width="15.00390625" style="235" customWidth="1"/>
    <col min="9" max="9" width="3.57421875" style="235" customWidth="1"/>
    <col min="10" max="10" width="10.421875" style="235" customWidth="1"/>
    <col min="11" max="11" width="12.7109375" style="235" customWidth="1"/>
    <col min="12" max="12" width="11.00390625" style="235" customWidth="1"/>
    <col min="13" max="14" width="11.28125" style="235" customWidth="1"/>
    <col min="15" max="15" width="14.7109375" style="235" customWidth="1"/>
    <col min="16" max="18" width="9.28125" style="235" customWidth="1"/>
    <col min="19" max="19" width="11.00390625" style="235" customWidth="1"/>
    <col min="20" max="25" width="9.28125" style="235" customWidth="1"/>
    <col min="26" max="26" width="12.28125" style="235" customWidth="1"/>
    <col min="27" max="16384" width="9.28125" style="235" customWidth="1"/>
  </cols>
  <sheetData>
    <row r="1" spans="1:15" ht="12.75">
      <c r="A1" s="736" t="s">
        <v>462</v>
      </c>
      <c r="B1" s="736"/>
      <c r="C1" s="736"/>
      <c r="D1" s="736"/>
      <c r="E1" s="736"/>
      <c r="F1" s="736"/>
      <c r="J1" s="736" t="s">
        <v>463</v>
      </c>
      <c r="K1" s="736"/>
      <c r="L1" s="736"/>
      <c r="M1" s="736"/>
      <c r="N1" s="736"/>
      <c r="O1" s="736"/>
    </row>
    <row r="2" spans="1:15" ht="12.75">
      <c r="A2" s="737" t="s">
        <v>464</v>
      </c>
      <c r="B2" s="737"/>
      <c r="C2" s="737"/>
      <c r="D2" s="737"/>
      <c r="E2" s="737"/>
      <c r="F2" s="737"/>
      <c r="J2" s="737" t="s">
        <v>465</v>
      </c>
      <c r="K2" s="737"/>
      <c r="L2" s="737"/>
      <c r="M2" s="737"/>
      <c r="N2" s="737"/>
      <c r="O2" s="737"/>
    </row>
    <row r="3" spans="1:20" ht="12.75">
      <c r="A3" s="399"/>
      <c r="B3" s="399"/>
      <c r="C3" s="399" t="s">
        <v>314</v>
      </c>
      <c r="D3" s="400" t="s">
        <v>466</v>
      </c>
      <c r="E3" s="400" t="s">
        <v>467</v>
      </c>
      <c r="F3" s="399" t="s">
        <v>468</v>
      </c>
      <c r="J3" s="399"/>
      <c r="K3" s="399"/>
      <c r="L3" s="399" t="s">
        <v>314</v>
      </c>
      <c r="M3" s="400" t="s">
        <v>466</v>
      </c>
      <c r="N3" s="400" t="s">
        <v>467</v>
      </c>
      <c r="O3" s="399" t="s">
        <v>468</v>
      </c>
      <c r="R3" s="735" t="s">
        <v>602</v>
      </c>
      <c r="S3" s="735"/>
      <c r="T3" s="735"/>
    </row>
    <row r="4" spans="1:27" ht="12.75">
      <c r="A4" s="401"/>
      <c r="B4" s="401" t="s">
        <v>469</v>
      </c>
      <c r="C4" s="401" t="s">
        <v>470</v>
      </c>
      <c r="D4" s="402" t="s">
        <v>471</v>
      </c>
      <c r="E4" s="402" t="s">
        <v>472</v>
      </c>
      <c r="F4" s="401" t="s">
        <v>366</v>
      </c>
      <c r="H4" s="403" t="s">
        <v>473</v>
      </c>
      <c r="J4" s="401"/>
      <c r="K4" s="401" t="s">
        <v>469</v>
      </c>
      <c r="L4" s="401" t="s">
        <v>470</v>
      </c>
      <c r="M4" s="402" t="s">
        <v>471</v>
      </c>
      <c r="N4" s="402" t="s">
        <v>472</v>
      </c>
      <c r="O4" s="401" t="s">
        <v>366</v>
      </c>
      <c r="R4" s="735" t="s">
        <v>603</v>
      </c>
      <c r="S4" s="735"/>
      <c r="T4" s="735"/>
      <c r="Y4" s="401"/>
      <c r="Z4" s="401"/>
      <c r="AA4" s="401"/>
    </row>
    <row r="5" spans="1:27" ht="12.75">
      <c r="A5" s="404" t="s">
        <v>474</v>
      </c>
      <c r="B5" s="404" t="s">
        <v>121</v>
      </c>
      <c r="C5" s="404" t="s">
        <v>121</v>
      </c>
      <c r="D5" s="404" t="s">
        <v>475</v>
      </c>
      <c r="E5" s="404" t="s">
        <v>121</v>
      </c>
      <c r="F5" s="404" t="s">
        <v>121</v>
      </c>
      <c r="H5" s="405" t="s">
        <v>22</v>
      </c>
      <c r="J5" s="404" t="s">
        <v>474</v>
      </c>
      <c r="K5" s="406" t="s">
        <v>107</v>
      </c>
      <c r="L5" s="406" t="s">
        <v>107</v>
      </c>
      <c r="M5" s="406" t="s">
        <v>107</v>
      </c>
      <c r="N5" s="406" t="s">
        <v>107</v>
      </c>
      <c r="O5" s="406" t="s">
        <v>107</v>
      </c>
      <c r="R5" s="560" t="s">
        <v>36</v>
      </c>
      <c r="S5" s="560" t="s">
        <v>466</v>
      </c>
      <c r="T5" s="560" t="s">
        <v>467</v>
      </c>
      <c r="Y5" s="401"/>
      <c r="Z5" s="401"/>
      <c r="AA5" s="401"/>
    </row>
    <row r="6" spans="1:27" ht="18">
      <c r="A6" s="442">
        <f>Realignment!B8</f>
        <v>0</v>
      </c>
      <c r="B6" s="408" t="e">
        <f>Realignment!K8</f>
        <v>#DIV/0!</v>
      </c>
      <c r="C6" s="408"/>
      <c r="D6" s="408">
        <f>_xlfn.IFERROR(VLOOKUP(A6,$R$6:$T$47,2,FALSE),0)</f>
        <v>0</v>
      </c>
      <c r="E6" s="408">
        <f>_xlfn.IFERROR(VLOOKUP(A6,$R$6:$T$47,3,FALSE),0)</f>
        <v>0</v>
      </c>
      <c r="F6" s="409" t="e">
        <f>B6-C6-D6-E6</f>
        <v>#DIV/0!</v>
      </c>
      <c r="H6" s="613">
        <f>IF(OR(A6="MSS",A6="CDS"),"",Realignment!P8)</f>
        <v>0</v>
      </c>
      <c r="J6" s="442">
        <f>A6</f>
        <v>0</v>
      </c>
      <c r="K6" s="408" t="e">
        <f>IF(OR(A6="MSS",A6="CDS"),Realignment!L8,B6*H6)</f>
        <v>#DIV/0!</v>
      </c>
      <c r="L6" s="408"/>
      <c r="M6" s="408">
        <f>IF(OR(A6="MSS",A6="CDS"),K6*D6/B6,D6*H6)</f>
        <v>0</v>
      </c>
      <c r="N6" s="408">
        <f>IF(OR(A6="MSS",A6="CDS"),K6*E6/B6,E6*H6)</f>
        <v>0</v>
      </c>
      <c r="O6" s="408" t="e">
        <f>K6-L6-M6-N6</f>
        <v>#DIV/0!</v>
      </c>
      <c r="R6" s="408" t="s">
        <v>62</v>
      </c>
      <c r="S6" s="408">
        <v>2313.770156</v>
      </c>
      <c r="T6" s="408">
        <v>115</v>
      </c>
      <c r="Y6" s="592"/>
      <c r="Z6" s="593"/>
      <c r="AA6" s="593"/>
    </row>
    <row r="7" spans="1:27" ht="18">
      <c r="A7" s="442">
        <f>Realignment!B9</f>
        <v>0</v>
      </c>
      <c r="B7" s="408" t="e">
        <f>Realignment!K9</f>
        <v>#DIV/0!</v>
      </c>
      <c r="C7" s="408"/>
      <c r="D7" s="408">
        <f aca="true" t="shared" si="0" ref="D7:D47">_xlfn.IFERROR(VLOOKUP(A7,$R$6:$T$47,2,FALSE),0)</f>
        <v>0</v>
      </c>
      <c r="E7" s="408">
        <f aca="true" t="shared" si="1" ref="E7:E47">_xlfn.IFERROR(VLOOKUP(A7,$R$6:$T$47,3,FALSE),0)</f>
        <v>0</v>
      </c>
      <c r="F7" s="409" t="e">
        <f aca="true" t="shared" si="2" ref="F7:F35">B7-C7-D7-E7</f>
        <v>#DIV/0!</v>
      </c>
      <c r="H7" s="613">
        <f>IF(OR(A7="MSS",A7="CDS"),"",Realignment!P9)</f>
        <v>0</v>
      </c>
      <c r="J7" s="442">
        <f aca="true" t="shared" si="3" ref="J7:J29">A7</f>
        <v>0</v>
      </c>
      <c r="K7" s="408" t="e">
        <f>IF(OR(A7="MSS",A7="CDS"),Realignment!L9,B7*H7)</f>
        <v>#DIV/0!</v>
      </c>
      <c r="L7" s="408"/>
      <c r="M7" s="408">
        <f aca="true" t="shared" si="4" ref="M7:M43">IF(OR(A7="MSS",A7="CDS"),K7*D7/B7,D7*H7)</f>
        <v>0</v>
      </c>
      <c r="N7" s="408">
        <f aca="true" t="shared" si="5" ref="N7:N43">IF(OR(A7="MSS",A7="CDS"),K7*E7/B7,E7*H7)</f>
        <v>0</v>
      </c>
      <c r="O7" s="408" t="e">
        <f aca="true" t="shared" si="6" ref="O7:O27">K7-L7-M7-N7</f>
        <v>#DIV/0!</v>
      </c>
      <c r="R7" s="408" t="s">
        <v>47</v>
      </c>
      <c r="S7" s="408">
        <v>45468.908694</v>
      </c>
      <c r="T7" s="408">
        <v>652</v>
      </c>
      <c r="Y7" s="592"/>
      <c r="Z7" s="593"/>
      <c r="AA7" s="593"/>
    </row>
    <row r="8" spans="1:27" ht="18">
      <c r="A8" s="442">
        <f>Realignment!B10</f>
        <v>0</v>
      </c>
      <c r="B8" s="408" t="e">
        <f>Realignment!K10</f>
        <v>#DIV/0!</v>
      </c>
      <c r="C8" s="408"/>
      <c r="D8" s="408">
        <f t="shared" si="0"/>
        <v>0</v>
      </c>
      <c r="E8" s="408">
        <f t="shared" si="1"/>
        <v>0</v>
      </c>
      <c r="F8" s="409" t="e">
        <f t="shared" si="2"/>
        <v>#DIV/0!</v>
      </c>
      <c r="H8" s="613">
        <f>IF(OR(A8="MSS",A8="CDS"),"",Realignment!P10)</f>
        <v>0</v>
      </c>
      <c r="J8" s="442">
        <f t="shared" si="3"/>
        <v>0</v>
      </c>
      <c r="K8" s="408" t="e">
        <f>IF(OR(A8="MSS",A8="CDS"),Realignment!L10,B8*H8)</f>
        <v>#DIV/0!</v>
      </c>
      <c r="L8" s="408"/>
      <c r="M8" s="408">
        <f t="shared" si="4"/>
        <v>0</v>
      </c>
      <c r="N8" s="408">
        <f t="shared" si="5"/>
        <v>0</v>
      </c>
      <c r="O8" s="408" t="e">
        <f t="shared" si="6"/>
        <v>#DIV/0!</v>
      </c>
      <c r="R8" s="408" t="s">
        <v>51</v>
      </c>
      <c r="S8" s="408">
        <v>28348.397034</v>
      </c>
      <c r="T8" s="408">
        <v>1308</v>
      </c>
      <c r="Y8" s="592"/>
      <c r="Z8" s="593"/>
      <c r="AA8" s="593"/>
    </row>
    <row r="9" spans="1:27" ht="18">
      <c r="A9" s="442">
        <f>Realignment!B11</f>
        <v>0</v>
      </c>
      <c r="B9" s="408" t="e">
        <f>Realignment!K11</f>
        <v>#DIV/0!</v>
      </c>
      <c r="C9" s="408"/>
      <c r="D9" s="408">
        <f t="shared" si="0"/>
        <v>0</v>
      </c>
      <c r="E9" s="408">
        <f t="shared" si="1"/>
        <v>0</v>
      </c>
      <c r="F9" s="409" t="e">
        <f t="shared" si="2"/>
        <v>#DIV/0!</v>
      </c>
      <c r="H9" s="613">
        <f>IF(OR(A9="MSS",A9="CDS"),"",Realignment!P11)</f>
        <v>0</v>
      </c>
      <c r="J9" s="442">
        <f t="shared" si="3"/>
        <v>0</v>
      </c>
      <c r="K9" s="408" t="e">
        <f>IF(OR(A9="MSS",A9="CDS"),Realignment!L11,B9*H9)</f>
        <v>#DIV/0!</v>
      </c>
      <c r="L9" s="408"/>
      <c r="M9" s="408">
        <f t="shared" si="4"/>
        <v>0</v>
      </c>
      <c r="N9" s="408">
        <f t="shared" si="5"/>
        <v>0</v>
      </c>
      <c r="O9" s="408" t="e">
        <f t="shared" si="6"/>
        <v>#DIV/0!</v>
      </c>
      <c r="R9" s="408" t="s">
        <v>64</v>
      </c>
      <c r="S9" s="408">
        <v>289988.07693</v>
      </c>
      <c r="T9" s="408">
        <v>13684.381413</v>
      </c>
      <c r="Y9" s="592"/>
      <c r="Z9" s="593"/>
      <c r="AA9" s="593"/>
    </row>
    <row r="10" spans="1:27" ht="18">
      <c r="A10" s="442">
        <f>Realignment!B12</f>
        <v>0</v>
      </c>
      <c r="B10" s="408" t="e">
        <f>Realignment!K12</f>
        <v>#DIV/0!</v>
      </c>
      <c r="C10" s="408"/>
      <c r="D10" s="408">
        <f t="shared" si="0"/>
        <v>0</v>
      </c>
      <c r="E10" s="408">
        <f t="shared" si="1"/>
        <v>0</v>
      </c>
      <c r="F10" s="409" t="e">
        <f t="shared" si="2"/>
        <v>#DIV/0!</v>
      </c>
      <c r="H10" s="613">
        <f>IF(OR(A10="MSS",A10="CDS"),"",Realignment!P12)</f>
        <v>0</v>
      </c>
      <c r="J10" s="442">
        <f t="shared" si="3"/>
        <v>0</v>
      </c>
      <c r="K10" s="408" t="e">
        <f>IF(OR(A10="MSS",A10="CDS"),Realignment!L12,B10*H10)</f>
        <v>#DIV/0!</v>
      </c>
      <c r="L10" s="408"/>
      <c r="M10" s="408">
        <f t="shared" si="4"/>
        <v>0</v>
      </c>
      <c r="N10" s="408">
        <f t="shared" si="5"/>
        <v>0</v>
      </c>
      <c r="O10" s="408" t="e">
        <f t="shared" si="6"/>
        <v>#DIV/0!</v>
      </c>
      <c r="R10" s="409" t="s">
        <v>43</v>
      </c>
      <c r="S10" s="408">
        <v>64.236491668</v>
      </c>
      <c r="T10" s="408">
        <v>24</v>
      </c>
      <c r="Y10" s="592"/>
      <c r="Z10" s="593"/>
      <c r="AA10" s="593"/>
    </row>
    <row r="11" spans="1:27" ht="18">
      <c r="A11" s="442">
        <f>Realignment!B13</f>
        <v>0</v>
      </c>
      <c r="B11" s="408" t="e">
        <f>Realignment!K13</f>
        <v>#DIV/0!</v>
      </c>
      <c r="C11" s="408"/>
      <c r="D11" s="408">
        <f t="shared" si="0"/>
        <v>0</v>
      </c>
      <c r="E11" s="408">
        <f t="shared" si="1"/>
        <v>0</v>
      </c>
      <c r="F11" s="409" t="e">
        <f t="shared" si="2"/>
        <v>#DIV/0!</v>
      </c>
      <c r="H11" s="613">
        <f>IF(OR(A11="MSS",A11="CDS"),"",Realignment!P13)</f>
        <v>0</v>
      </c>
      <c r="J11" s="442">
        <f t="shared" si="3"/>
        <v>0</v>
      </c>
      <c r="K11" s="408" t="e">
        <f>IF(OR(A11="MSS",A11="CDS"),Realignment!L13,B11*H11)</f>
        <v>#DIV/0!</v>
      </c>
      <c r="L11" s="408"/>
      <c r="M11" s="408">
        <f t="shared" si="4"/>
        <v>0</v>
      </c>
      <c r="N11" s="408">
        <f t="shared" si="5"/>
        <v>0</v>
      </c>
      <c r="O11" s="408" t="e">
        <f t="shared" si="6"/>
        <v>#DIV/0!</v>
      </c>
      <c r="R11" s="408" t="s">
        <v>180</v>
      </c>
      <c r="S11" s="408">
        <v>272.19422701</v>
      </c>
      <c r="T11" s="408">
        <v>14</v>
      </c>
      <c r="Y11" s="592"/>
      <c r="Z11" s="593"/>
      <c r="AA11" s="593"/>
    </row>
    <row r="12" spans="1:27" ht="18">
      <c r="A12" s="442">
        <f>Realignment!B14</f>
        <v>0</v>
      </c>
      <c r="B12" s="408" t="e">
        <f>Realignment!K14</f>
        <v>#DIV/0!</v>
      </c>
      <c r="C12" s="408"/>
      <c r="D12" s="408">
        <f t="shared" si="0"/>
        <v>0</v>
      </c>
      <c r="E12" s="408">
        <f t="shared" si="1"/>
        <v>0</v>
      </c>
      <c r="F12" s="409" t="e">
        <f t="shared" si="2"/>
        <v>#DIV/0!</v>
      </c>
      <c r="H12" s="613">
        <f>IF(OR(A12="MSS",A12="CDS"),"",Realignment!P14)</f>
        <v>0</v>
      </c>
      <c r="J12" s="442">
        <f t="shared" si="3"/>
        <v>0</v>
      </c>
      <c r="K12" s="408" t="e">
        <f>IF(OR(A12="MSS",A12="CDS"),Realignment!L14,B12*H12)</f>
        <v>#DIV/0!</v>
      </c>
      <c r="L12" s="408"/>
      <c r="M12" s="408">
        <f t="shared" si="4"/>
        <v>0</v>
      </c>
      <c r="N12" s="408">
        <f t="shared" si="5"/>
        <v>0</v>
      </c>
      <c r="O12" s="408" t="e">
        <f t="shared" si="6"/>
        <v>#DIV/0!</v>
      </c>
      <c r="R12" s="408" t="s">
        <v>45</v>
      </c>
      <c r="S12" s="408">
        <v>466.34119848</v>
      </c>
      <c r="T12" s="408">
        <v>0</v>
      </c>
      <c r="Y12" s="592"/>
      <c r="Z12" s="593"/>
      <c r="AA12" s="593"/>
    </row>
    <row r="13" spans="1:27" ht="18">
      <c r="A13" s="442">
        <f>Realignment!B15</f>
        <v>0</v>
      </c>
      <c r="B13" s="408" t="e">
        <f>Realignment!K15</f>
        <v>#DIV/0!</v>
      </c>
      <c r="C13" s="408"/>
      <c r="D13" s="408">
        <f t="shared" si="0"/>
        <v>0</v>
      </c>
      <c r="E13" s="408">
        <f t="shared" si="1"/>
        <v>0</v>
      </c>
      <c r="F13" s="409" t="e">
        <f t="shared" si="2"/>
        <v>#DIV/0!</v>
      </c>
      <c r="H13" s="613">
        <f>IF(OR(A13="MSS",A13="CDS"),"",Realignment!P15)</f>
        <v>0</v>
      </c>
      <c r="J13" s="442">
        <f t="shared" si="3"/>
        <v>0</v>
      </c>
      <c r="K13" s="408" t="e">
        <f>IF(OR(A13="MSS",A13="CDS"),Realignment!L15,B13*H13)</f>
        <v>#DIV/0!</v>
      </c>
      <c r="L13" s="408"/>
      <c r="M13" s="408">
        <f t="shared" si="4"/>
        <v>0</v>
      </c>
      <c r="N13" s="408">
        <f t="shared" si="5"/>
        <v>0</v>
      </c>
      <c r="O13" s="408" t="e">
        <f t="shared" si="6"/>
        <v>#DIV/0!</v>
      </c>
      <c r="R13" s="408" t="s">
        <v>55</v>
      </c>
      <c r="S13" s="408">
        <v>2257.3780874</v>
      </c>
      <c r="T13" s="408">
        <v>50</v>
      </c>
      <c r="Y13" s="592"/>
      <c r="Z13" s="593"/>
      <c r="AA13" s="593"/>
    </row>
    <row r="14" spans="1:27" ht="18">
      <c r="A14" s="442">
        <f>Realignment!B16</f>
        <v>0</v>
      </c>
      <c r="B14" s="408" t="e">
        <f>Realignment!K16</f>
        <v>#DIV/0!</v>
      </c>
      <c r="C14" s="408"/>
      <c r="D14" s="408">
        <f t="shared" si="0"/>
        <v>0</v>
      </c>
      <c r="E14" s="408">
        <f t="shared" si="1"/>
        <v>0</v>
      </c>
      <c r="F14" s="409" t="e">
        <f t="shared" si="2"/>
        <v>#DIV/0!</v>
      </c>
      <c r="H14" s="613">
        <f>IF(OR(A14="MSS",A14="CDS"),"",Realignment!P16)</f>
        <v>0</v>
      </c>
      <c r="J14" s="442">
        <f t="shared" si="3"/>
        <v>0</v>
      </c>
      <c r="K14" s="408" t="e">
        <f>IF(OR(A14="MSS",A14="CDS"),Realignment!L16,B14*H14)</f>
        <v>#DIV/0!</v>
      </c>
      <c r="L14" s="408"/>
      <c r="M14" s="408">
        <f t="shared" si="4"/>
        <v>0</v>
      </c>
      <c r="N14" s="408">
        <f t="shared" si="5"/>
        <v>0</v>
      </c>
      <c r="O14" s="408" t="e">
        <f t="shared" si="6"/>
        <v>#DIV/0!</v>
      </c>
      <c r="R14" s="408" t="s">
        <v>49</v>
      </c>
      <c r="S14" s="408">
        <v>29150.909945</v>
      </c>
      <c r="T14" s="408">
        <v>1860</v>
      </c>
      <c r="Y14" s="592"/>
      <c r="Z14" s="593"/>
      <c r="AA14" s="593"/>
    </row>
    <row r="15" spans="1:27" ht="18">
      <c r="A15" s="442">
        <f>Realignment!B17</f>
        <v>0</v>
      </c>
      <c r="B15" s="408" t="e">
        <f>Realignment!K17</f>
        <v>#DIV/0!</v>
      </c>
      <c r="C15" s="408"/>
      <c r="D15" s="408">
        <f t="shared" si="0"/>
        <v>0</v>
      </c>
      <c r="E15" s="408">
        <f t="shared" si="1"/>
        <v>0</v>
      </c>
      <c r="F15" s="409" t="e">
        <f t="shared" si="2"/>
        <v>#DIV/0!</v>
      </c>
      <c r="H15" s="613">
        <f>IF(OR(A15="MSS",A15="CDS"),"",Realignment!P17)</f>
        <v>0</v>
      </c>
      <c r="J15" s="442">
        <f t="shared" si="3"/>
        <v>0</v>
      </c>
      <c r="K15" s="408" t="e">
        <f>IF(OR(A15="MSS",A15="CDS"),Realignment!L17,B15*H15)</f>
        <v>#DIV/0!</v>
      </c>
      <c r="L15" s="408"/>
      <c r="M15" s="408">
        <f t="shared" si="4"/>
        <v>0</v>
      </c>
      <c r="N15" s="408">
        <f t="shared" si="5"/>
        <v>0</v>
      </c>
      <c r="O15" s="408" t="e">
        <f t="shared" si="6"/>
        <v>#DIV/0!</v>
      </c>
      <c r="R15" s="408" t="s">
        <v>42</v>
      </c>
      <c r="S15" s="408">
        <v>28177.580782</v>
      </c>
      <c r="T15" s="408">
        <v>1536</v>
      </c>
      <c r="Y15" s="592"/>
      <c r="Z15" s="593"/>
      <c r="AA15" s="593"/>
    </row>
    <row r="16" spans="1:27" ht="18">
      <c r="A16" s="442">
        <f>Realignment!B18</f>
        <v>0</v>
      </c>
      <c r="B16" s="408" t="e">
        <f>Realignment!K18</f>
        <v>#DIV/0!</v>
      </c>
      <c r="C16" s="408"/>
      <c r="D16" s="408">
        <f t="shared" si="0"/>
        <v>0</v>
      </c>
      <c r="E16" s="408">
        <f t="shared" si="1"/>
        <v>0</v>
      </c>
      <c r="F16" s="409" t="e">
        <f t="shared" si="2"/>
        <v>#DIV/0!</v>
      </c>
      <c r="H16" s="613">
        <f>IF(OR(A16="MSS",A16="CDS"),"",Realignment!P18)</f>
        <v>0</v>
      </c>
      <c r="J16" s="442">
        <f t="shared" si="3"/>
        <v>0</v>
      </c>
      <c r="K16" s="408" t="e">
        <f>IF(OR(A16="MSS",A16="CDS"),Realignment!L18,B16*H16)</f>
        <v>#DIV/0!</v>
      </c>
      <c r="L16" s="408"/>
      <c r="M16" s="408">
        <f t="shared" si="4"/>
        <v>0</v>
      </c>
      <c r="N16" s="408">
        <f t="shared" si="5"/>
        <v>0</v>
      </c>
      <c r="O16" s="408" t="e">
        <f t="shared" si="6"/>
        <v>#DIV/0!</v>
      </c>
      <c r="R16" s="408" t="s">
        <v>252</v>
      </c>
      <c r="S16" s="408">
        <v>2.4028856826</v>
      </c>
      <c r="T16" s="408">
        <v>0</v>
      </c>
      <c r="Y16" s="592"/>
      <c r="Z16" s="593"/>
      <c r="AA16" s="593"/>
    </row>
    <row r="17" spans="1:27" ht="18">
      <c r="A17" s="442">
        <f>Realignment!B19</f>
        <v>0</v>
      </c>
      <c r="B17" s="408" t="e">
        <f>Realignment!K19</f>
        <v>#DIV/0!</v>
      </c>
      <c r="C17" s="408"/>
      <c r="D17" s="408">
        <f t="shared" si="0"/>
        <v>0</v>
      </c>
      <c r="E17" s="408">
        <f t="shared" si="1"/>
        <v>0</v>
      </c>
      <c r="F17" s="409" t="e">
        <f t="shared" si="2"/>
        <v>#DIV/0!</v>
      </c>
      <c r="H17" s="613">
        <f>IF(OR(A17="MSS",A17="CDS"),"",Realignment!P19)</f>
        <v>0</v>
      </c>
      <c r="J17" s="442">
        <f t="shared" si="3"/>
        <v>0</v>
      </c>
      <c r="K17" s="408" t="e">
        <f>IF(OR(A17="MSS",A17="CDS"),Realignment!L19,B17*H17)</f>
        <v>#DIV/0!</v>
      </c>
      <c r="L17" s="408"/>
      <c r="M17" s="408">
        <f t="shared" si="4"/>
        <v>0</v>
      </c>
      <c r="N17" s="408">
        <f t="shared" si="5"/>
        <v>0</v>
      </c>
      <c r="O17" s="408" t="e">
        <f t="shared" si="6"/>
        <v>#DIV/0!</v>
      </c>
      <c r="R17" s="408" t="s">
        <v>570</v>
      </c>
      <c r="S17" s="408">
        <v>6348.225073</v>
      </c>
      <c r="T17" s="408">
        <v>170</v>
      </c>
      <c r="Y17" s="592"/>
      <c r="Z17" s="593"/>
      <c r="AA17" s="593"/>
    </row>
    <row r="18" spans="1:27" ht="18">
      <c r="A18" s="442">
        <f>Realignment!B20</f>
        <v>0</v>
      </c>
      <c r="B18" s="408" t="e">
        <f>Realignment!K20</f>
        <v>#DIV/0!</v>
      </c>
      <c r="C18" s="408"/>
      <c r="D18" s="408">
        <f t="shared" si="0"/>
        <v>0</v>
      </c>
      <c r="E18" s="408">
        <f t="shared" si="1"/>
        <v>0</v>
      </c>
      <c r="F18" s="409" t="e">
        <f t="shared" si="2"/>
        <v>#DIV/0!</v>
      </c>
      <c r="H18" s="613">
        <f>IF(OR(A18="MSS",A18="CDS"),"",Realignment!P20)</f>
        <v>0</v>
      </c>
      <c r="J18" s="442">
        <f t="shared" si="3"/>
        <v>0</v>
      </c>
      <c r="K18" s="408" t="e">
        <f>IF(OR(A18="MSS",A18="CDS"),Realignment!L20,B18*H18)</f>
        <v>#DIV/0!</v>
      </c>
      <c r="L18" s="408"/>
      <c r="M18" s="408">
        <f t="shared" si="4"/>
        <v>0</v>
      </c>
      <c r="N18" s="408">
        <f t="shared" si="5"/>
        <v>0</v>
      </c>
      <c r="O18" s="408" t="e">
        <f t="shared" si="6"/>
        <v>#DIV/0!</v>
      </c>
      <c r="R18" s="408" t="s">
        <v>48</v>
      </c>
      <c r="S18" s="408">
        <v>637766.17118</v>
      </c>
      <c r="T18" s="408">
        <v>26582</v>
      </c>
      <c r="Y18" s="592"/>
      <c r="Z18" s="593"/>
      <c r="AA18" s="593"/>
    </row>
    <row r="19" spans="1:27" ht="18">
      <c r="A19" s="442">
        <f>Realignment!B21</f>
        <v>0</v>
      </c>
      <c r="B19" s="408" t="e">
        <f>Realignment!K21</f>
        <v>#DIV/0!</v>
      </c>
      <c r="C19" s="408"/>
      <c r="D19" s="408">
        <f t="shared" si="0"/>
        <v>0</v>
      </c>
      <c r="E19" s="408">
        <f t="shared" si="1"/>
        <v>0</v>
      </c>
      <c r="F19" s="409" t="e">
        <f t="shared" si="2"/>
        <v>#DIV/0!</v>
      </c>
      <c r="H19" s="613">
        <f>IF(OR(A19="MSS",A19="CDS"),"",Realignment!P21)</f>
        <v>0</v>
      </c>
      <c r="J19" s="442">
        <f t="shared" si="3"/>
        <v>0</v>
      </c>
      <c r="K19" s="408" t="e">
        <f>IF(OR(A19="MSS",A19="CDS"),Realignment!L21,B19*H19)</f>
        <v>#DIV/0!</v>
      </c>
      <c r="L19" s="408"/>
      <c r="M19" s="408">
        <f t="shared" si="4"/>
        <v>0</v>
      </c>
      <c r="N19" s="408">
        <f t="shared" si="5"/>
        <v>0</v>
      </c>
      <c r="O19" s="408" t="e">
        <f t="shared" si="6"/>
        <v>#DIV/0!</v>
      </c>
      <c r="R19" s="408" t="s">
        <v>268</v>
      </c>
      <c r="S19" s="408">
        <v>1</v>
      </c>
      <c r="T19" s="408">
        <v>0</v>
      </c>
      <c r="Y19" s="592"/>
      <c r="Z19" s="593"/>
      <c r="AA19" s="593"/>
    </row>
    <row r="20" spans="1:27" ht="18">
      <c r="A20" s="442">
        <f>Realignment!B22</f>
        <v>0</v>
      </c>
      <c r="B20" s="408" t="e">
        <f>Realignment!K22</f>
        <v>#DIV/0!</v>
      </c>
      <c r="C20" s="408"/>
      <c r="D20" s="408">
        <f t="shared" si="0"/>
        <v>0</v>
      </c>
      <c r="E20" s="408">
        <f t="shared" si="1"/>
        <v>0</v>
      </c>
      <c r="F20" s="409" t="e">
        <f t="shared" si="2"/>
        <v>#DIV/0!</v>
      </c>
      <c r="H20" s="613">
        <f>IF(OR(A20="MSS",A20="CDS"),"",Realignment!P22)</f>
        <v>0</v>
      </c>
      <c r="J20" s="442">
        <f t="shared" si="3"/>
        <v>0</v>
      </c>
      <c r="K20" s="408" t="e">
        <f>IF(OR(A20="MSS",A20="CDS"),Realignment!L22,B20*H20)</f>
        <v>#DIV/0!</v>
      </c>
      <c r="L20" s="408"/>
      <c r="M20" s="408">
        <f t="shared" si="4"/>
        <v>0</v>
      </c>
      <c r="N20" s="408">
        <f t="shared" si="5"/>
        <v>0</v>
      </c>
      <c r="O20" s="408" t="e">
        <f t="shared" si="6"/>
        <v>#DIV/0!</v>
      </c>
      <c r="R20" s="408" t="s">
        <v>40</v>
      </c>
      <c r="S20" s="408">
        <v>231.00285328</v>
      </c>
      <c r="T20" s="408">
        <v>5</v>
      </c>
      <c r="Y20" s="592"/>
      <c r="Z20" s="593"/>
      <c r="AA20" s="593"/>
    </row>
    <row r="21" spans="1:27" ht="18">
      <c r="A21" s="442">
        <f>Realignment!B23</f>
        <v>0</v>
      </c>
      <c r="B21" s="408" t="e">
        <f>Realignment!K23</f>
        <v>#DIV/0!</v>
      </c>
      <c r="C21" s="408"/>
      <c r="D21" s="408">
        <f t="shared" si="0"/>
        <v>0</v>
      </c>
      <c r="E21" s="408">
        <f t="shared" si="1"/>
        <v>0</v>
      </c>
      <c r="F21" s="409" t="e">
        <f t="shared" si="2"/>
        <v>#DIV/0!</v>
      </c>
      <c r="H21" s="613">
        <f>IF(OR(A21="MSS",A21="CDS"),"",Realignment!P23)</f>
        <v>0</v>
      </c>
      <c r="J21" s="442">
        <f t="shared" si="3"/>
        <v>0</v>
      </c>
      <c r="K21" s="408" t="e">
        <f>IF(OR(A21="MSS",A21="CDS"),Realignment!L23,B21*H21)</f>
        <v>#DIV/0!</v>
      </c>
      <c r="L21" s="408"/>
      <c r="M21" s="408">
        <f t="shared" si="4"/>
        <v>0</v>
      </c>
      <c r="N21" s="408">
        <f t="shared" si="5"/>
        <v>0</v>
      </c>
      <c r="O21" s="408" t="e">
        <f t="shared" si="6"/>
        <v>#DIV/0!</v>
      </c>
      <c r="R21" s="408" t="s">
        <v>59</v>
      </c>
      <c r="S21" s="408">
        <v>2281.4683112</v>
      </c>
      <c r="T21" s="408">
        <v>116</v>
      </c>
      <c r="Y21" s="592"/>
      <c r="Z21" s="593"/>
      <c r="AA21" s="593"/>
    </row>
    <row r="22" spans="1:27" ht="18">
      <c r="A22" s="442">
        <f>Realignment!B24</f>
        <v>0</v>
      </c>
      <c r="B22" s="408" t="e">
        <f>Realignment!K24</f>
        <v>#DIV/0!</v>
      </c>
      <c r="C22" s="408"/>
      <c r="D22" s="408">
        <f t="shared" si="0"/>
        <v>0</v>
      </c>
      <c r="E22" s="408">
        <f t="shared" si="1"/>
        <v>0</v>
      </c>
      <c r="F22" s="409" t="e">
        <f t="shared" si="2"/>
        <v>#DIV/0!</v>
      </c>
      <c r="H22" s="613">
        <f>IF(OR(A22="MSS",A22="CDS"),"",Realignment!P24)</f>
        <v>0</v>
      </c>
      <c r="J22" s="442">
        <f t="shared" si="3"/>
        <v>0</v>
      </c>
      <c r="K22" s="408" t="e">
        <f>IF(OR(A22="MSS",A22="CDS"),Realignment!L24,B22*H22)</f>
        <v>#DIV/0!</v>
      </c>
      <c r="L22" s="408"/>
      <c r="M22" s="408">
        <f t="shared" si="4"/>
        <v>0</v>
      </c>
      <c r="N22" s="408">
        <f t="shared" si="5"/>
        <v>0</v>
      </c>
      <c r="O22" s="408" t="e">
        <f t="shared" si="6"/>
        <v>#DIV/0!</v>
      </c>
      <c r="R22" s="408" t="s">
        <v>37</v>
      </c>
      <c r="S22" s="408">
        <v>1426.8564201</v>
      </c>
      <c r="T22" s="408">
        <v>170</v>
      </c>
      <c r="Y22" s="592"/>
      <c r="Z22" s="593"/>
      <c r="AA22" s="593"/>
    </row>
    <row r="23" spans="1:27" ht="18">
      <c r="A23" s="442">
        <f>Realignment!B25</f>
        <v>0</v>
      </c>
      <c r="B23" s="408" t="e">
        <f>Realignment!K25</f>
        <v>#DIV/0!</v>
      </c>
      <c r="C23" s="408"/>
      <c r="D23" s="408">
        <f t="shared" si="0"/>
        <v>0</v>
      </c>
      <c r="E23" s="408">
        <f t="shared" si="1"/>
        <v>0</v>
      </c>
      <c r="F23" s="409" t="e">
        <f t="shared" si="2"/>
        <v>#DIV/0!</v>
      </c>
      <c r="H23" s="613">
        <f>IF(OR(A23="MSS",A23="CDS"),"",Realignment!P25)</f>
        <v>0</v>
      </c>
      <c r="J23" s="442">
        <f t="shared" si="3"/>
        <v>0</v>
      </c>
      <c r="K23" s="408" t="e">
        <f>IF(OR(A23="MSS",A23="CDS"),Realignment!L25,B23*H23)</f>
        <v>#DIV/0!</v>
      </c>
      <c r="L23" s="408"/>
      <c r="M23" s="408">
        <f t="shared" si="4"/>
        <v>0</v>
      </c>
      <c r="N23" s="408">
        <f t="shared" si="5"/>
        <v>0</v>
      </c>
      <c r="O23" s="408" t="e">
        <f t="shared" si="6"/>
        <v>#DIV/0!</v>
      </c>
      <c r="R23" s="408" t="s">
        <v>63</v>
      </c>
      <c r="S23" s="408">
        <v>1640935.8727</v>
      </c>
      <c r="T23" s="408">
        <v>24491.984502</v>
      </c>
      <c r="Y23" s="592"/>
      <c r="Z23" s="593"/>
      <c r="AA23" s="593"/>
    </row>
    <row r="24" spans="1:27" ht="18">
      <c r="A24" s="442">
        <f>Realignment!B26</f>
        <v>0</v>
      </c>
      <c r="B24" s="408" t="e">
        <f>Realignment!K26</f>
        <v>#DIV/0!</v>
      </c>
      <c r="C24" s="408"/>
      <c r="D24" s="408">
        <f t="shared" si="0"/>
        <v>0</v>
      </c>
      <c r="E24" s="408">
        <f t="shared" si="1"/>
        <v>0</v>
      </c>
      <c r="F24" s="409" t="e">
        <f t="shared" si="2"/>
        <v>#DIV/0!</v>
      </c>
      <c r="H24" s="613">
        <f>IF(OR(A24="MSS",A24="CDS"),"",Realignment!P26)</f>
        <v>0</v>
      </c>
      <c r="J24" s="442">
        <f t="shared" si="3"/>
        <v>0</v>
      </c>
      <c r="K24" s="408" t="e">
        <f>IF(OR(A24="MSS",A24="CDS"),Realignment!L26,B24*H24)</f>
        <v>#DIV/0!</v>
      </c>
      <c r="L24" s="408"/>
      <c r="M24" s="408">
        <f t="shared" si="4"/>
        <v>0</v>
      </c>
      <c r="N24" s="408">
        <f t="shared" si="5"/>
        <v>0</v>
      </c>
      <c r="O24" s="408" t="e">
        <f t="shared" si="6"/>
        <v>#DIV/0!</v>
      </c>
      <c r="R24" s="408" t="s">
        <v>52</v>
      </c>
      <c r="S24" s="408">
        <v>1509.104771</v>
      </c>
      <c r="T24" s="408">
        <v>151</v>
      </c>
      <c r="Y24" s="592"/>
      <c r="Z24" s="593"/>
      <c r="AA24" s="593"/>
    </row>
    <row r="25" spans="1:27" ht="18">
      <c r="A25" s="442">
        <f>Realignment!B27</f>
        <v>0</v>
      </c>
      <c r="B25" s="408" t="e">
        <f>Realignment!K27</f>
        <v>#DIV/0!</v>
      </c>
      <c r="C25" s="408"/>
      <c r="D25" s="408">
        <f t="shared" si="0"/>
        <v>0</v>
      </c>
      <c r="E25" s="408">
        <f t="shared" si="1"/>
        <v>0</v>
      </c>
      <c r="F25" s="409" t="e">
        <f t="shared" si="2"/>
        <v>#DIV/0!</v>
      </c>
      <c r="H25" s="613">
        <f>IF(OR(A25="MSS",A25="CDS"),"",Realignment!P27)</f>
        <v>0</v>
      </c>
      <c r="J25" s="442">
        <f t="shared" si="3"/>
        <v>0</v>
      </c>
      <c r="K25" s="408" t="e">
        <f>IF(OR(A25="MSS",A25="CDS"),Realignment!L27,B25*H25)</f>
        <v>#DIV/0!</v>
      </c>
      <c r="L25" s="408"/>
      <c r="M25" s="408">
        <f t="shared" si="4"/>
        <v>0</v>
      </c>
      <c r="N25" s="408">
        <f t="shared" si="5"/>
        <v>0</v>
      </c>
      <c r="O25" s="408" t="e">
        <f t="shared" si="6"/>
        <v>#DIV/0!</v>
      </c>
      <c r="R25" s="408" t="s">
        <v>41</v>
      </c>
      <c r="S25" s="408">
        <v>24.899580062</v>
      </c>
      <c r="T25" s="408">
        <v>0</v>
      </c>
      <c r="Y25" s="592"/>
      <c r="Z25" s="593"/>
      <c r="AA25" s="593"/>
    </row>
    <row r="26" spans="1:27" ht="18">
      <c r="A26" s="442">
        <f>Realignment!B28</f>
        <v>0</v>
      </c>
      <c r="B26" s="408" t="e">
        <f>Realignment!K28</f>
        <v>#DIV/0!</v>
      </c>
      <c r="C26" s="408"/>
      <c r="D26" s="408">
        <f t="shared" si="0"/>
        <v>0</v>
      </c>
      <c r="E26" s="408">
        <f t="shared" si="1"/>
        <v>0</v>
      </c>
      <c r="F26" s="409" t="e">
        <f t="shared" si="2"/>
        <v>#DIV/0!</v>
      </c>
      <c r="H26" s="613">
        <f>IF(OR(A26="MSS",A26="CDS"),"",Realignment!P28)</f>
        <v>0</v>
      </c>
      <c r="J26" s="442">
        <f t="shared" si="3"/>
        <v>0</v>
      </c>
      <c r="K26" s="408" t="e">
        <f>IF(OR(A26="MSS",A26="CDS"),Realignment!L28,B26*H26)</f>
        <v>#DIV/0!</v>
      </c>
      <c r="L26" s="408"/>
      <c r="M26" s="408">
        <f t="shared" si="4"/>
        <v>0</v>
      </c>
      <c r="N26" s="408">
        <f t="shared" si="5"/>
        <v>0</v>
      </c>
      <c r="O26" s="408" t="e">
        <f t="shared" si="6"/>
        <v>#DIV/0!</v>
      </c>
      <c r="R26" s="408" t="s">
        <v>39</v>
      </c>
      <c r="S26" s="408">
        <v>67.555895197</v>
      </c>
      <c r="T26" s="408">
        <v>1</v>
      </c>
      <c r="Y26" s="592"/>
      <c r="Z26" s="593"/>
      <c r="AA26" s="593"/>
    </row>
    <row r="27" spans="1:27" ht="18">
      <c r="A27" s="442">
        <f>Realignment!B29</f>
        <v>0</v>
      </c>
      <c r="B27" s="408" t="e">
        <f>Realignment!K29</f>
        <v>#DIV/0!</v>
      </c>
      <c r="C27" s="408"/>
      <c r="D27" s="408">
        <f t="shared" si="0"/>
        <v>0</v>
      </c>
      <c r="E27" s="408">
        <f t="shared" si="1"/>
        <v>0</v>
      </c>
      <c r="F27" s="409" t="e">
        <f t="shared" si="2"/>
        <v>#DIV/0!</v>
      </c>
      <c r="H27" s="613">
        <f>IF(OR(A27="MSS",A27="CDS"),"",Realignment!P29)</f>
        <v>0</v>
      </c>
      <c r="J27" s="442">
        <f t="shared" si="3"/>
        <v>0</v>
      </c>
      <c r="K27" s="408" t="e">
        <f>IF(OR(A27="MSS",A27="CDS"),Realignment!L29,B27*H27)</f>
        <v>#DIV/0!</v>
      </c>
      <c r="L27" s="408"/>
      <c r="M27" s="408">
        <f t="shared" si="4"/>
        <v>0</v>
      </c>
      <c r="N27" s="408">
        <f t="shared" si="5"/>
        <v>0</v>
      </c>
      <c r="O27" s="408" t="e">
        <f t="shared" si="6"/>
        <v>#DIV/0!</v>
      </c>
      <c r="R27" s="409" t="s">
        <v>346</v>
      </c>
      <c r="S27" s="594">
        <v>0</v>
      </c>
      <c r="T27" s="408">
        <v>70</v>
      </c>
      <c r="Y27" s="592"/>
      <c r="Z27" s="593"/>
      <c r="AA27" s="593"/>
    </row>
    <row r="28" spans="1:27" ht="18">
      <c r="A28" s="442">
        <f>Realignment!B30</f>
        <v>0</v>
      </c>
      <c r="B28" s="408" t="e">
        <f>Realignment!K30</f>
        <v>#DIV/0!</v>
      </c>
      <c r="C28" s="408"/>
      <c r="D28" s="408">
        <f t="shared" si="0"/>
        <v>0</v>
      </c>
      <c r="E28" s="408">
        <f t="shared" si="1"/>
        <v>0</v>
      </c>
      <c r="F28" s="409" t="e">
        <f t="shared" si="2"/>
        <v>#DIV/0!</v>
      </c>
      <c r="H28" s="613">
        <f>IF(OR(A28="MSS",A28="CDS"),"",Realignment!P30)</f>
        <v>0</v>
      </c>
      <c r="J28" s="442">
        <f t="shared" si="3"/>
        <v>0</v>
      </c>
      <c r="K28" s="408" t="e">
        <f>IF(OR(A28="MSS",A28="CDS"),Realignment!L30,B28*H28)</f>
        <v>#DIV/0!</v>
      </c>
      <c r="L28" s="408"/>
      <c r="M28" s="408">
        <f t="shared" si="4"/>
        <v>0</v>
      </c>
      <c r="N28" s="408">
        <f t="shared" si="5"/>
        <v>0</v>
      </c>
      <c r="O28" s="408" t="e">
        <f aca="true" t="shared" si="7" ref="O28:O35">K28-L28-M28-N28</f>
        <v>#DIV/0!</v>
      </c>
      <c r="R28" s="408" t="s">
        <v>46</v>
      </c>
      <c r="S28" s="408">
        <v>46079.457741</v>
      </c>
      <c r="T28" s="408">
        <v>652</v>
      </c>
      <c r="Y28" s="592"/>
      <c r="Z28" s="593"/>
      <c r="AA28" s="593"/>
    </row>
    <row r="29" spans="1:27" ht="18">
      <c r="A29" s="442">
        <f>Realignment!B31</f>
        <v>0</v>
      </c>
      <c r="B29" s="408" t="e">
        <f>Realignment!K31</f>
        <v>#DIV/0!</v>
      </c>
      <c r="C29" s="408"/>
      <c r="D29" s="408">
        <f t="shared" si="0"/>
        <v>0</v>
      </c>
      <c r="E29" s="408">
        <f t="shared" si="1"/>
        <v>0</v>
      </c>
      <c r="F29" s="409" t="e">
        <f t="shared" si="2"/>
        <v>#DIV/0!</v>
      </c>
      <c r="H29" s="613">
        <f>IF(OR(A29="MSS",A29="CDS"),"",Realignment!P31)</f>
        <v>0</v>
      </c>
      <c r="J29" s="442">
        <f t="shared" si="3"/>
        <v>0</v>
      </c>
      <c r="K29" s="408" t="e">
        <f>IF(OR(A29="MSS",A29="CDS"),Realignment!L31,B29*H29)</f>
        <v>#DIV/0!</v>
      </c>
      <c r="L29" s="408"/>
      <c r="M29" s="408">
        <f t="shared" si="4"/>
        <v>0</v>
      </c>
      <c r="N29" s="408">
        <f t="shared" si="5"/>
        <v>0</v>
      </c>
      <c r="O29" s="408" t="e">
        <f t="shared" si="7"/>
        <v>#DIV/0!</v>
      </c>
      <c r="R29" s="408" t="s">
        <v>341</v>
      </c>
      <c r="S29" s="408">
        <v>1717.9491506</v>
      </c>
      <c r="T29" s="408">
        <v>74</v>
      </c>
      <c r="Y29" s="592"/>
      <c r="Z29" s="593"/>
      <c r="AA29" s="593"/>
    </row>
    <row r="30" spans="1:27" ht="18">
      <c r="A30" s="442">
        <f>Realignment!B32</f>
        <v>0</v>
      </c>
      <c r="B30" s="408" t="e">
        <f>Realignment!K32</f>
        <v>#DIV/0!</v>
      </c>
      <c r="C30" s="408"/>
      <c r="D30" s="408">
        <f t="shared" si="0"/>
        <v>0</v>
      </c>
      <c r="E30" s="408">
        <f t="shared" si="1"/>
        <v>0</v>
      </c>
      <c r="F30" s="409" t="e">
        <f t="shared" si="2"/>
        <v>#DIV/0!</v>
      </c>
      <c r="H30" s="613">
        <f>IF(OR(A30="MSS",A30="CDS"),"",Realignment!P32)</f>
        <v>0</v>
      </c>
      <c r="J30" s="442">
        <f aca="true" t="shared" si="8" ref="J30:J35">A30</f>
        <v>0</v>
      </c>
      <c r="K30" s="408" t="e">
        <f>IF(OR(A30="MSS",A30="CDS"),Realignment!L32,B30*H30)</f>
        <v>#DIV/0!</v>
      </c>
      <c r="L30" s="408"/>
      <c r="M30" s="408">
        <f t="shared" si="4"/>
        <v>0</v>
      </c>
      <c r="N30" s="408">
        <f t="shared" si="5"/>
        <v>0</v>
      </c>
      <c r="O30" s="408" t="e">
        <f t="shared" si="7"/>
        <v>#DIV/0!</v>
      </c>
      <c r="R30" s="408" t="s">
        <v>57</v>
      </c>
      <c r="S30" s="408">
        <v>5623.8000297</v>
      </c>
      <c r="T30" s="408">
        <v>854</v>
      </c>
      <c r="Y30" s="592"/>
      <c r="Z30" s="593"/>
      <c r="AA30" s="593"/>
    </row>
    <row r="31" spans="1:27" ht="18">
      <c r="A31" s="442">
        <f>Realignment!B33</f>
        <v>0</v>
      </c>
      <c r="B31" s="408" t="e">
        <f>Realignment!K33</f>
        <v>#DIV/0!</v>
      </c>
      <c r="C31" s="408"/>
      <c r="D31" s="408">
        <f t="shared" si="0"/>
        <v>0</v>
      </c>
      <c r="E31" s="408">
        <f t="shared" si="1"/>
        <v>0</v>
      </c>
      <c r="F31" s="409" t="e">
        <f t="shared" si="2"/>
        <v>#DIV/0!</v>
      </c>
      <c r="H31" s="613">
        <f>IF(OR(A31="MSS",A31="CDS"),"",Realignment!P33)</f>
        <v>0</v>
      </c>
      <c r="J31" s="442">
        <f t="shared" si="8"/>
        <v>0</v>
      </c>
      <c r="K31" s="408" t="e">
        <f>IF(OR(A31="MSS",A31="CDS"),Realignment!L33,B31*H31)</f>
        <v>#DIV/0!</v>
      </c>
      <c r="L31" s="408"/>
      <c r="M31" s="408">
        <f t="shared" si="4"/>
        <v>0</v>
      </c>
      <c r="N31" s="408">
        <f t="shared" si="5"/>
        <v>0</v>
      </c>
      <c r="O31" s="408" t="e">
        <f t="shared" si="7"/>
        <v>#DIV/0!</v>
      </c>
      <c r="R31" s="408" t="s">
        <v>38</v>
      </c>
      <c r="S31" s="408">
        <v>174.51827243</v>
      </c>
      <c r="T31" s="408">
        <v>7</v>
      </c>
      <c r="Y31" s="592"/>
      <c r="Z31" s="593"/>
      <c r="AA31" s="593"/>
    </row>
    <row r="32" spans="1:27" ht="18">
      <c r="A32" s="442">
        <f>Realignment!B34</f>
        <v>0</v>
      </c>
      <c r="B32" s="408" t="e">
        <f>Realignment!K34</f>
        <v>#DIV/0!</v>
      </c>
      <c r="C32" s="408"/>
      <c r="D32" s="408">
        <f t="shared" si="0"/>
        <v>0</v>
      </c>
      <c r="E32" s="408">
        <f t="shared" si="1"/>
        <v>0</v>
      </c>
      <c r="F32" s="409" t="e">
        <f t="shared" si="2"/>
        <v>#DIV/0!</v>
      </c>
      <c r="H32" s="613">
        <f>IF(OR(A32="MSS",A32="CDS"),"",Realignment!P34)</f>
        <v>0</v>
      </c>
      <c r="J32" s="442">
        <f t="shared" si="8"/>
        <v>0</v>
      </c>
      <c r="K32" s="408" t="e">
        <f>IF(OR(A32="MSS",A32="CDS"),Realignment!L34,B32*H32)</f>
        <v>#DIV/0!</v>
      </c>
      <c r="L32" s="408"/>
      <c r="M32" s="408">
        <f t="shared" si="4"/>
        <v>0</v>
      </c>
      <c r="N32" s="408">
        <f t="shared" si="5"/>
        <v>0</v>
      </c>
      <c r="O32" s="408" t="e">
        <f t="shared" si="7"/>
        <v>#DIV/0!</v>
      </c>
      <c r="R32" s="408" t="s">
        <v>100</v>
      </c>
      <c r="S32" s="408">
        <v>120.22366026</v>
      </c>
      <c r="T32" s="408">
        <v>4</v>
      </c>
      <c r="Y32" s="592"/>
      <c r="Z32" s="593"/>
      <c r="AA32" s="593"/>
    </row>
    <row r="33" spans="1:27" ht="18">
      <c r="A33" s="442">
        <f>Realignment!B35</f>
        <v>0</v>
      </c>
      <c r="B33" s="408" t="e">
        <f>Realignment!K35</f>
        <v>#DIV/0!</v>
      </c>
      <c r="C33" s="408"/>
      <c r="D33" s="408">
        <f t="shared" si="0"/>
        <v>0</v>
      </c>
      <c r="E33" s="408">
        <f t="shared" si="1"/>
        <v>0</v>
      </c>
      <c r="F33" s="409" t="e">
        <f t="shared" si="2"/>
        <v>#DIV/0!</v>
      </c>
      <c r="H33" s="613">
        <f>IF(OR(A33="MSS",A33="CDS"),"",Realignment!P35)</f>
        <v>0</v>
      </c>
      <c r="J33" s="442">
        <f t="shared" si="8"/>
        <v>0</v>
      </c>
      <c r="K33" s="408" t="e">
        <f>IF(OR(A33="MSS",A33="CDS"),Realignment!L35,B33*H33)</f>
        <v>#DIV/0!</v>
      </c>
      <c r="L33" s="408"/>
      <c r="M33" s="408">
        <f t="shared" si="4"/>
        <v>0</v>
      </c>
      <c r="N33" s="408">
        <f t="shared" si="5"/>
        <v>0</v>
      </c>
      <c r="O33" s="408" t="e">
        <f t="shared" si="7"/>
        <v>#DIV/0!</v>
      </c>
      <c r="R33" s="408" t="s">
        <v>56</v>
      </c>
      <c r="S33" s="408">
        <v>4416.7810035</v>
      </c>
      <c r="T33" s="408">
        <v>964</v>
      </c>
      <c r="Y33" s="592"/>
      <c r="Z33" s="593"/>
      <c r="AA33" s="593"/>
    </row>
    <row r="34" spans="1:27" ht="18">
      <c r="A34" s="442">
        <f>Realignment!B36</f>
        <v>0</v>
      </c>
      <c r="B34" s="408" t="e">
        <f>Realignment!K36</f>
        <v>#DIV/0!</v>
      </c>
      <c r="C34" s="408"/>
      <c r="D34" s="408">
        <f t="shared" si="0"/>
        <v>0</v>
      </c>
      <c r="E34" s="408">
        <f t="shared" si="1"/>
        <v>0</v>
      </c>
      <c r="F34" s="409" t="e">
        <f t="shared" si="2"/>
        <v>#DIV/0!</v>
      </c>
      <c r="H34" s="613">
        <f>IF(OR(A34="MSS",A34="CDS"),"",Realignment!P36)</f>
        <v>0</v>
      </c>
      <c r="J34" s="442">
        <f t="shared" si="8"/>
        <v>0</v>
      </c>
      <c r="K34" s="408" t="e">
        <f>IF(OR(A34="MSS",A34="CDS"),Realignment!L36,B34*H34)</f>
        <v>#DIV/0!</v>
      </c>
      <c r="L34" s="408"/>
      <c r="M34" s="408">
        <f t="shared" si="4"/>
        <v>0</v>
      </c>
      <c r="N34" s="408">
        <f t="shared" si="5"/>
        <v>0</v>
      </c>
      <c r="O34" s="408" t="e">
        <f t="shared" si="7"/>
        <v>#DIV/0!</v>
      </c>
      <c r="R34" s="408" t="s">
        <v>54</v>
      </c>
      <c r="S34" s="408">
        <v>175.68976985</v>
      </c>
      <c r="T34" s="408">
        <v>0</v>
      </c>
      <c r="Y34" s="592"/>
      <c r="Z34" s="593"/>
      <c r="AA34" s="593"/>
    </row>
    <row r="35" spans="1:27" ht="18">
      <c r="A35" s="442">
        <f>Realignment!B37</f>
        <v>0</v>
      </c>
      <c r="B35" s="408" t="e">
        <f>Realignment!K37</f>
        <v>#DIV/0!</v>
      </c>
      <c r="C35" s="408"/>
      <c r="D35" s="408">
        <f t="shared" si="0"/>
        <v>0</v>
      </c>
      <c r="E35" s="408">
        <f t="shared" si="1"/>
        <v>0</v>
      </c>
      <c r="F35" s="409" t="e">
        <f t="shared" si="2"/>
        <v>#DIV/0!</v>
      </c>
      <c r="H35" s="613">
        <f>IF(OR(A35="MSS",A35="CDS"),"",Realignment!P37)</f>
        <v>0</v>
      </c>
      <c r="J35" s="442">
        <f t="shared" si="8"/>
        <v>0</v>
      </c>
      <c r="K35" s="408" t="e">
        <f>IF(OR(A35="MSS",A35="CDS"),Realignment!L37,B35*H35)</f>
        <v>#DIV/0!</v>
      </c>
      <c r="L35" s="408"/>
      <c r="M35" s="408">
        <f t="shared" si="4"/>
        <v>0</v>
      </c>
      <c r="N35" s="408">
        <f t="shared" si="5"/>
        <v>0</v>
      </c>
      <c r="O35" s="408" t="e">
        <f t="shared" si="7"/>
        <v>#DIV/0!</v>
      </c>
      <c r="R35" s="408" t="s">
        <v>50</v>
      </c>
      <c r="S35" s="408">
        <v>12375.737825</v>
      </c>
      <c r="T35" s="408">
        <v>702</v>
      </c>
      <c r="Y35" s="592"/>
      <c r="Z35" s="593"/>
      <c r="AA35" s="593"/>
    </row>
    <row r="36" spans="1:27" ht="18">
      <c r="A36" s="442">
        <f>Realignment!B38</f>
        <v>0</v>
      </c>
      <c r="B36" s="408" t="e">
        <f>Realignment!K38</f>
        <v>#DIV/0!</v>
      </c>
      <c r="C36" s="408"/>
      <c r="D36" s="408">
        <f t="shared" si="0"/>
        <v>0</v>
      </c>
      <c r="E36" s="408">
        <f t="shared" si="1"/>
        <v>0</v>
      </c>
      <c r="F36" s="409" t="e">
        <f aca="true" t="shared" si="9" ref="F36:F43">B36-C36-D36-E36</f>
        <v>#DIV/0!</v>
      </c>
      <c r="H36" s="613">
        <f>IF(OR(A36="MSS",A36="CDS"),"",Realignment!P38)</f>
        <v>0</v>
      </c>
      <c r="J36" s="442">
        <f aca="true" t="shared" si="10" ref="J36:J43">A36</f>
        <v>0</v>
      </c>
      <c r="K36" s="408" t="e">
        <f>IF(OR(A36="MSS",A36="CDS"),Realignment!L38,B36*H36)</f>
        <v>#DIV/0!</v>
      </c>
      <c r="L36" s="408"/>
      <c r="M36" s="408">
        <f t="shared" si="4"/>
        <v>0</v>
      </c>
      <c r="N36" s="408">
        <f t="shared" si="5"/>
        <v>0</v>
      </c>
      <c r="O36" s="408" t="e">
        <f aca="true" t="shared" si="11" ref="O36:O43">K36-L36-M36-N36</f>
        <v>#DIV/0!</v>
      </c>
      <c r="R36" s="408" t="s">
        <v>222</v>
      </c>
      <c r="S36" s="408">
        <v>0</v>
      </c>
      <c r="T36" s="408">
        <v>105</v>
      </c>
      <c r="Y36" s="592"/>
      <c r="Z36" s="593"/>
      <c r="AA36" s="593"/>
    </row>
    <row r="37" spans="1:27" ht="18">
      <c r="A37" s="442">
        <f>Realignment!B39</f>
        <v>0</v>
      </c>
      <c r="B37" s="408" t="e">
        <f>Realignment!K39</f>
        <v>#DIV/0!</v>
      </c>
      <c r="C37" s="408"/>
      <c r="D37" s="408">
        <f t="shared" si="0"/>
        <v>0</v>
      </c>
      <c r="E37" s="408">
        <f t="shared" si="1"/>
        <v>0</v>
      </c>
      <c r="F37" s="409" t="e">
        <f t="shared" si="9"/>
        <v>#DIV/0!</v>
      </c>
      <c r="H37" s="613">
        <f>IF(OR(A37="MSS",A37="CDS"),"",Realignment!P39)</f>
        <v>0</v>
      </c>
      <c r="J37" s="442">
        <f t="shared" si="10"/>
        <v>0</v>
      </c>
      <c r="K37" s="408" t="e">
        <f>IF(OR(A37="MSS",A37="CDS"),Realignment!L39,B37*H37)</f>
        <v>#DIV/0!</v>
      </c>
      <c r="L37" s="408"/>
      <c r="M37" s="408">
        <f t="shared" si="4"/>
        <v>0</v>
      </c>
      <c r="N37" s="408">
        <f t="shared" si="5"/>
        <v>0</v>
      </c>
      <c r="O37" s="408" t="e">
        <f t="shared" si="11"/>
        <v>#DIV/0!</v>
      </c>
      <c r="R37" s="409" t="s">
        <v>61</v>
      </c>
      <c r="S37" s="408">
        <v>21.398963731</v>
      </c>
      <c r="T37" s="408">
        <v>0</v>
      </c>
      <c r="Y37" s="592"/>
      <c r="Z37" s="593"/>
      <c r="AA37" s="593"/>
    </row>
    <row r="38" spans="1:27" ht="18">
      <c r="A38" s="442">
        <f>Realignment!B40</f>
        <v>0</v>
      </c>
      <c r="B38" s="408" t="e">
        <f>Realignment!K40</f>
        <v>#DIV/0!</v>
      </c>
      <c r="C38" s="408"/>
      <c r="D38" s="408">
        <f t="shared" si="0"/>
        <v>0</v>
      </c>
      <c r="E38" s="408">
        <f t="shared" si="1"/>
        <v>0</v>
      </c>
      <c r="F38" s="409" t="e">
        <f t="shared" si="9"/>
        <v>#DIV/0!</v>
      </c>
      <c r="H38" s="613">
        <f>IF(OR(A38="MSS",A38="CDS"),"",Realignment!P40)</f>
        <v>0</v>
      </c>
      <c r="J38" s="442">
        <f t="shared" si="10"/>
        <v>0</v>
      </c>
      <c r="K38" s="408" t="e">
        <f>IF(OR(A38="MSS",A38="CDS"),Realignment!L40,B38*H38)</f>
        <v>#DIV/0!</v>
      </c>
      <c r="L38" s="408"/>
      <c r="M38" s="408">
        <f t="shared" si="4"/>
        <v>0</v>
      </c>
      <c r="N38" s="408">
        <f t="shared" si="5"/>
        <v>0</v>
      </c>
      <c r="O38" s="408" t="e">
        <f t="shared" si="11"/>
        <v>#DIV/0!</v>
      </c>
      <c r="R38" s="235" t="s">
        <v>53</v>
      </c>
      <c r="S38" s="416">
        <v>94350.881088</v>
      </c>
      <c r="T38" s="416">
        <v>4326</v>
      </c>
      <c r="Y38" s="592"/>
      <c r="Z38" s="593"/>
      <c r="AA38" s="593"/>
    </row>
    <row r="39" spans="1:27" ht="18">
      <c r="A39" s="442">
        <f>Realignment!B41</f>
        <v>0</v>
      </c>
      <c r="B39" s="408" t="e">
        <f>Realignment!K41</f>
        <v>#DIV/0!</v>
      </c>
      <c r="C39" s="408"/>
      <c r="D39" s="408">
        <f t="shared" si="0"/>
        <v>0</v>
      </c>
      <c r="E39" s="408">
        <f t="shared" si="1"/>
        <v>0</v>
      </c>
      <c r="F39" s="409" t="e">
        <f t="shared" si="9"/>
        <v>#DIV/0!</v>
      </c>
      <c r="H39" s="613">
        <f>IF(OR(A39="MSS",A39="CDS"),"",Realignment!P41)</f>
        <v>0</v>
      </c>
      <c r="J39" s="442">
        <f t="shared" si="10"/>
        <v>0</v>
      </c>
      <c r="K39" s="408" t="e">
        <f>IF(OR(A39="MSS",A39="CDS"),Realignment!L41,B39*H39)</f>
        <v>#DIV/0!</v>
      </c>
      <c r="L39" s="408"/>
      <c r="M39" s="408">
        <f t="shared" si="4"/>
        <v>0</v>
      </c>
      <c r="N39" s="408">
        <f t="shared" si="5"/>
        <v>0</v>
      </c>
      <c r="O39" s="408" t="e">
        <f t="shared" si="11"/>
        <v>#DIV/0!</v>
      </c>
      <c r="R39" s="235" t="s">
        <v>192</v>
      </c>
      <c r="S39" s="416">
        <v>21.848341232</v>
      </c>
      <c r="T39" s="416">
        <v>6</v>
      </c>
      <c r="Y39" s="592"/>
      <c r="Z39" s="593"/>
      <c r="AA39" s="593"/>
    </row>
    <row r="40" spans="1:27" ht="18">
      <c r="A40" s="442">
        <f>Realignment!B42</f>
        <v>0</v>
      </c>
      <c r="B40" s="408" t="e">
        <f>Realignment!K42</f>
        <v>#DIV/0!</v>
      </c>
      <c r="C40" s="408"/>
      <c r="D40" s="408">
        <f t="shared" si="0"/>
        <v>0</v>
      </c>
      <c r="E40" s="408">
        <f t="shared" si="1"/>
        <v>0</v>
      </c>
      <c r="F40" s="409" t="e">
        <f t="shared" si="9"/>
        <v>#DIV/0!</v>
      </c>
      <c r="H40" s="613">
        <f>IF(OR(A40="MSS",A40="CDS"),"",Realignment!P42)</f>
        <v>0</v>
      </c>
      <c r="J40" s="442">
        <f t="shared" si="10"/>
        <v>0</v>
      </c>
      <c r="K40" s="408" t="e">
        <f>IF(OR(A40="MSS",A40="CDS"),Realignment!L42,B40*H40)</f>
        <v>#DIV/0!</v>
      </c>
      <c r="L40" s="408"/>
      <c r="M40" s="408">
        <f t="shared" si="4"/>
        <v>0</v>
      </c>
      <c r="N40" s="408">
        <f t="shared" si="5"/>
        <v>0</v>
      </c>
      <c r="O40" s="408" t="e">
        <f t="shared" si="11"/>
        <v>#DIV/0!</v>
      </c>
      <c r="R40" s="235" t="s">
        <v>44</v>
      </c>
      <c r="S40" s="416">
        <v>0</v>
      </c>
      <c r="T40" s="416">
        <v>0</v>
      </c>
      <c r="Y40" s="592"/>
      <c r="Z40" s="593"/>
      <c r="AA40" s="593"/>
    </row>
    <row r="41" spans="1:27" ht="18">
      <c r="A41" s="442">
        <f>Realignment!B43</f>
        <v>0</v>
      </c>
      <c r="B41" s="408" t="e">
        <f>Realignment!K43</f>
        <v>#DIV/0!</v>
      </c>
      <c r="C41" s="408"/>
      <c r="D41" s="408">
        <f t="shared" si="0"/>
        <v>0</v>
      </c>
      <c r="E41" s="408">
        <f t="shared" si="1"/>
        <v>0</v>
      </c>
      <c r="F41" s="409" t="e">
        <f t="shared" si="9"/>
        <v>#DIV/0!</v>
      </c>
      <c r="H41" s="613">
        <f>IF(OR(A41="MSS",A41="CDS"),"",Realignment!P43)</f>
        <v>0</v>
      </c>
      <c r="J41" s="442">
        <f t="shared" si="10"/>
        <v>0</v>
      </c>
      <c r="K41" s="408" t="e">
        <f>IF(OR(A41="MSS",A41="CDS"),Realignment!L43,B41*H41)</f>
        <v>#DIV/0!</v>
      </c>
      <c r="L41" s="408"/>
      <c r="M41" s="408">
        <f t="shared" si="4"/>
        <v>0</v>
      </c>
      <c r="N41" s="408">
        <f t="shared" si="5"/>
        <v>0</v>
      </c>
      <c r="O41" s="408" t="e">
        <f t="shared" si="11"/>
        <v>#DIV/0!</v>
      </c>
      <c r="R41" s="235" t="s">
        <v>58</v>
      </c>
      <c r="S41" s="416">
        <v>1599.5039367</v>
      </c>
      <c r="T41" s="416">
        <v>24</v>
      </c>
      <c r="Y41" s="592"/>
      <c r="Z41" s="593"/>
      <c r="AA41" s="593"/>
    </row>
    <row r="42" spans="1:27" ht="18">
      <c r="A42" s="442">
        <f>Realignment!B44</f>
        <v>0</v>
      </c>
      <c r="B42" s="408" t="e">
        <f>Realignment!K44</f>
        <v>#DIV/0!</v>
      </c>
      <c r="C42" s="408"/>
      <c r="D42" s="408">
        <f t="shared" si="0"/>
        <v>0</v>
      </c>
      <c r="E42" s="408">
        <f t="shared" si="1"/>
        <v>0</v>
      </c>
      <c r="F42" s="409" t="e">
        <f t="shared" si="9"/>
        <v>#DIV/0!</v>
      </c>
      <c r="H42" s="613">
        <f>IF(OR(A42="MSS",A42="CDS"),"",Realignment!P44)</f>
        <v>0</v>
      </c>
      <c r="J42" s="442">
        <f t="shared" si="10"/>
        <v>0</v>
      </c>
      <c r="K42" s="408" t="e">
        <f>IF(OR(A42="MSS",A42="CDS"),Realignment!L44,B42*H42)</f>
        <v>#DIV/0!</v>
      </c>
      <c r="L42" s="408"/>
      <c r="M42" s="408">
        <f t="shared" si="4"/>
        <v>0</v>
      </c>
      <c r="N42" s="408">
        <f t="shared" si="5"/>
        <v>0</v>
      </c>
      <c r="O42" s="408" t="e">
        <f t="shared" si="11"/>
        <v>#DIV/0!</v>
      </c>
      <c r="S42" s="416"/>
      <c r="T42" s="416"/>
      <c r="Y42" s="592"/>
      <c r="Z42" s="593"/>
      <c r="AA42" s="593"/>
    </row>
    <row r="43" spans="1:27" ht="18">
      <c r="A43" s="442">
        <f>Realignment!B45</f>
        <v>0</v>
      </c>
      <c r="B43" s="408" t="e">
        <f>Realignment!K45</f>
        <v>#DIV/0!</v>
      </c>
      <c r="C43" s="408"/>
      <c r="D43" s="408">
        <f t="shared" si="0"/>
        <v>0</v>
      </c>
      <c r="E43" s="408">
        <f t="shared" si="1"/>
        <v>0</v>
      </c>
      <c r="F43" s="409" t="e">
        <f t="shared" si="9"/>
        <v>#DIV/0!</v>
      </c>
      <c r="H43" s="613">
        <f>IF(OR(A43="MSS",A43="CDS"),"",Realignment!P45)</f>
        <v>0</v>
      </c>
      <c r="J43" s="442">
        <f t="shared" si="10"/>
        <v>0</v>
      </c>
      <c r="K43" s="408" t="e">
        <f>IF(OR(A43="MSS",A43="CDS"),Realignment!L45,B43*H43)</f>
        <v>#DIV/0!</v>
      </c>
      <c r="L43" s="408"/>
      <c r="M43" s="408">
        <f t="shared" si="4"/>
        <v>0</v>
      </c>
      <c r="N43" s="408">
        <f t="shared" si="5"/>
        <v>0</v>
      </c>
      <c r="O43" s="408" t="e">
        <f t="shared" si="11"/>
        <v>#DIV/0!</v>
      </c>
      <c r="S43" s="416"/>
      <c r="T43" s="416"/>
      <c r="Y43" s="592"/>
      <c r="Z43" s="593"/>
      <c r="AA43" s="593"/>
    </row>
    <row r="44" spans="1:27" ht="12.75">
      <c r="A44" s="442"/>
      <c r="B44" s="408"/>
      <c r="C44" s="408"/>
      <c r="D44" s="408">
        <f t="shared" si="0"/>
        <v>0</v>
      </c>
      <c r="E44" s="408">
        <f t="shared" si="1"/>
        <v>0</v>
      </c>
      <c r="F44" s="409"/>
      <c r="H44" s="613">
        <f>IF(OR(A44="MSS",A44="CDS"),"",Realignment!P46)</f>
        <v>0</v>
      </c>
      <c r="J44" s="442"/>
      <c r="K44" s="408"/>
      <c r="L44" s="408"/>
      <c r="M44" s="408"/>
      <c r="N44" s="408"/>
      <c r="O44" s="408"/>
      <c r="S44" s="416"/>
      <c r="T44" s="416"/>
      <c r="Y44" s="401"/>
      <c r="Z44" s="401"/>
      <c r="AA44" s="401"/>
    </row>
    <row r="45" spans="1:20" ht="12.75">
      <c r="A45" s="442"/>
      <c r="B45" s="408"/>
      <c r="C45" s="408"/>
      <c r="D45" s="408">
        <f t="shared" si="0"/>
        <v>0</v>
      </c>
      <c r="E45" s="408">
        <f t="shared" si="1"/>
        <v>0</v>
      </c>
      <c r="F45" s="409"/>
      <c r="H45" s="613">
        <f>IF(OR(A45="MSS",A45="CDS"),"",Realignment!P49)</f>
        <v>0</v>
      </c>
      <c r="J45" s="442"/>
      <c r="K45" s="408"/>
      <c r="L45" s="408"/>
      <c r="M45" s="408"/>
      <c r="N45" s="408"/>
      <c r="O45" s="408"/>
      <c r="S45" s="416"/>
      <c r="T45" s="416"/>
    </row>
    <row r="46" spans="1:20" ht="12.75">
      <c r="A46" s="442"/>
      <c r="B46" s="408"/>
      <c r="C46" s="408"/>
      <c r="D46" s="408">
        <f t="shared" si="0"/>
        <v>0</v>
      </c>
      <c r="E46" s="408">
        <f t="shared" si="1"/>
        <v>0</v>
      </c>
      <c r="F46" s="409"/>
      <c r="H46" s="613">
        <f>IF(OR(A46="MSS",A46="CDS"),"",Realignment!P50)</f>
        <v>0</v>
      </c>
      <c r="J46" s="442"/>
      <c r="K46" s="408"/>
      <c r="L46" s="408"/>
      <c r="M46" s="408"/>
      <c r="N46" s="408"/>
      <c r="O46" s="408"/>
      <c r="S46" s="416"/>
      <c r="T46" s="416"/>
    </row>
    <row r="47" spans="1:20" ht="12.75">
      <c r="A47" s="442"/>
      <c r="B47" s="408"/>
      <c r="C47" s="408"/>
      <c r="D47" s="408">
        <f t="shared" si="0"/>
        <v>0</v>
      </c>
      <c r="E47" s="408">
        <f t="shared" si="1"/>
        <v>0</v>
      </c>
      <c r="F47" s="409"/>
      <c r="H47" s="613">
        <f>IF(OR(A47="MSS",A47="CDS"),"",Realignment!P51)</f>
        <v>0</v>
      </c>
      <c r="J47" s="442"/>
      <c r="K47" s="408"/>
      <c r="L47" s="408"/>
      <c r="M47" s="408"/>
      <c r="N47" s="408"/>
      <c r="O47" s="408"/>
      <c r="S47" s="416"/>
      <c r="T47" s="416"/>
    </row>
    <row r="48" spans="1:20" ht="12.75">
      <c r="A48" s="407"/>
      <c r="H48" s="613">
        <f>IF(OR(A48="MSS",A48="CDS"),"",Realignment!P52)</f>
        <v>0</v>
      </c>
      <c r="K48" s="408"/>
      <c r="L48" s="408"/>
      <c r="M48" s="408"/>
      <c r="N48" s="408"/>
      <c r="O48" s="408"/>
      <c r="S48" s="416"/>
      <c r="T48" s="416"/>
    </row>
    <row r="49" spans="1:21" ht="13.5" thickBot="1">
      <c r="A49" s="411" t="s">
        <v>65</v>
      </c>
      <c r="B49" s="412" t="e">
        <f>SUM(B6:B48)</f>
        <v>#DIV/0!</v>
      </c>
      <c r="C49" s="412">
        <f>SUM(C6:C48)</f>
        <v>0</v>
      </c>
      <c r="D49" s="412">
        <f>SUM(D6:D48)</f>
        <v>0</v>
      </c>
      <c r="E49" s="412">
        <f>SUM(E6:E48)</f>
        <v>0</v>
      </c>
      <c r="F49" s="412" t="e">
        <f>B49-C49-D49-E49</f>
        <v>#DIV/0!</v>
      </c>
      <c r="J49" s="411" t="s">
        <v>65</v>
      </c>
      <c r="K49" s="413" t="e">
        <f>SUM(K6:K48)</f>
        <v>#DIV/0!</v>
      </c>
      <c r="L49" s="413">
        <v>0</v>
      </c>
      <c r="M49" s="413">
        <f>SUM(M6:M48)</f>
        <v>0</v>
      </c>
      <c r="N49" s="413">
        <f>SUM(N6:N48)</f>
        <v>0</v>
      </c>
      <c r="O49" s="413" t="e">
        <f>K49-L49-M49-N49</f>
        <v>#DIV/0!</v>
      </c>
      <c r="S49" s="416">
        <f>SUM(S6:S48)</f>
        <v>2883780.142997083</v>
      </c>
      <c r="T49" s="416">
        <f>SUM(T6:T48)</f>
        <v>78718.365915</v>
      </c>
      <c r="U49" s="235" t="s">
        <v>65</v>
      </c>
    </row>
    <row r="50" spans="1:21" ht="13.5" thickTop="1">
      <c r="A50" s="407"/>
      <c r="S50" s="416">
        <f>D49</f>
        <v>0</v>
      </c>
      <c r="T50" s="416">
        <f>E49</f>
        <v>0</v>
      </c>
      <c r="U50" s="235" t="s">
        <v>604</v>
      </c>
    </row>
    <row r="51" spans="19:21" ht="12.75">
      <c r="S51" s="416">
        <f>S49-S50</f>
        <v>2883780.142997083</v>
      </c>
      <c r="T51" s="416">
        <f>T49-T50</f>
        <v>78718.365915</v>
      </c>
      <c r="U51" s="235" t="s">
        <v>605</v>
      </c>
    </row>
    <row r="52" spans="1:5" ht="12.75">
      <c r="A52" s="414" t="s">
        <v>167</v>
      </c>
      <c r="B52" s="235" t="s">
        <v>62</v>
      </c>
      <c r="D52" s="415"/>
      <c r="E52" s="416" t="e">
        <f>VLOOKUP(B52,A6:B47,2,FALSE)</f>
        <v>#N/A</v>
      </c>
    </row>
    <row r="53" spans="1:5" ht="12.75">
      <c r="A53" s="414" t="s">
        <v>476</v>
      </c>
      <c r="D53" s="417"/>
      <c r="E53" s="404">
        <f>'Input Info'!E124</f>
        <v>0</v>
      </c>
    </row>
    <row r="54" spans="1:5" ht="12.75">
      <c r="A54" s="414" t="s">
        <v>477</v>
      </c>
      <c r="D54" s="415"/>
      <c r="E54" s="416" t="e">
        <f>E52+E53</f>
        <v>#N/A</v>
      </c>
    </row>
    <row r="55" ht="12.75">
      <c r="A55" s="414" t="s">
        <v>478</v>
      </c>
    </row>
    <row r="56" spans="1:4" ht="12.75">
      <c r="A56" s="414" t="s">
        <v>479</v>
      </c>
      <c r="D56" s="563">
        <v>0</v>
      </c>
    </row>
    <row r="57" spans="1:4" ht="12.75">
      <c r="A57" s="414" t="s">
        <v>600</v>
      </c>
      <c r="D57" s="563">
        <v>0</v>
      </c>
    </row>
    <row r="58" spans="1:4" ht="12.75">
      <c r="A58" s="414" t="s">
        <v>601</v>
      </c>
      <c r="D58" s="563">
        <v>0</v>
      </c>
    </row>
    <row r="59" spans="1:5" ht="12.75">
      <c r="A59" s="414" t="s">
        <v>480</v>
      </c>
      <c r="E59" s="556">
        <f>-D56-D57-D58</f>
        <v>0</v>
      </c>
    </row>
    <row r="60" spans="1:5" ht="12.75">
      <c r="A60" s="414" t="s">
        <v>481</v>
      </c>
      <c r="E60" s="418" t="e">
        <f>E54+E59</f>
        <v>#N/A</v>
      </c>
    </row>
    <row r="62" spans="1:5" ht="12.75">
      <c r="A62" s="414" t="s">
        <v>482</v>
      </c>
      <c r="E62" s="416" t="e">
        <f>O49</f>
        <v>#DIV/0!</v>
      </c>
    </row>
    <row r="64" spans="1:5" ht="12.75">
      <c r="A64" s="414" t="s">
        <v>483</v>
      </c>
      <c r="E64" s="419" t="e">
        <f>E62/E60</f>
        <v>#DIV/0!</v>
      </c>
    </row>
  </sheetData>
  <sheetProtection/>
  <mergeCells count="6">
    <mergeCell ref="R4:T4"/>
    <mergeCell ref="A1:F1"/>
    <mergeCell ref="J1:O1"/>
    <mergeCell ref="A2:F2"/>
    <mergeCell ref="J2:O2"/>
    <mergeCell ref="R3:T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zoomScalePageLayoutView="0" workbookViewId="0" topLeftCell="A1">
      <selection activeCell="F7" sqref="F7"/>
    </sheetView>
  </sheetViews>
  <sheetFormatPr defaultColWidth="9.28125" defaultRowHeight="12.75"/>
  <cols>
    <col min="1" max="1" width="11.28125" style="235" customWidth="1"/>
    <col min="2" max="2" width="12.00390625" style="235" customWidth="1"/>
    <col min="3" max="3" width="12.28125" style="235" customWidth="1"/>
    <col min="4" max="4" width="11.421875" style="235" customWidth="1"/>
    <col min="5" max="5" width="9.28125" style="235" customWidth="1"/>
    <col min="6" max="6" width="14.00390625" style="235" bestFit="1" customWidth="1"/>
    <col min="7" max="9" width="9.28125" style="235" customWidth="1"/>
    <col min="10" max="10" width="11.7109375" style="235" customWidth="1"/>
    <col min="11" max="16384" width="9.28125" style="235" customWidth="1"/>
  </cols>
  <sheetData>
    <row r="1" spans="1:4" ht="12.75">
      <c r="A1" s="736" t="s">
        <v>462</v>
      </c>
      <c r="B1" s="736"/>
      <c r="C1" s="736"/>
      <c r="D1" s="736"/>
    </row>
    <row r="2" spans="1:4" ht="12.75">
      <c r="A2" s="737" t="s">
        <v>484</v>
      </c>
      <c r="B2" s="737"/>
      <c r="C2" s="737"/>
      <c r="D2" s="737"/>
    </row>
    <row r="3" spans="1:4" ht="12.75">
      <c r="A3" s="399"/>
      <c r="B3" s="399"/>
      <c r="C3" s="399"/>
      <c r="D3" s="400" t="s">
        <v>473</v>
      </c>
    </row>
    <row r="4" spans="1:9" ht="12.75">
      <c r="A4" s="401"/>
      <c r="B4" s="402" t="s">
        <v>485</v>
      </c>
      <c r="C4" s="402" t="s">
        <v>473</v>
      </c>
      <c r="D4" s="402" t="s">
        <v>486</v>
      </c>
      <c r="I4" s="235" t="s">
        <v>606</v>
      </c>
    </row>
    <row r="5" spans="1:10" ht="12.75">
      <c r="A5" s="404" t="s">
        <v>474</v>
      </c>
      <c r="B5" s="404" t="s">
        <v>121</v>
      </c>
      <c r="C5" s="406" t="s">
        <v>22</v>
      </c>
      <c r="D5" s="406" t="s">
        <v>107</v>
      </c>
      <c r="F5" s="404" t="s">
        <v>96</v>
      </c>
      <c r="I5" s="404" t="s">
        <v>607</v>
      </c>
      <c r="J5" s="404"/>
    </row>
    <row r="6" spans="1:10" ht="12.75">
      <c r="A6" s="442">
        <f>Realignment!B8</f>
        <v>0</v>
      </c>
      <c r="B6" s="408">
        <f>_xlfn.IFERROR(VLOOKUP(A6,$I$6:$J$43,2,FALSE),0)</f>
        <v>0</v>
      </c>
      <c r="C6" s="410" t="e">
        <f>IF(OR(A6="MSS",A6="CDS"),Realignment!I8,Realignment!J8)</f>
        <v>#DIV/0!</v>
      </c>
      <c r="D6" s="408" t="e">
        <f>IF(OR(A6="MSS",A6="CDS"),C6*B6/F6,B6*C6)</f>
        <v>#DIV/0!</v>
      </c>
      <c r="F6" s="556">
        <f>IF(OR(A6="MSS",A6="CDS"),VLOOKUP(A6,'Total Volume'!A$8:O$48,15,FALSE),"")</f>
      </c>
      <c r="I6" s="408"/>
      <c r="J6" s="408"/>
    </row>
    <row r="7" spans="1:10" ht="12.75">
      <c r="A7" s="442">
        <f>Realignment!B9</f>
        <v>0</v>
      </c>
      <c r="B7" s="408">
        <f aca="true" t="shared" si="0" ref="B7:B43">_xlfn.IFERROR(VLOOKUP(A7,$I$6:$J$43,2,FALSE),0)</f>
        <v>0</v>
      </c>
      <c r="C7" s="410" t="e">
        <f>IF(OR(A7="MSS",A7="CDS"),Realignment!I9,Realignment!J9)</f>
        <v>#DIV/0!</v>
      </c>
      <c r="D7" s="408" t="e">
        <f aca="true" t="shared" si="1" ref="D7:D43">IF(OR(A7="MSS",A7="CDS"),C7*B7/F7,B7*C7)</f>
        <v>#DIV/0!</v>
      </c>
      <c r="F7" s="556">
        <f>IF(OR(A7="MSS",A7="CDS"),VLOOKUP(A7,'Total Volume'!A$8:O$48,15,FALSE),"")</f>
      </c>
      <c r="I7" s="408"/>
      <c r="J7" s="408"/>
    </row>
    <row r="8" spans="1:10" ht="12.75">
      <c r="A8" s="442">
        <f>Realignment!B10</f>
        <v>0</v>
      </c>
      <c r="B8" s="408">
        <f t="shared" si="0"/>
        <v>0</v>
      </c>
      <c r="C8" s="410" t="e">
        <f>IF(OR(A8="MSS",A8="CDS"),Realignment!I10,Realignment!J10)</f>
        <v>#DIV/0!</v>
      </c>
      <c r="D8" s="408" t="e">
        <f t="shared" si="1"/>
        <v>#DIV/0!</v>
      </c>
      <c r="F8" s="556">
        <f>IF(OR(A8="MSS",A8="CDS"),VLOOKUP(A8,'Total Volume'!A$8:O$48,15,FALSE),"")</f>
      </c>
      <c r="I8" s="408"/>
      <c r="J8" s="408"/>
    </row>
    <row r="9" spans="1:10" ht="12.75">
      <c r="A9" s="442">
        <f>Realignment!B11</f>
        <v>0</v>
      </c>
      <c r="B9" s="408">
        <f t="shared" si="0"/>
        <v>0</v>
      </c>
      <c r="C9" s="410" t="e">
        <f>IF(OR(A9="MSS",A9="CDS"),Realignment!I11,Realignment!J11)</f>
        <v>#DIV/0!</v>
      </c>
      <c r="D9" s="408" t="e">
        <f t="shared" si="1"/>
        <v>#DIV/0!</v>
      </c>
      <c r="F9" s="556">
        <f>IF(OR(A9="MSS",A9="CDS"),VLOOKUP(A9,'Total Volume'!A$8:O$48,15,FALSE),"")</f>
      </c>
      <c r="I9" s="408"/>
      <c r="J9" s="408"/>
    </row>
    <row r="10" spans="1:10" ht="12.75">
      <c r="A10" s="442">
        <f>Realignment!B12</f>
        <v>0</v>
      </c>
      <c r="B10" s="408">
        <f t="shared" si="0"/>
        <v>0</v>
      </c>
      <c r="C10" s="410" t="e">
        <f>IF(OR(A10="MSS",A10="CDS"),Realignment!I12,Realignment!J12)</f>
        <v>#DIV/0!</v>
      </c>
      <c r="D10" s="408" t="e">
        <f t="shared" si="1"/>
        <v>#DIV/0!</v>
      </c>
      <c r="F10" s="556">
        <f>IF(OR(A10="MSS",A10="CDS"),VLOOKUP(A10,'Total Volume'!A$8:O$48,15,FALSE),"")</f>
      </c>
      <c r="I10" s="408"/>
      <c r="J10" s="408"/>
    </row>
    <row r="11" spans="1:10" ht="12.75">
      <c r="A11" s="442">
        <f>Realignment!B13</f>
        <v>0</v>
      </c>
      <c r="B11" s="408">
        <f t="shared" si="0"/>
        <v>0</v>
      </c>
      <c r="C11" s="410" t="e">
        <f>IF(OR(A11="MSS",A11="CDS"),Realignment!I13,Realignment!J13)</f>
        <v>#DIV/0!</v>
      </c>
      <c r="D11" s="408" t="e">
        <f t="shared" si="1"/>
        <v>#DIV/0!</v>
      </c>
      <c r="F11" s="556">
        <f>IF(OR(A11="MSS",A11="CDS"),VLOOKUP(A11,'Total Volume'!A$8:O$48,15,FALSE),"")</f>
      </c>
      <c r="I11" s="408"/>
      <c r="J11" s="408"/>
    </row>
    <row r="12" spans="1:10" ht="12.75">
      <c r="A12" s="442">
        <f>Realignment!B14</f>
        <v>0</v>
      </c>
      <c r="B12" s="408">
        <f t="shared" si="0"/>
        <v>0</v>
      </c>
      <c r="C12" s="410" t="e">
        <f>IF(OR(A12="MSS",A12="CDS"),Realignment!I14,Realignment!J14)</f>
        <v>#DIV/0!</v>
      </c>
      <c r="D12" s="408" t="e">
        <f t="shared" si="1"/>
        <v>#DIV/0!</v>
      </c>
      <c r="F12" s="556">
        <f>IF(OR(A12="MSS",A12="CDS"),VLOOKUP(A12,'Total Volume'!A$8:O$48,15,FALSE),"")</f>
      </c>
      <c r="I12" s="408"/>
      <c r="J12" s="408"/>
    </row>
    <row r="13" spans="1:10" ht="12.75">
      <c r="A13" s="442">
        <f>Realignment!B15</f>
        <v>0</v>
      </c>
      <c r="B13" s="408">
        <f t="shared" si="0"/>
        <v>0</v>
      </c>
      <c r="C13" s="410" t="e">
        <f>IF(OR(A13="MSS",A13="CDS"),Realignment!I15,Realignment!J15)</f>
        <v>#DIV/0!</v>
      </c>
      <c r="D13" s="408" t="e">
        <f t="shared" si="1"/>
        <v>#DIV/0!</v>
      </c>
      <c r="F13" s="556">
        <f>IF(OR(A13="MSS",A13="CDS"),VLOOKUP(A13,'Total Volume'!A$8:O$48,15,FALSE),"")</f>
      </c>
      <c r="I13" s="408"/>
      <c r="J13" s="408"/>
    </row>
    <row r="14" spans="1:10" ht="12.75">
      <c r="A14" s="442">
        <f>Realignment!B16</f>
        <v>0</v>
      </c>
      <c r="B14" s="408">
        <f t="shared" si="0"/>
        <v>0</v>
      </c>
      <c r="C14" s="410" t="e">
        <f>IF(OR(A14="MSS",A14="CDS"),Realignment!I16,Realignment!J16)</f>
        <v>#DIV/0!</v>
      </c>
      <c r="D14" s="408" t="e">
        <f t="shared" si="1"/>
        <v>#DIV/0!</v>
      </c>
      <c r="F14" s="556">
        <f>IF(OR(A14="MSS",A14="CDS"),VLOOKUP(A14,'Total Volume'!A$8:O$48,15,FALSE),"")</f>
      </c>
      <c r="I14" s="408"/>
      <c r="J14" s="408"/>
    </row>
    <row r="15" spans="1:10" ht="12.75">
      <c r="A15" s="442">
        <f>Realignment!B17</f>
        <v>0</v>
      </c>
      <c r="B15" s="408">
        <f t="shared" si="0"/>
        <v>0</v>
      </c>
      <c r="C15" s="410" t="e">
        <f>IF(OR(A15="MSS",A15="CDS"),Realignment!I17,Realignment!J17)</f>
        <v>#DIV/0!</v>
      </c>
      <c r="D15" s="408" t="e">
        <f t="shared" si="1"/>
        <v>#DIV/0!</v>
      </c>
      <c r="F15" s="556">
        <f>IF(OR(A15="MSS",A15="CDS"),VLOOKUP(A15,'Total Volume'!A$8:O$48,15,FALSE),"")</f>
      </c>
      <c r="I15" s="408"/>
      <c r="J15" s="408"/>
    </row>
    <row r="16" spans="1:10" ht="12.75">
      <c r="A16" s="442">
        <f>Realignment!B18</f>
        <v>0</v>
      </c>
      <c r="B16" s="408">
        <f t="shared" si="0"/>
        <v>0</v>
      </c>
      <c r="C16" s="410" t="e">
        <f>IF(OR(A16="MSS",A16="CDS"),Realignment!I18,Realignment!J18)</f>
        <v>#DIV/0!</v>
      </c>
      <c r="D16" s="408" t="e">
        <f t="shared" si="1"/>
        <v>#DIV/0!</v>
      </c>
      <c r="F16" s="556">
        <f>IF(OR(A16="MSS",A16="CDS"),VLOOKUP(A16,'Total Volume'!A$8:O$48,15,FALSE),"")</f>
      </c>
      <c r="I16" s="408"/>
      <c r="J16" s="408"/>
    </row>
    <row r="17" spans="1:10" ht="12.75">
      <c r="A17" s="442">
        <f>Realignment!B19</f>
        <v>0</v>
      </c>
      <c r="B17" s="408">
        <f t="shared" si="0"/>
        <v>0</v>
      </c>
      <c r="C17" s="410" t="e">
        <f>IF(OR(A17="MSS",A17="CDS"),Realignment!I19,Realignment!J19)</f>
        <v>#DIV/0!</v>
      </c>
      <c r="D17" s="408" t="e">
        <f t="shared" si="1"/>
        <v>#DIV/0!</v>
      </c>
      <c r="F17" s="556">
        <f>IF(OR(A17="MSS",A17="CDS"),VLOOKUP(A17,'Total Volume'!A$8:O$48,15,FALSE),"")</f>
      </c>
      <c r="I17" s="408"/>
      <c r="J17" s="408"/>
    </row>
    <row r="18" spans="1:10" ht="12.75">
      <c r="A18" s="442">
        <f>Realignment!B20</f>
        <v>0</v>
      </c>
      <c r="B18" s="408">
        <f t="shared" si="0"/>
        <v>0</v>
      </c>
      <c r="C18" s="410" t="e">
        <f>IF(OR(A18="MSS",A18="CDS"),Realignment!I20,Realignment!J20)</f>
        <v>#DIV/0!</v>
      </c>
      <c r="D18" s="408" t="e">
        <f t="shared" si="1"/>
        <v>#DIV/0!</v>
      </c>
      <c r="F18" s="556">
        <f>IF(OR(A18="MSS",A18="CDS"),VLOOKUP(A18,'Total Volume'!A$8:O$48,15,FALSE),"")</f>
      </c>
      <c r="I18" s="408"/>
      <c r="J18" s="408"/>
    </row>
    <row r="19" spans="1:10" ht="12.75">
      <c r="A19" s="442">
        <f>Realignment!B21</f>
        <v>0</v>
      </c>
      <c r="B19" s="408">
        <f t="shared" si="0"/>
        <v>0</v>
      </c>
      <c r="C19" s="410" t="e">
        <f>IF(OR(A19="MSS",A19="CDS"),Realignment!I21,Realignment!J21)</f>
        <v>#DIV/0!</v>
      </c>
      <c r="D19" s="408" t="e">
        <f t="shared" si="1"/>
        <v>#DIV/0!</v>
      </c>
      <c r="F19" s="556">
        <f>IF(OR(A19="MSS",A19="CDS"),VLOOKUP(A19,'Total Volume'!A$8:O$48,15,FALSE),"")</f>
      </c>
      <c r="I19" s="408"/>
      <c r="J19" s="408"/>
    </row>
    <row r="20" spans="1:10" ht="12.75">
      <c r="A20" s="442">
        <f>Realignment!B22</f>
        <v>0</v>
      </c>
      <c r="B20" s="408">
        <f t="shared" si="0"/>
        <v>0</v>
      </c>
      <c r="C20" s="410" t="e">
        <f>IF(OR(A20="MSS",A20="CDS"),Realignment!I22,Realignment!J22)</f>
        <v>#DIV/0!</v>
      </c>
      <c r="D20" s="408" t="e">
        <f t="shared" si="1"/>
        <v>#DIV/0!</v>
      </c>
      <c r="F20" s="556">
        <f>IF(OR(A20="MSS",A20="CDS"),VLOOKUP(A20,'Total Volume'!A$8:O$48,15,FALSE),"")</f>
      </c>
      <c r="I20" s="408"/>
      <c r="J20" s="408"/>
    </row>
    <row r="21" spans="1:10" ht="12.75">
      <c r="A21" s="442">
        <f>Realignment!B23</f>
        <v>0</v>
      </c>
      <c r="B21" s="408">
        <f t="shared" si="0"/>
        <v>0</v>
      </c>
      <c r="C21" s="410" t="e">
        <f>IF(OR(A21="MSS",A21="CDS"),Realignment!I23,Realignment!J23)</f>
        <v>#DIV/0!</v>
      </c>
      <c r="D21" s="408" t="e">
        <f t="shared" si="1"/>
        <v>#DIV/0!</v>
      </c>
      <c r="F21" s="556">
        <f>IF(OR(A21="MSS",A21="CDS"),VLOOKUP(A21,'Total Volume'!A$8:O$48,15,FALSE),"")</f>
      </c>
      <c r="I21" s="408"/>
      <c r="J21" s="408"/>
    </row>
    <row r="22" spans="1:10" ht="12.75">
      <c r="A22" s="442">
        <f>Realignment!B24</f>
        <v>0</v>
      </c>
      <c r="B22" s="408">
        <f t="shared" si="0"/>
        <v>0</v>
      </c>
      <c r="C22" s="410" t="e">
        <f>IF(OR(A22="MSS",A22="CDS"),Realignment!I24,Realignment!J24)</f>
        <v>#DIV/0!</v>
      </c>
      <c r="D22" s="408" t="e">
        <f t="shared" si="1"/>
        <v>#DIV/0!</v>
      </c>
      <c r="F22" s="556">
        <f>IF(OR(A22="MSS",A22="CDS"),VLOOKUP(A22,'Total Volume'!A$8:O$48,15,FALSE),"")</f>
      </c>
      <c r="I22" s="408"/>
      <c r="J22" s="408"/>
    </row>
    <row r="23" spans="1:10" ht="12.75">
      <c r="A23" s="442">
        <f>Realignment!B25</f>
        <v>0</v>
      </c>
      <c r="B23" s="408">
        <f t="shared" si="0"/>
        <v>0</v>
      </c>
      <c r="C23" s="410" t="e">
        <f>IF(OR(A23="MSS",A23="CDS"),Realignment!I25,Realignment!J25)</f>
        <v>#DIV/0!</v>
      </c>
      <c r="D23" s="408" t="e">
        <f t="shared" si="1"/>
        <v>#DIV/0!</v>
      </c>
      <c r="F23" s="556">
        <f>IF(OR(A23="MSS",A23="CDS"),VLOOKUP(A23,'Total Volume'!A$8:O$48,15,FALSE),"")</f>
      </c>
      <c r="I23" s="408"/>
      <c r="J23" s="408"/>
    </row>
    <row r="24" spans="1:10" ht="12.75">
      <c r="A24" s="442">
        <f>Realignment!B26</f>
        <v>0</v>
      </c>
      <c r="B24" s="408">
        <f t="shared" si="0"/>
        <v>0</v>
      </c>
      <c r="C24" s="410" t="e">
        <f>IF(OR(A24="MSS",A24="CDS"),Realignment!I26,Realignment!J26)</f>
        <v>#DIV/0!</v>
      </c>
      <c r="D24" s="408" t="e">
        <f t="shared" si="1"/>
        <v>#DIV/0!</v>
      </c>
      <c r="F24" s="556">
        <f>IF(OR(A24="MSS",A24="CDS"),VLOOKUP(A24,'Total Volume'!A$8:O$48,15,FALSE),"")</f>
      </c>
      <c r="I24" s="408"/>
      <c r="J24" s="408"/>
    </row>
    <row r="25" spans="1:10" ht="12.75">
      <c r="A25" s="442">
        <f>Realignment!B27</f>
        <v>0</v>
      </c>
      <c r="B25" s="408">
        <f t="shared" si="0"/>
        <v>0</v>
      </c>
      <c r="C25" s="410" t="e">
        <f>IF(OR(A25="MSS",A25="CDS"),Realignment!I27,Realignment!J27)</f>
        <v>#DIV/0!</v>
      </c>
      <c r="D25" s="408" t="e">
        <f t="shared" si="1"/>
        <v>#DIV/0!</v>
      </c>
      <c r="F25" s="556">
        <f>IF(OR(A25="MSS",A25="CDS"),VLOOKUP(A25,'Total Volume'!A$8:O$48,15,FALSE),"")</f>
      </c>
      <c r="I25" s="408"/>
      <c r="J25" s="408"/>
    </row>
    <row r="26" spans="1:10" ht="12.75">
      <c r="A26" s="442">
        <f>Realignment!B28</f>
        <v>0</v>
      </c>
      <c r="B26" s="408">
        <f t="shared" si="0"/>
        <v>0</v>
      </c>
      <c r="C26" s="410" t="e">
        <f>IF(OR(A26="MSS",A26="CDS"),Realignment!I28,Realignment!J28)</f>
        <v>#DIV/0!</v>
      </c>
      <c r="D26" s="408" t="e">
        <f t="shared" si="1"/>
        <v>#DIV/0!</v>
      </c>
      <c r="F26" s="556">
        <f>IF(OR(A26="MSS",A26="CDS"),VLOOKUP(A26,'Total Volume'!A$8:O$48,15,FALSE),"")</f>
      </c>
      <c r="I26" s="408"/>
      <c r="J26" s="408"/>
    </row>
    <row r="27" spans="1:10" ht="12.75">
      <c r="A27" s="442">
        <f>Realignment!B29</f>
        <v>0</v>
      </c>
      <c r="B27" s="408">
        <f t="shared" si="0"/>
        <v>0</v>
      </c>
      <c r="C27" s="410" t="e">
        <f>IF(OR(A27="MSS",A27="CDS"),Realignment!I29,Realignment!J29)</f>
        <v>#DIV/0!</v>
      </c>
      <c r="D27" s="408" t="e">
        <f t="shared" si="1"/>
        <v>#DIV/0!</v>
      </c>
      <c r="F27" s="556">
        <f>IF(OR(A27="MSS",A27="CDS"),VLOOKUP(A27,'Total Volume'!A$8:O$48,15,FALSE),"")</f>
      </c>
      <c r="I27" s="408"/>
      <c r="J27" s="408"/>
    </row>
    <row r="28" spans="1:10" ht="12.75">
      <c r="A28" s="442">
        <f>Realignment!B30</f>
        <v>0</v>
      </c>
      <c r="B28" s="408">
        <f t="shared" si="0"/>
        <v>0</v>
      </c>
      <c r="C28" s="410" t="e">
        <f>IF(OR(A28="MSS",A28="CDS"),Realignment!I30,Realignment!J30)</f>
        <v>#DIV/0!</v>
      </c>
      <c r="D28" s="408" t="e">
        <f t="shared" si="1"/>
        <v>#DIV/0!</v>
      </c>
      <c r="F28" s="556">
        <f>IF(OR(A28="MSS",A28="CDS"),VLOOKUP(A28,'Total Volume'!A$8:O$48,15,FALSE),"")</f>
      </c>
      <c r="I28" s="408"/>
      <c r="J28" s="408"/>
    </row>
    <row r="29" spans="1:10" ht="12.75">
      <c r="A29" s="442">
        <f>Realignment!B31</f>
        <v>0</v>
      </c>
      <c r="B29" s="408">
        <f t="shared" si="0"/>
        <v>0</v>
      </c>
      <c r="C29" s="410" t="e">
        <f>IF(OR(A29="MSS",A29="CDS"),Realignment!I31,Realignment!J31)</f>
        <v>#DIV/0!</v>
      </c>
      <c r="D29" s="408" t="e">
        <f t="shared" si="1"/>
        <v>#DIV/0!</v>
      </c>
      <c r="F29" s="556">
        <f>IF(OR(A29="MSS",A29="CDS"),VLOOKUP(A29,'Total Volume'!A$8:O$48,15,FALSE),"")</f>
      </c>
      <c r="I29" s="408"/>
      <c r="J29" s="408"/>
    </row>
    <row r="30" spans="1:6" ht="12.75">
      <c r="A30" s="442">
        <f>Realignment!B32</f>
        <v>0</v>
      </c>
      <c r="B30" s="408">
        <f t="shared" si="0"/>
        <v>0</v>
      </c>
      <c r="C30" s="410" t="e">
        <f>IF(OR(A30="MSS",A30="CDS"),Realignment!I32,Realignment!J32)</f>
        <v>#DIV/0!</v>
      </c>
      <c r="D30" s="408" t="e">
        <f t="shared" si="1"/>
        <v>#DIV/0!</v>
      </c>
      <c r="F30" s="556">
        <f>IF(OR(A30="MSS",A30="CDS"),VLOOKUP(A30,'Total Volume'!A$8:O$48,15,FALSE),"")</f>
      </c>
    </row>
    <row r="31" spans="1:6" ht="12.75">
      <c r="A31" s="442">
        <f>Realignment!B33</f>
        <v>0</v>
      </c>
      <c r="B31" s="408">
        <f t="shared" si="0"/>
        <v>0</v>
      </c>
      <c r="C31" s="410" t="e">
        <f>IF(OR(A31="MSS",A31="CDS"),Realignment!I33,Realignment!J33)</f>
        <v>#DIV/0!</v>
      </c>
      <c r="D31" s="408" t="e">
        <f t="shared" si="1"/>
        <v>#DIV/0!</v>
      </c>
      <c r="F31" s="556">
        <f>IF(OR(A31="MSS",A31="CDS"),VLOOKUP(A31,'Total Volume'!A$8:O$48,15,FALSE),"")</f>
      </c>
    </row>
    <row r="32" spans="1:6" ht="12.75">
      <c r="A32" s="442">
        <f>Realignment!B34</f>
        <v>0</v>
      </c>
      <c r="B32" s="408">
        <f t="shared" si="0"/>
        <v>0</v>
      </c>
      <c r="C32" s="410" t="e">
        <f>IF(OR(A32="MSS",A32="CDS"),Realignment!I34,Realignment!J34)</f>
        <v>#DIV/0!</v>
      </c>
      <c r="D32" s="408" t="e">
        <f t="shared" si="1"/>
        <v>#DIV/0!</v>
      </c>
      <c r="F32" s="556">
        <f>IF(OR(A32="MSS",A32="CDS"),VLOOKUP(A32,'Total Volume'!A$8:O$48,15,FALSE),"")</f>
      </c>
    </row>
    <row r="33" spans="1:6" ht="12.75">
      <c r="A33" s="442">
        <f>Realignment!B35</f>
        <v>0</v>
      </c>
      <c r="B33" s="408">
        <f t="shared" si="0"/>
        <v>0</v>
      </c>
      <c r="C33" s="410" t="e">
        <f>IF(OR(A33="MSS",A33="CDS"),Realignment!I35,Realignment!J35)</f>
        <v>#DIV/0!</v>
      </c>
      <c r="D33" s="408" t="e">
        <f t="shared" si="1"/>
        <v>#DIV/0!</v>
      </c>
      <c r="F33" s="556">
        <f>IF(OR(A33="MSS",A33="CDS"),VLOOKUP(A33,'Total Volume'!A$8:O$48,15,FALSE),"")</f>
      </c>
    </row>
    <row r="34" spans="1:6" ht="12.75">
      <c r="A34" s="442">
        <f>Realignment!B36</f>
        <v>0</v>
      </c>
      <c r="B34" s="408">
        <f t="shared" si="0"/>
        <v>0</v>
      </c>
      <c r="C34" s="410" t="e">
        <f>IF(OR(A34="MSS",A34="CDS"),Realignment!I36,Realignment!J36)</f>
        <v>#DIV/0!</v>
      </c>
      <c r="D34" s="408" t="e">
        <f t="shared" si="1"/>
        <v>#DIV/0!</v>
      </c>
      <c r="F34" s="556">
        <f>IF(OR(A34="MSS",A34="CDS"),VLOOKUP(A34,'Total Volume'!A$8:O$48,15,FALSE),"")</f>
      </c>
    </row>
    <row r="35" spans="1:6" ht="12.75">
      <c r="A35" s="442">
        <f>Realignment!B37</f>
        <v>0</v>
      </c>
      <c r="B35" s="408">
        <f t="shared" si="0"/>
        <v>0</v>
      </c>
      <c r="C35" s="410" t="e">
        <f>IF(OR(A35="MSS",A35="CDS"),Realignment!I37,Realignment!J37)</f>
        <v>#DIV/0!</v>
      </c>
      <c r="D35" s="408" t="e">
        <f t="shared" si="1"/>
        <v>#DIV/0!</v>
      </c>
      <c r="F35" s="556">
        <f>IF(OR(A35="MSS",A35="CDS"),VLOOKUP(A35,'Total Volume'!A$8:O$48,15,FALSE),"")</f>
      </c>
    </row>
    <row r="36" spans="1:6" ht="12.75">
      <c r="A36" s="442">
        <f>Realignment!B38</f>
        <v>0</v>
      </c>
      <c r="B36" s="408">
        <f t="shared" si="0"/>
        <v>0</v>
      </c>
      <c r="C36" s="410" t="e">
        <f>IF(OR(A36="MSS",A36="CDS"),Realignment!I38,Realignment!J38)</f>
        <v>#DIV/0!</v>
      </c>
      <c r="D36" s="408" t="e">
        <f t="shared" si="1"/>
        <v>#DIV/0!</v>
      </c>
      <c r="F36" s="556">
        <f>IF(OR(A36="MSS",A36="CDS"),VLOOKUP(A36,'Total Volume'!A$8:O$48,15,FALSE),"")</f>
      </c>
    </row>
    <row r="37" spans="1:6" ht="12.75">
      <c r="A37" s="442">
        <f>Realignment!B39</f>
        <v>0</v>
      </c>
      <c r="B37" s="408">
        <f t="shared" si="0"/>
        <v>0</v>
      </c>
      <c r="C37" s="410" t="e">
        <f>IF(OR(A37="MSS",A37="CDS"),Realignment!I39,Realignment!J39)</f>
        <v>#DIV/0!</v>
      </c>
      <c r="D37" s="408" t="e">
        <f t="shared" si="1"/>
        <v>#DIV/0!</v>
      </c>
      <c r="F37" s="556">
        <f>IF(OR(A37="MSS",A37="CDS"),VLOOKUP(A37,'Total Volume'!A$8:O$48,15,FALSE),"")</f>
      </c>
    </row>
    <row r="38" spans="1:6" ht="12.75">
      <c r="A38" s="442">
        <f>Realignment!B40</f>
        <v>0</v>
      </c>
      <c r="B38" s="408">
        <f t="shared" si="0"/>
        <v>0</v>
      </c>
      <c r="C38" s="408" t="e">
        <f>IF(OR(A38="MSS",A38="CDS"),Realignment!I40,Realignment!J40)</f>
        <v>#DIV/0!</v>
      </c>
      <c r="D38" s="408" t="e">
        <f t="shared" si="1"/>
        <v>#DIV/0!</v>
      </c>
      <c r="F38" s="556">
        <f>IF(OR(A38="MSS",A38="CDS"),VLOOKUP(A38,'Total Volume'!A$8:O$48,15,FALSE),"")</f>
      </c>
    </row>
    <row r="39" spans="1:6" ht="12.75">
      <c r="A39" s="442">
        <f>Realignment!B41</f>
        <v>0</v>
      </c>
      <c r="B39" s="408">
        <f t="shared" si="0"/>
        <v>0</v>
      </c>
      <c r="C39" s="408" t="e">
        <f>IF(OR(A39="MSS",A39="CDS"),Realignment!I41,Realignment!J41)</f>
        <v>#DIV/0!</v>
      </c>
      <c r="D39" s="408" t="e">
        <f t="shared" si="1"/>
        <v>#DIV/0!</v>
      </c>
      <c r="F39" s="556">
        <f>IF(OR(A39="MSS",A39="CDS"),VLOOKUP(A39,'Total Volume'!A$8:O$48,15,FALSE),"")</f>
      </c>
    </row>
    <row r="40" spans="1:6" ht="12.75">
      <c r="A40" s="442">
        <f>Realignment!B42</f>
        <v>0</v>
      </c>
      <c r="B40" s="408">
        <f t="shared" si="0"/>
        <v>0</v>
      </c>
      <c r="C40" s="410" t="e">
        <f>IF(OR(A40="MSS",A40="CDS"),Realignment!I42,Realignment!J42)</f>
        <v>#DIV/0!</v>
      </c>
      <c r="D40" s="408" t="e">
        <f t="shared" si="1"/>
        <v>#DIV/0!</v>
      </c>
      <c r="F40" s="556">
        <f>IF(OR(A40="MSS",A40="CDS"),VLOOKUP(A40,'Total Volume'!A$8:O$48,15,FALSE),"")</f>
      </c>
    </row>
    <row r="41" spans="1:6" ht="12.75">
      <c r="A41" s="442">
        <f>Realignment!B43</f>
        <v>0</v>
      </c>
      <c r="B41" s="408">
        <f t="shared" si="0"/>
        <v>0</v>
      </c>
      <c r="C41" s="410" t="e">
        <f>IF(OR(A41="MSS",A41="CDS"),Realignment!I43,Realignment!J43)</f>
        <v>#DIV/0!</v>
      </c>
      <c r="D41" s="408" t="e">
        <f t="shared" si="1"/>
        <v>#DIV/0!</v>
      </c>
      <c r="F41" s="556">
        <f>IF(OR(A41="MSS",A41="CDS"),VLOOKUP(A41,'Total Volume'!A$8:O$48,15,FALSE),"")</f>
      </c>
    </row>
    <row r="42" spans="1:6" ht="12.75">
      <c r="A42" s="442">
        <f>Realignment!B44</f>
        <v>0</v>
      </c>
      <c r="B42" s="408">
        <f t="shared" si="0"/>
        <v>0</v>
      </c>
      <c r="C42" s="410" t="e">
        <f>IF(OR(A42="MSS",A42="CDS"),Realignment!I44,Realignment!J44)</f>
        <v>#DIV/0!</v>
      </c>
      <c r="D42" s="408" t="e">
        <f t="shared" si="1"/>
        <v>#DIV/0!</v>
      </c>
      <c r="F42" s="556">
        <f>IF(OR(A42="MSS",A42="CDS"),VLOOKUP(A42,'Total Volume'!A$8:O$48,15,FALSE),"")</f>
      </c>
    </row>
    <row r="43" spans="1:6" ht="12.75">
      <c r="A43" s="442">
        <f>Realignment!B45</f>
        <v>0</v>
      </c>
      <c r="B43" s="408">
        <f t="shared" si="0"/>
        <v>0</v>
      </c>
      <c r="C43" s="410" t="e">
        <f>IF(OR(A43="MSS",A43="CDS"),Realignment!I45,Realignment!J45)</f>
        <v>#DIV/0!</v>
      </c>
      <c r="D43" s="408" t="e">
        <f t="shared" si="1"/>
        <v>#DIV/0!</v>
      </c>
      <c r="F43" s="556">
        <f>IF(OR(A43="MSS",A43="CDS"),VLOOKUP(A43,'Total Volume'!A$8:O$48,15,FALSE),"")</f>
      </c>
    </row>
    <row r="44" spans="1:10" ht="12.75">
      <c r="A44" s="407"/>
      <c r="J44" s="404"/>
    </row>
    <row r="45" spans="1:11" ht="13.5" thickBot="1">
      <c r="A45" s="411" t="s">
        <v>65</v>
      </c>
      <c r="B45" s="412">
        <f>SUM(B6:B44)</f>
        <v>0</v>
      </c>
      <c r="C45" s="412"/>
      <c r="D45" s="412" t="e">
        <f>SUM(D6:D44)</f>
        <v>#DIV/0!</v>
      </c>
      <c r="J45" s="416">
        <f>SUM(J6:J44)</f>
        <v>0</v>
      </c>
      <c r="K45" s="235" t="s">
        <v>608</v>
      </c>
    </row>
    <row r="46" spans="1:11" ht="13.5" thickTop="1">
      <c r="A46" s="407"/>
      <c r="J46" s="416">
        <f>B45</f>
        <v>0</v>
      </c>
      <c r="K46" s="235" t="s">
        <v>609</v>
      </c>
    </row>
    <row r="47" spans="10:11" ht="12.75">
      <c r="J47" s="416">
        <f>J45-J46</f>
        <v>0</v>
      </c>
      <c r="K47" s="235" t="s">
        <v>589</v>
      </c>
    </row>
    <row r="48" spans="1:4" ht="12.75">
      <c r="A48" s="414" t="s">
        <v>215</v>
      </c>
      <c r="D48" s="561">
        <v>0</v>
      </c>
    </row>
    <row r="49" spans="1:4" ht="12.75">
      <c r="A49" s="414" t="s">
        <v>478</v>
      </c>
      <c r="D49" s="417"/>
    </row>
    <row r="50" spans="1:4" ht="12.75">
      <c r="A50" s="414" t="s">
        <v>487</v>
      </c>
      <c r="C50" s="564">
        <v>0</v>
      </c>
      <c r="D50" s="415"/>
    </row>
    <row r="51" spans="1:4" ht="12.75">
      <c r="A51" s="414" t="s">
        <v>488</v>
      </c>
      <c r="D51" s="235">
        <f>-C50</f>
        <v>0</v>
      </c>
    </row>
    <row r="52" spans="1:4" ht="13.5" thickBot="1">
      <c r="A52" s="414" t="s">
        <v>612</v>
      </c>
      <c r="D52" s="412">
        <f>D48+D51</f>
        <v>0</v>
      </c>
    </row>
    <row r="53" spans="1:4" ht="13.5" thickTop="1">
      <c r="A53" s="414"/>
      <c r="D53" s="414"/>
    </row>
    <row r="55" spans="1:4" ht="12.75">
      <c r="A55" s="414" t="s">
        <v>489</v>
      </c>
      <c r="D55" s="416" t="e">
        <f>D45</f>
        <v>#DIV/0!</v>
      </c>
    </row>
    <row r="56" spans="1:4" ht="12.75">
      <c r="A56" s="414" t="s">
        <v>610</v>
      </c>
      <c r="D56" s="562">
        <v>0</v>
      </c>
    </row>
    <row r="57" spans="1:4" ht="13.5" thickBot="1">
      <c r="A57" s="414" t="s">
        <v>611</v>
      </c>
      <c r="D57" s="412" t="e">
        <f>D55-D56</f>
        <v>#DIV/0!</v>
      </c>
    </row>
    <row r="58" ht="13.5" thickTop="1"/>
    <row r="59" spans="1:4" ht="12.75">
      <c r="A59" s="414" t="s">
        <v>490</v>
      </c>
      <c r="D59" s="419" t="e">
        <f>D57/D52</f>
        <v>#DIV/0!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4" width="12.28125" style="0" bestFit="1" customWidth="1"/>
    <col min="5" max="6" width="11.57421875" style="0" bestFit="1" customWidth="1"/>
    <col min="7" max="7" width="12.28125" style="0" bestFit="1" customWidth="1"/>
    <col min="8" max="8" width="11.7109375" style="0" customWidth="1"/>
    <col min="14" max="14" width="11.28125" style="0" customWidth="1"/>
    <col min="15" max="15" width="16.00390625" style="0" bestFit="1" customWidth="1"/>
    <col min="16" max="16" width="18.28125" style="0" customWidth="1"/>
  </cols>
  <sheetData>
    <row r="1" spans="1:8" ht="12.75">
      <c r="A1" s="260" t="str">
        <f>+'Input Info'!A1</f>
        <v>Test Hospital</v>
      </c>
      <c r="B1" s="260"/>
      <c r="C1" s="261"/>
      <c r="D1" s="261"/>
      <c r="E1" s="261"/>
      <c r="F1" s="261"/>
      <c r="G1" s="261"/>
      <c r="H1" s="261"/>
    </row>
    <row r="2" spans="1:8" ht="12.75">
      <c r="A2" s="260" t="s">
        <v>362</v>
      </c>
      <c r="B2" s="260"/>
      <c r="C2" s="261"/>
      <c r="D2" s="261"/>
      <c r="E2" s="261"/>
      <c r="F2" s="261"/>
      <c r="G2" s="261"/>
      <c r="H2" s="261"/>
    </row>
    <row r="3" spans="1:8" ht="12.75">
      <c r="A3" s="260" t="s">
        <v>363</v>
      </c>
      <c r="B3" s="261"/>
      <c r="C3" s="262"/>
      <c r="D3" s="261"/>
      <c r="E3" s="261"/>
      <c r="F3" s="261"/>
      <c r="G3" s="261"/>
      <c r="H3" s="261"/>
    </row>
    <row r="4" spans="1:16" ht="39">
      <c r="A4" s="263">
        <f>'Input Info'!C3</f>
        <v>41821</v>
      </c>
      <c r="B4" s="264"/>
      <c r="C4" s="261"/>
      <c r="D4" s="261"/>
      <c r="E4" s="261"/>
      <c r="F4" s="261"/>
      <c r="G4" s="261"/>
      <c r="H4" s="261"/>
      <c r="P4" s="265" t="s">
        <v>364</v>
      </c>
    </row>
    <row r="5" spans="1:16" ht="15">
      <c r="A5" s="261"/>
      <c r="B5" s="264"/>
      <c r="C5" s="261"/>
      <c r="D5" s="261"/>
      <c r="E5" s="261"/>
      <c r="F5" s="261"/>
      <c r="G5" s="261"/>
      <c r="H5" s="261"/>
      <c r="K5" s="58"/>
      <c r="M5" s="185"/>
      <c r="N5" t="s">
        <v>365</v>
      </c>
      <c r="O5" s="645" t="e">
        <f>+'Total Revenue'!Q51</f>
        <v>#DIV/0!</v>
      </c>
      <c r="P5" s="267" t="e">
        <f>Realignment!$I$7*O5</f>
        <v>#DIV/0!</v>
      </c>
    </row>
    <row r="6" spans="1:16" ht="26.25">
      <c r="A6" s="268"/>
      <c r="B6" s="268"/>
      <c r="C6" s="268"/>
      <c r="D6" s="268" t="s">
        <v>366</v>
      </c>
      <c r="E6" s="268" t="s">
        <v>367</v>
      </c>
      <c r="F6" s="268" t="s">
        <v>65</v>
      </c>
      <c r="G6" s="268" t="s">
        <v>368</v>
      </c>
      <c r="H6" s="268"/>
      <c r="N6" t="s">
        <v>369</v>
      </c>
      <c r="O6" s="266" t="e">
        <f>'Total Revenue'!M52-'RR Results'!O5</f>
        <v>#DIV/0!</v>
      </c>
      <c r="P6" s="267" t="e">
        <f>Realignment!$I$7*O6</f>
        <v>#DIV/0!</v>
      </c>
    </row>
    <row r="7" spans="1:16" ht="12.75">
      <c r="A7" s="268"/>
      <c r="B7" s="268"/>
      <c r="C7" s="268"/>
      <c r="D7" s="268" t="s">
        <v>370</v>
      </c>
      <c r="E7" s="269" t="s">
        <v>371</v>
      </c>
      <c r="F7" s="268" t="s">
        <v>366</v>
      </c>
      <c r="G7" s="269" t="s">
        <v>371</v>
      </c>
      <c r="H7" s="268" t="s">
        <v>65</v>
      </c>
      <c r="N7" t="s">
        <v>372</v>
      </c>
      <c r="O7" s="266" t="e">
        <f>'Total Revenue'!M53</f>
        <v>#DIV/0!</v>
      </c>
      <c r="P7" s="267" t="e">
        <f>Realignment!$I$7*O7</f>
        <v>#DIV/0!</v>
      </c>
    </row>
    <row r="8" spans="1:16" ht="13.5" thickBot="1">
      <c r="A8" s="268"/>
      <c r="B8" s="261"/>
      <c r="C8" s="262"/>
      <c r="D8" s="270" t="s">
        <v>107</v>
      </c>
      <c r="E8" s="270" t="s">
        <v>107</v>
      </c>
      <c r="F8" s="270" t="s">
        <v>107</v>
      </c>
      <c r="G8" s="270" t="s">
        <v>107</v>
      </c>
      <c r="H8" s="270" t="s">
        <v>107</v>
      </c>
      <c r="O8" s="266" t="e">
        <f>SUM(O5:O7)</f>
        <v>#DIV/0!</v>
      </c>
      <c r="P8" s="271" t="e">
        <f>SUM(P5:P7)</f>
        <v>#DIV/0!</v>
      </c>
    </row>
    <row r="9" spans="1:8" ht="13.5" thickTop="1">
      <c r="A9" s="261"/>
      <c r="B9" s="261"/>
      <c r="C9" s="261"/>
      <c r="D9" s="261"/>
      <c r="E9" s="261"/>
      <c r="F9" s="261"/>
      <c r="G9" s="261"/>
      <c r="H9" s="261"/>
    </row>
    <row r="10" spans="1:15" ht="25.5" customHeight="1">
      <c r="A10" s="738" t="s">
        <v>373</v>
      </c>
      <c r="B10" s="738"/>
      <c r="C10" s="738"/>
      <c r="D10" s="272" t="e">
        <f>P5</f>
        <v>#DIV/0!</v>
      </c>
      <c r="E10" s="272" t="e">
        <f>P6</f>
        <v>#DIV/0!</v>
      </c>
      <c r="F10" s="272" t="e">
        <f>+E10+D10</f>
        <v>#DIV/0!</v>
      </c>
      <c r="G10" s="272" t="e">
        <f>P7</f>
        <v>#DIV/0!</v>
      </c>
      <c r="H10" s="272" t="e">
        <f>+G10+F10</f>
        <v>#DIV/0!</v>
      </c>
      <c r="O10" s="647"/>
    </row>
    <row r="11" spans="1:8" ht="12.75">
      <c r="A11" s="261"/>
      <c r="B11" s="261"/>
      <c r="C11" s="261"/>
      <c r="D11" s="261"/>
      <c r="E11" s="261"/>
      <c r="F11" s="261"/>
      <c r="G11" s="261"/>
      <c r="H11" s="261"/>
    </row>
    <row r="12" spans="1:8" ht="25.5" customHeight="1">
      <c r="A12" s="738" t="s">
        <v>374</v>
      </c>
      <c r="B12" s="738"/>
      <c r="C12" s="261"/>
      <c r="D12" s="273" t="e">
        <f>+D10/$H$10</f>
        <v>#DIV/0!</v>
      </c>
      <c r="E12" s="273" t="e">
        <f>+E10/$H$10</f>
        <v>#DIV/0!</v>
      </c>
      <c r="F12" s="273" t="e">
        <f>+F10/$H$10</f>
        <v>#DIV/0!</v>
      </c>
      <c r="G12" s="273" t="e">
        <f>+G10/$H$10</f>
        <v>#DIV/0!</v>
      </c>
      <c r="H12" s="273"/>
    </row>
    <row r="13" spans="1:8" ht="12.75">
      <c r="A13" s="261"/>
      <c r="B13" s="261"/>
      <c r="C13" s="261"/>
      <c r="D13" s="261"/>
      <c r="E13" s="261"/>
      <c r="F13" s="261"/>
      <c r="G13" s="261"/>
      <c r="H13" s="261"/>
    </row>
    <row r="14" spans="1:8" ht="12.75">
      <c r="A14" s="261"/>
      <c r="B14" s="261"/>
      <c r="C14" s="261"/>
      <c r="D14" s="261"/>
      <c r="E14" s="261"/>
      <c r="F14" s="261"/>
      <c r="G14" s="261"/>
      <c r="H14" s="261"/>
    </row>
    <row r="15" spans="1:8" ht="12.75" customHeight="1">
      <c r="A15" s="738" t="s">
        <v>375</v>
      </c>
      <c r="B15" s="738"/>
      <c r="C15" s="738"/>
      <c r="D15" s="272" t="e">
        <f>+Realignment!N49</f>
        <v>#DIV/0!</v>
      </c>
      <c r="E15" s="634" t="e">
        <f>+Realignment!L49-Realignment!N49</f>
        <v>#DIV/0!</v>
      </c>
      <c r="F15" s="272" t="e">
        <f>+E15+D15</f>
        <v>#DIV/0!</v>
      </c>
      <c r="G15" s="272" t="e">
        <f>Realignment!M49</f>
        <v>#DIV/0!</v>
      </c>
      <c r="H15" s="272" t="e">
        <f>+G15+F15</f>
        <v>#DIV/0!</v>
      </c>
    </row>
    <row r="16" spans="1:8" ht="12.75">
      <c r="A16" s="261"/>
      <c r="B16" s="261"/>
      <c r="C16" s="261"/>
      <c r="D16" s="261"/>
      <c r="E16" s="261"/>
      <c r="F16" s="261"/>
      <c r="G16" s="261"/>
      <c r="H16" s="261"/>
    </row>
    <row r="17" spans="1:8" ht="25.5" customHeight="1">
      <c r="A17" s="738" t="s">
        <v>374</v>
      </c>
      <c r="B17" s="738"/>
      <c r="C17" s="261"/>
      <c r="D17" s="273" t="e">
        <f>+D15/$H$15</f>
        <v>#DIV/0!</v>
      </c>
      <c r="E17" s="273" t="e">
        <f>+E15/$H$15</f>
        <v>#DIV/0!</v>
      </c>
      <c r="F17" s="273" t="e">
        <f>+F15/$H$15</f>
        <v>#DIV/0!</v>
      </c>
      <c r="G17" s="273" t="e">
        <f>+G15/$H$15</f>
        <v>#DIV/0!</v>
      </c>
      <c r="H17" s="261"/>
    </row>
    <row r="18" spans="1:8" ht="12.75">
      <c r="A18" s="262"/>
      <c r="B18" s="262"/>
      <c r="C18" s="262"/>
      <c r="D18" s="262"/>
      <c r="E18" s="262"/>
      <c r="F18" s="262"/>
      <c r="G18" s="262"/>
      <c r="H18" s="262"/>
    </row>
    <row r="19" spans="1:8" ht="12.75">
      <c r="A19" s="262"/>
      <c r="B19" s="262"/>
      <c r="C19" s="262"/>
      <c r="D19" s="262"/>
      <c r="E19" s="262"/>
      <c r="F19" s="262"/>
      <c r="G19" s="262"/>
      <c r="H19" s="262"/>
    </row>
    <row r="20" spans="1:8" ht="26.25">
      <c r="A20" s="274" t="s">
        <v>376</v>
      </c>
      <c r="B20" s="262"/>
      <c r="C20" s="262"/>
      <c r="D20" s="275" t="e">
        <f>+D15-D10</f>
        <v>#DIV/0!</v>
      </c>
      <c r="E20" s="275" t="e">
        <f>+E15-E10</f>
        <v>#DIV/0!</v>
      </c>
      <c r="F20" s="275" t="e">
        <f>+F15-F10</f>
        <v>#DIV/0!</v>
      </c>
      <c r="G20" s="275" t="e">
        <f>+G15-G10</f>
        <v>#DIV/0!</v>
      </c>
      <c r="H20" s="275" t="e">
        <f>+H15-H10</f>
        <v>#DIV/0!</v>
      </c>
    </row>
    <row r="21" spans="1:8" ht="12.75">
      <c r="A21" s="262"/>
      <c r="B21" s="262"/>
      <c r="C21" s="262"/>
      <c r="D21" s="262"/>
      <c r="E21" s="262"/>
      <c r="F21" s="262"/>
      <c r="G21" s="262"/>
      <c r="H21" s="262"/>
    </row>
    <row r="22" spans="1:8" ht="25.5" customHeight="1">
      <c r="A22" s="739" t="s">
        <v>374</v>
      </c>
      <c r="B22" s="739"/>
      <c r="C22" s="261"/>
      <c r="D22" s="273" t="e">
        <f>+D20/$H$15</f>
        <v>#DIV/0!</v>
      </c>
      <c r="E22" s="273" t="e">
        <f>+E20/$H$15</f>
        <v>#DIV/0!</v>
      </c>
      <c r="F22" s="276" t="e">
        <f>+F20/$H$15</f>
        <v>#DIV/0!</v>
      </c>
      <c r="G22" s="273" t="e">
        <f>+G20/$H$15</f>
        <v>#DIV/0!</v>
      </c>
      <c r="H22" s="273" t="e">
        <f>+H20/$H$15</f>
        <v>#DIV/0!</v>
      </c>
    </row>
    <row r="23" spans="1:8" ht="12.75">
      <c r="A23" s="262"/>
      <c r="B23" s="262"/>
      <c r="C23" s="262"/>
      <c r="D23" s="262"/>
      <c r="E23" s="262"/>
      <c r="F23" s="262"/>
      <c r="G23" s="262"/>
      <c r="H23" s="262"/>
    </row>
  </sheetData>
  <sheetProtection/>
  <mergeCells count="5">
    <mergeCell ref="A10:C10"/>
    <mergeCell ref="A12:B12"/>
    <mergeCell ref="A15:C15"/>
    <mergeCell ref="A17:B17"/>
    <mergeCell ref="A22:B22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Y135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5.57421875" style="121" customWidth="1"/>
    <col min="2" max="2" width="2.28125" style="121" customWidth="1"/>
    <col min="3" max="3" width="18.7109375" style="121" customWidth="1"/>
    <col min="4" max="4" width="7.7109375" style="121" customWidth="1"/>
    <col min="5" max="5" width="6.28125" style="121" customWidth="1"/>
    <col min="6" max="6" width="21.00390625" style="121" customWidth="1"/>
    <col min="7" max="7" width="11.7109375" style="121" customWidth="1"/>
    <col min="8" max="8" width="12.00390625" style="121" customWidth="1"/>
    <col min="9" max="9" width="15.7109375" style="121" customWidth="1"/>
    <col min="10" max="10" width="2.28125" style="121" customWidth="1"/>
    <col min="11" max="11" width="9.28125" style="121" customWidth="1"/>
    <col min="12" max="12" width="14.7109375" style="132" customWidth="1"/>
    <col min="13" max="13" width="10.57421875" style="121" customWidth="1"/>
    <col min="14" max="15" width="11.28125" style="121" customWidth="1"/>
    <col min="16" max="16" width="11.140625" style="121" customWidth="1"/>
    <col min="17" max="17" width="10.7109375" style="121" customWidth="1"/>
    <col min="18" max="18" width="12.421875" style="121" customWidth="1"/>
    <col min="19" max="19" width="7.140625" style="121" customWidth="1"/>
    <col min="20" max="20" width="14.57421875" style="121" customWidth="1"/>
    <col min="21" max="21" width="13.00390625" style="121" customWidth="1"/>
    <col min="22" max="22" width="10.7109375" style="121" customWidth="1"/>
    <col min="23" max="23" width="13.00390625" style="121" customWidth="1"/>
    <col min="24" max="24" width="13.140625" style="121" customWidth="1"/>
    <col min="25" max="25" width="11.140625" style="121" customWidth="1"/>
    <col min="26" max="16384" width="9.28125" style="121" customWidth="1"/>
  </cols>
  <sheetData>
    <row r="2" ht="13.5" thickBot="1"/>
    <row r="3" spans="2:10" ht="15.75" customHeight="1">
      <c r="B3" s="221"/>
      <c r="C3" s="222"/>
      <c r="D3" s="223"/>
      <c r="E3" s="223"/>
      <c r="F3" s="223"/>
      <c r="G3" s="223"/>
      <c r="H3" s="223"/>
      <c r="I3" s="223"/>
      <c r="J3" s="224"/>
    </row>
    <row r="4" spans="2:10" ht="15.75" customHeight="1">
      <c r="B4" s="225" t="s">
        <v>171</v>
      </c>
      <c r="C4" s="124"/>
      <c r="D4" s="123"/>
      <c r="E4" s="123"/>
      <c r="F4" s="123"/>
      <c r="G4" s="123"/>
      <c r="H4" s="123"/>
      <c r="I4" s="123"/>
      <c r="J4" s="226"/>
    </row>
    <row r="5" spans="2:10" ht="15.75" customHeight="1">
      <c r="B5" s="225"/>
      <c r="C5" s="123"/>
      <c r="D5" s="123"/>
      <c r="E5" s="123"/>
      <c r="F5" s="123"/>
      <c r="G5" s="123"/>
      <c r="H5" s="123"/>
      <c r="I5" s="123"/>
      <c r="J5" s="226"/>
    </row>
    <row r="6" spans="2:10" ht="15.75" customHeight="1">
      <c r="B6" s="225" t="s">
        <v>172</v>
      </c>
      <c r="C6" s="124"/>
      <c r="D6" s="124"/>
      <c r="E6" s="124"/>
      <c r="F6" s="124"/>
      <c r="G6" s="124"/>
      <c r="H6" s="124"/>
      <c r="I6" s="124"/>
      <c r="J6" s="226"/>
    </row>
    <row r="7" spans="2:10" ht="15.75" customHeight="1">
      <c r="B7" s="227"/>
      <c r="C7" s="125"/>
      <c r="D7" s="125"/>
      <c r="E7" s="125"/>
      <c r="F7" s="125"/>
      <c r="G7" s="125"/>
      <c r="H7" s="125"/>
      <c r="I7" s="125"/>
      <c r="J7" s="228"/>
    </row>
    <row r="8" spans="2:10" ht="15.75" customHeight="1">
      <c r="B8" s="227"/>
      <c r="C8" s="125"/>
      <c r="D8" s="125" t="s">
        <v>173</v>
      </c>
      <c r="E8" s="125"/>
      <c r="F8" s="454" t="str">
        <f>+'Input Info'!A1</f>
        <v>Test Hospital</v>
      </c>
      <c r="G8" s="125"/>
      <c r="H8" s="125"/>
      <c r="I8" s="125"/>
      <c r="J8" s="228"/>
    </row>
    <row r="9" spans="2:10" ht="15.75" customHeight="1">
      <c r="B9" s="227"/>
      <c r="C9" s="125"/>
      <c r="D9" s="125"/>
      <c r="E9" s="125"/>
      <c r="F9" s="125"/>
      <c r="G9" s="125"/>
      <c r="H9" s="125"/>
      <c r="I9" s="125"/>
      <c r="J9" s="228"/>
    </row>
    <row r="10" spans="2:10" ht="15.75" customHeight="1">
      <c r="B10" s="227"/>
      <c r="C10" s="125"/>
      <c r="D10" s="125" t="s">
        <v>120</v>
      </c>
      <c r="E10" s="125"/>
      <c r="F10" s="126">
        <f>+'Input Info'!C3</f>
        <v>41821</v>
      </c>
      <c r="G10" s="125"/>
      <c r="H10" s="125"/>
      <c r="I10" s="125"/>
      <c r="J10" s="228"/>
    </row>
    <row r="11" spans="2:10" ht="15.75" customHeight="1">
      <c r="B11" s="227"/>
      <c r="C11" s="125"/>
      <c r="D11" s="125"/>
      <c r="E11" s="125"/>
      <c r="F11" s="125"/>
      <c r="G11" s="125"/>
      <c r="H11" s="125"/>
      <c r="I11" s="125"/>
      <c r="J11" s="228"/>
    </row>
    <row r="12" spans="2:24" ht="15.75" customHeight="1">
      <c r="B12" s="227"/>
      <c r="C12" s="125"/>
      <c r="D12" s="125"/>
      <c r="E12" s="125"/>
      <c r="F12" s="127"/>
      <c r="G12" s="127"/>
      <c r="H12" s="127"/>
      <c r="I12" s="127" t="s">
        <v>23</v>
      </c>
      <c r="J12" s="228"/>
      <c r="X12" s="129"/>
    </row>
    <row r="13" spans="2:24" ht="15.75" customHeight="1">
      <c r="B13" s="227"/>
      <c r="C13" s="125"/>
      <c r="D13" s="125"/>
      <c r="E13" s="125"/>
      <c r="F13" s="127" t="s">
        <v>174</v>
      </c>
      <c r="G13" s="127" t="s">
        <v>175</v>
      </c>
      <c r="H13" s="127" t="s">
        <v>23</v>
      </c>
      <c r="I13" s="127" t="s">
        <v>176</v>
      </c>
      <c r="J13" s="228"/>
      <c r="N13" s="668">
        <f>+'Input Info'!B14</f>
        <v>41456</v>
      </c>
      <c r="O13" s="668">
        <f>+F10</f>
        <v>41821</v>
      </c>
      <c r="T13" s="668">
        <f>+'Input Info'!B14</f>
        <v>41456</v>
      </c>
      <c r="U13" s="668">
        <f>+F10</f>
        <v>41821</v>
      </c>
      <c r="W13" s="668">
        <f>+N13</f>
        <v>41456</v>
      </c>
      <c r="X13" s="673">
        <f>+U13</f>
        <v>41821</v>
      </c>
    </row>
    <row r="14" spans="2:25" ht="15.75" customHeight="1">
      <c r="B14" s="227"/>
      <c r="C14" s="125" t="s">
        <v>177</v>
      </c>
      <c r="D14" s="125"/>
      <c r="E14" s="125"/>
      <c r="F14" s="128" t="s">
        <v>175</v>
      </c>
      <c r="G14" s="128" t="s">
        <v>115</v>
      </c>
      <c r="H14" s="128" t="s">
        <v>121</v>
      </c>
      <c r="I14" s="128" t="s">
        <v>122</v>
      </c>
      <c r="J14" s="228"/>
      <c r="N14" s="669" t="s">
        <v>23</v>
      </c>
      <c r="O14" s="669" t="s">
        <v>23</v>
      </c>
      <c r="P14" s="669" t="s">
        <v>22</v>
      </c>
      <c r="Q14" s="518"/>
      <c r="R14" s="656" t="s">
        <v>134</v>
      </c>
      <c r="S14" s="656"/>
      <c r="T14" s="669" t="s">
        <v>23</v>
      </c>
      <c r="U14" s="669" t="s">
        <v>23</v>
      </c>
      <c r="V14" s="518" t="s">
        <v>713</v>
      </c>
      <c r="W14" s="669" t="s">
        <v>23</v>
      </c>
      <c r="X14" s="669" t="s">
        <v>714</v>
      </c>
      <c r="Y14" s="674" t="s">
        <v>121</v>
      </c>
    </row>
    <row r="15" spans="2:25" ht="15.75" customHeight="1">
      <c r="B15" s="227"/>
      <c r="C15" s="129"/>
      <c r="D15" s="129"/>
      <c r="E15" s="129"/>
      <c r="F15" s="129"/>
      <c r="G15" s="129"/>
      <c r="H15" s="129"/>
      <c r="I15" s="129"/>
      <c r="J15" s="228"/>
      <c r="N15" s="667" t="s">
        <v>22</v>
      </c>
      <c r="O15" s="667" t="s">
        <v>22</v>
      </c>
      <c r="P15" s="667" t="s">
        <v>134</v>
      </c>
      <c r="Q15" s="667" t="s">
        <v>635</v>
      </c>
      <c r="R15" s="667" t="s">
        <v>697</v>
      </c>
      <c r="S15" s="669"/>
      <c r="T15" s="667" t="s">
        <v>712</v>
      </c>
      <c r="U15" s="667" t="s">
        <v>712</v>
      </c>
      <c r="V15" s="667" t="s">
        <v>712</v>
      </c>
      <c r="W15" s="667" t="s">
        <v>107</v>
      </c>
      <c r="X15" s="667" t="s">
        <v>403</v>
      </c>
      <c r="Y15" s="674" t="s">
        <v>134</v>
      </c>
    </row>
    <row r="16" spans="1:25" ht="15.75" customHeight="1">
      <c r="A16" s="207">
        <f>Realignment!B8</f>
        <v>0</v>
      </c>
      <c r="B16" s="227"/>
      <c r="C16" s="135">
        <f aca="true" t="shared" si="0" ref="C16:C53">IF(A16=0,"",(VLOOKUP(A16,Centers,2,FALSE)))</f>
      </c>
      <c r="D16" s="129"/>
      <c r="E16" s="129">
        <f>IF(+'Input Info'!F16=1,"R","")</f>
      </c>
      <c r="F16" s="135">
        <f aca="true" t="shared" si="1" ref="F16:F54">IF(A16=0,"",(VLOOKUP(A16,Centers,4,FALSE)))</f>
      </c>
      <c r="G16" s="130">
        <f aca="true" t="shared" si="2" ref="G16:G53">IF(H16="","",+I16/H16)</f>
      </c>
      <c r="H16" s="134">
        <f aca="true" t="shared" si="3" ref="H16:H54">+IF(A16="CDS","",IF(A16="MSS","",IF(A16=0,"",IF(A16=0," ",VLOOKUP(A16,RR,4,FALSE)))))</f>
      </c>
      <c r="I16" s="133" t="str">
        <f>IF(A16=0," ",VLOOKUP(A16,Realignment!B$8:O$46,13,FALSE))</f>
        <v> </v>
      </c>
      <c r="J16" s="228"/>
      <c r="M16" s="130">
        <f>'Input Info'!B16</f>
        <v>0</v>
      </c>
      <c r="N16" s="598">
        <f>'Input Info'!E16</f>
      </c>
      <c r="O16" s="598">
        <f aca="true" t="shared" si="4" ref="O16:O44">+G16</f>
      </c>
      <c r="P16" s="205" t="e">
        <f aca="true" t="shared" si="5" ref="P16:P53">+O16-N16</f>
        <v>#VALUE!</v>
      </c>
      <c r="Q16" s="595" t="e">
        <f aca="true" t="shared" si="6" ref="Q16:Q53">(+O16/N16)-1</f>
        <v>#VALUE!</v>
      </c>
      <c r="R16" s="725" t="e">
        <f aca="true" t="shared" si="7" ref="R16:R53">+P16*H16</f>
        <v>#VALUE!</v>
      </c>
      <c r="S16" s="595"/>
      <c r="T16" s="121">
        <f>+'Input Info'!C16</f>
        <v>0</v>
      </c>
      <c r="U16" s="122">
        <f aca="true" t="shared" si="8" ref="U16:U53">+H16</f>
      </c>
      <c r="V16" s="122" t="e">
        <f aca="true" t="shared" si="9" ref="V16:V53">+U16-T16</f>
        <v>#VALUE!</v>
      </c>
      <c r="W16" s="597" t="e">
        <f aca="true" t="shared" si="10" ref="W16:W53">+N16*T16</f>
        <v>#VALUE!</v>
      </c>
      <c r="X16" s="129" t="e">
        <f aca="true" t="shared" si="11" ref="X16:X53">+N16*U16</f>
        <v>#VALUE!</v>
      </c>
      <c r="Y16" s="676" t="e">
        <f aca="true" t="shared" si="12" ref="Y16:Y53">(+X16/W16)-1</f>
        <v>#VALUE!</v>
      </c>
    </row>
    <row r="17" spans="1:25" ht="15.75" customHeight="1">
      <c r="A17" s="207">
        <f>Realignment!B9</f>
        <v>0</v>
      </c>
      <c r="B17" s="227"/>
      <c r="C17" s="129">
        <f t="shared" si="0"/>
      </c>
      <c r="D17" s="129"/>
      <c r="E17" s="129">
        <f>IF(+'Input Info'!F17=1,"R","")</f>
      </c>
      <c r="F17" s="135">
        <f t="shared" si="1"/>
      </c>
      <c r="G17" s="130">
        <f t="shared" si="2"/>
      </c>
      <c r="H17" s="134">
        <f t="shared" si="3"/>
      </c>
      <c r="I17" s="133" t="str">
        <f>IF(A17=0," ",VLOOKUP(A17,Realignment!B$8:O$46,13,FALSE))</f>
        <v> </v>
      </c>
      <c r="J17" s="228"/>
      <c r="M17" s="130">
        <f>'Input Info'!B17</f>
        <v>0</v>
      </c>
      <c r="N17" s="598">
        <f>'Input Info'!E17</f>
      </c>
      <c r="O17" s="598">
        <f t="shared" si="4"/>
      </c>
      <c r="P17" s="205" t="e">
        <f t="shared" si="5"/>
        <v>#VALUE!</v>
      </c>
      <c r="Q17" s="595" t="e">
        <f t="shared" si="6"/>
        <v>#VALUE!</v>
      </c>
      <c r="R17" s="725" t="e">
        <f t="shared" si="7"/>
        <v>#VALUE!</v>
      </c>
      <c r="S17" s="595"/>
      <c r="T17" s="121">
        <f>+'Input Info'!C17</f>
        <v>0</v>
      </c>
      <c r="U17" s="122">
        <f t="shared" si="8"/>
      </c>
      <c r="V17" s="122" t="e">
        <f t="shared" si="9"/>
        <v>#VALUE!</v>
      </c>
      <c r="W17" s="597" t="e">
        <f t="shared" si="10"/>
        <v>#VALUE!</v>
      </c>
      <c r="X17" s="129" t="e">
        <f t="shared" si="11"/>
        <v>#VALUE!</v>
      </c>
      <c r="Y17" s="676" t="e">
        <f t="shared" si="12"/>
        <v>#VALUE!</v>
      </c>
    </row>
    <row r="18" spans="1:25" ht="15.75" customHeight="1">
      <c r="A18" s="207">
        <f>Realignment!B10</f>
        <v>0</v>
      </c>
      <c r="B18" s="227"/>
      <c r="C18" s="129">
        <f t="shared" si="0"/>
      </c>
      <c r="D18" s="129"/>
      <c r="E18" s="129">
        <f>IF(+'Input Info'!F18=1,"R","")</f>
      </c>
      <c r="F18" s="135">
        <f t="shared" si="1"/>
      </c>
      <c r="G18" s="130">
        <f t="shared" si="2"/>
      </c>
      <c r="H18" s="134">
        <f t="shared" si="3"/>
      </c>
      <c r="I18" s="133" t="str">
        <f>IF(A18=0," ",VLOOKUP(A18,Realignment!B$8:O$46,13,FALSE))</f>
        <v> </v>
      </c>
      <c r="J18" s="228"/>
      <c r="M18" s="130">
        <f>'Input Info'!B18</f>
        <v>0</v>
      </c>
      <c r="N18" s="598">
        <f>'Input Info'!E18</f>
      </c>
      <c r="O18" s="598">
        <f t="shared" si="4"/>
      </c>
      <c r="P18" s="205" t="e">
        <f t="shared" si="5"/>
        <v>#VALUE!</v>
      </c>
      <c r="Q18" s="595" t="e">
        <f t="shared" si="6"/>
        <v>#VALUE!</v>
      </c>
      <c r="R18" s="725" t="e">
        <f t="shared" si="7"/>
        <v>#VALUE!</v>
      </c>
      <c r="S18" s="595"/>
      <c r="T18" s="121">
        <f>+'Input Info'!C18</f>
        <v>0</v>
      </c>
      <c r="U18" s="122">
        <f t="shared" si="8"/>
      </c>
      <c r="V18" s="122" t="e">
        <f t="shared" si="9"/>
        <v>#VALUE!</v>
      </c>
      <c r="W18" s="597" t="e">
        <f t="shared" si="10"/>
        <v>#VALUE!</v>
      </c>
      <c r="X18" s="129" t="e">
        <f t="shared" si="11"/>
        <v>#VALUE!</v>
      </c>
      <c r="Y18" s="676" t="e">
        <f t="shared" si="12"/>
        <v>#VALUE!</v>
      </c>
    </row>
    <row r="19" spans="1:25" ht="15.75" customHeight="1">
      <c r="A19" s="207">
        <f>Realignment!B11</f>
        <v>0</v>
      </c>
      <c r="B19" s="227"/>
      <c r="C19" s="129">
        <f t="shared" si="0"/>
      </c>
      <c r="D19" s="129"/>
      <c r="E19" s="129">
        <f>IF(+'Input Info'!F19=1,"R","")</f>
      </c>
      <c r="F19" s="135">
        <f t="shared" si="1"/>
      </c>
      <c r="G19" s="130">
        <f t="shared" si="2"/>
      </c>
      <c r="H19" s="134">
        <f t="shared" si="3"/>
      </c>
      <c r="I19" s="133" t="str">
        <f>IF(A19=0," ",VLOOKUP(A19,Realignment!B$8:O$46,13,FALSE))</f>
        <v> </v>
      </c>
      <c r="J19" s="228"/>
      <c r="M19" s="130">
        <f>'Input Info'!B19</f>
        <v>0</v>
      </c>
      <c r="N19" s="598">
        <f>'Input Info'!E19</f>
      </c>
      <c r="O19" s="598">
        <f t="shared" si="4"/>
      </c>
      <c r="P19" s="205" t="e">
        <f t="shared" si="5"/>
        <v>#VALUE!</v>
      </c>
      <c r="Q19" s="595" t="e">
        <f t="shared" si="6"/>
        <v>#VALUE!</v>
      </c>
      <c r="R19" s="725" t="e">
        <f t="shared" si="7"/>
        <v>#VALUE!</v>
      </c>
      <c r="S19" s="595"/>
      <c r="T19" s="121">
        <f>+'Input Info'!C19</f>
        <v>0</v>
      </c>
      <c r="U19" s="122">
        <f t="shared" si="8"/>
      </c>
      <c r="V19" s="122" t="e">
        <f t="shared" si="9"/>
        <v>#VALUE!</v>
      </c>
      <c r="W19" s="597" t="e">
        <f t="shared" si="10"/>
        <v>#VALUE!</v>
      </c>
      <c r="X19" s="129" t="e">
        <f t="shared" si="11"/>
        <v>#VALUE!</v>
      </c>
      <c r="Y19" s="676" t="e">
        <f t="shared" si="12"/>
        <v>#VALUE!</v>
      </c>
    </row>
    <row r="20" spans="1:25" ht="15.75" customHeight="1">
      <c r="A20" s="207">
        <f>Realignment!B12</f>
        <v>0</v>
      </c>
      <c r="B20" s="227"/>
      <c r="C20" s="129">
        <f t="shared" si="0"/>
      </c>
      <c r="D20" s="129"/>
      <c r="E20" s="129">
        <f>IF(+'Input Info'!F20=1,"R","")</f>
      </c>
      <c r="F20" s="135">
        <f t="shared" si="1"/>
      </c>
      <c r="G20" s="130">
        <f t="shared" si="2"/>
      </c>
      <c r="H20" s="134">
        <f t="shared" si="3"/>
      </c>
      <c r="I20" s="133" t="str">
        <f>IF(A20=0," ",VLOOKUP(A20,Realignment!B$8:O$46,13,FALSE))</f>
        <v> </v>
      </c>
      <c r="J20" s="228"/>
      <c r="M20" s="130">
        <f>'Input Info'!B20</f>
        <v>0</v>
      </c>
      <c r="N20" s="598">
        <f>'Input Info'!E20</f>
      </c>
      <c r="O20" s="598">
        <f t="shared" si="4"/>
      </c>
      <c r="P20" s="205" t="e">
        <f t="shared" si="5"/>
        <v>#VALUE!</v>
      </c>
      <c r="Q20" s="595" t="e">
        <f t="shared" si="6"/>
        <v>#VALUE!</v>
      </c>
      <c r="R20" s="725" t="e">
        <f t="shared" si="7"/>
        <v>#VALUE!</v>
      </c>
      <c r="S20" s="595"/>
      <c r="T20" s="121">
        <f>+'Input Info'!C20</f>
        <v>0</v>
      </c>
      <c r="U20" s="122">
        <f t="shared" si="8"/>
      </c>
      <c r="V20" s="122" t="e">
        <f t="shared" si="9"/>
        <v>#VALUE!</v>
      </c>
      <c r="W20" s="597" t="e">
        <f t="shared" si="10"/>
        <v>#VALUE!</v>
      </c>
      <c r="X20" s="129" t="e">
        <f t="shared" si="11"/>
        <v>#VALUE!</v>
      </c>
      <c r="Y20" s="676" t="e">
        <f t="shared" si="12"/>
        <v>#VALUE!</v>
      </c>
    </row>
    <row r="21" spans="1:25" ht="15.75" customHeight="1">
      <c r="A21" s="207">
        <f>Realignment!B13</f>
        <v>0</v>
      </c>
      <c r="B21" s="227"/>
      <c r="C21" s="129">
        <f t="shared" si="0"/>
      </c>
      <c r="D21" s="129"/>
      <c r="E21" s="129">
        <f>IF(+'Input Info'!F21=1,"R","")</f>
      </c>
      <c r="F21" s="135">
        <f t="shared" si="1"/>
      </c>
      <c r="G21" s="130">
        <f t="shared" si="2"/>
      </c>
      <c r="H21" s="134">
        <f t="shared" si="3"/>
      </c>
      <c r="I21" s="133" t="str">
        <f>IF(A21=0," ",VLOOKUP(A21,Realignment!B$8:O$46,13,FALSE))</f>
        <v> </v>
      </c>
      <c r="J21" s="228"/>
      <c r="M21" s="130">
        <f>'Input Info'!B21</f>
        <v>0</v>
      </c>
      <c r="N21" s="598">
        <f>'Input Info'!E21</f>
      </c>
      <c r="O21" s="598">
        <f t="shared" si="4"/>
      </c>
      <c r="P21" s="205" t="e">
        <f t="shared" si="5"/>
        <v>#VALUE!</v>
      </c>
      <c r="Q21" s="595" t="e">
        <f t="shared" si="6"/>
        <v>#VALUE!</v>
      </c>
      <c r="R21" s="725" t="e">
        <f t="shared" si="7"/>
        <v>#VALUE!</v>
      </c>
      <c r="S21" s="595"/>
      <c r="T21" s="121">
        <f>+'Input Info'!C21</f>
        <v>0</v>
      </c>
      <c r="U21" s="122">
        <f t="shared" si="8"/>
      </c>
      <c r="V21" s="122" t="e">
        <f t="shared" si="9"/>
        <v>#VALUE!</v>
      </c>
      <c r="W21" s="597" t="e">
        <f t="shared" si="10"/>
        <v>#VALUE!</v>
      </c>
      <c r="X21" s="129" t="e">
        <f t="shared" si="11"/>
        <v>#VALUE!</v>
      </c>
      <c r="Y21" s="676" t="e">
        <f t="shared" si="12"/>
        <v>#VALUE!</v>
      </c>
    </row>
    <row r="22" spans="1:25" ht="15.75" customHeight="1">
      <c r="A22" s="207">
        <f>Realignment!B14</f>
        <v>0</v>
      </c>
      <c r="B22" s="227"/>
      <c r="C22" s="129">
        <f t="shared" si="0"/>
      </c>
      <c r="D22" s="129"/>
      <c r="E22" s="129">
        <f>IF(+'Input Info'!F22=1,"R","")</f>
      </c>
      <c r="F22" s="135">
        <f t="shared" si="1"/>
      </c>
      <c r="G22" s="130">
        <f t="shared" si="2"/>
      </c>
      <c r="H22" s="134">
        <f t="shared" si="3"/>
      </c>
      <c r="I22" s="133" t="str">
        <f>IF(A22=0," ",VLOOKUP(A22,Realignment!B$8:O$46,13,FALSE))</f>
        <v> </v>
      </c>
      <c r="J22" s="228"/>
      <c r="M22" s="130">
        <f>'Input Info'!B22</f>
        <v>0</v>
      </c>
      <c r="N22" s="598">
        <f>'Input Info'!E22</f>
      </c>
      <c r="O22" s="598">
        <f t="shared" si="4"/>
      </c>
      <c r="P22" s="205" t="e">
        <f t="shared" si="5"/>
        <v>#VALUE!</v>
      </c>
      <c r="Q22" s="595" t="e">
        <f t="shared" si="6"/>
        <v>#VALUE!</v>
      </c>
      <c r="R22" s="725" t="e">
        <f t="shared" si="7"/>
        <v>#VALUE!</v>
      </c>
      <c r="S22" s="595"/>
      <c r="T22" s="121">
        <f>+'Input Info'!C22</f>
        <v>0</v>
      </c>
      <c r="U22" s="122">
        <f t="shared" si="8"/>
      </c>
      <c r="V22" s="122" t="e">
        <f t="shared" si="9"/>
        <v>#VALUE!</v>
      </c>
      <c r="W22" s="597" t="e">
        <f t="shared" si="10"/>
        <v>#VALUE!</v>
      </c>
      <c r="X22" s="129" t="e">
        <f t="shared" si="11"/>
        <v>#VALUE!</v>
      </c>
      <c r="Y22" s="676" t="e">
        <f t="shared" si="12"/>
        <v>#VALUE!</v>
      </c>
    </row>
    <row r="23" spans="1:25" ht="15.75" customHeight="1">
      <c r="A23" s="207">
        <f>Realignment!B15</f>
        <v>0</v>
      </c>
      <c r="B23" s="227"/>
      <c r="C23" s="129">
        <f t="shared" si="0"/>
      </c>
      <c r="D23" s="129"/>
      <c r="E23" s="129">
        <f>IF(+'Input Info'!F23=1,"R","")</f>
      </c>
      <c r="F23" s="135">
        <f t="shared" si="1"/>
      </c>
      <c r="G23" s="130">
        <f t="shared" si="2"/>
      </c>
      <c r="H23" s="134">
        <f t="shared" si="3"/>
      </c>
      <c r="I23" s="133" t="str">
        <f>IF(A23=0," ",VLOOKUP(A23,Realignment!B$8:O$46,13,FALSE))</f>
        <v> </v>
      </c>
      <c r="J23" s="228"/>
      <c r="M23" s="130">
        <f>'Input Info'!B23</f>
        <v>0</v>
      </c>
      <c r="N23" s="598">
        <f>'Input Info'!E23</f>
      </c>
      <c r="O23" s="598">
        <f t="shared" si="4"/>
      </c>
      <c r="P23" s="205" t="e">
        <f t="shared" si="5"/>
        <v>#VALUE!</v>
      </c>
      <c r="Q23" s="595" t="e">
        <f t="shared" si="6"/>
        <v>#VALUE!</v>
      </c>
      <c r="R23" s="725" t="e">
        <f t="shared" si="7"/>
        <v>#VALUE!</v>
      </c>
      <c r="S23" s="595"/>
      <c r="T23" s="121">
        <f>+'Input Info'!C23</f>
        <v>0</v>
      </c>
      <c r="U23" s="122">
        <f t="shared" si="8"/>
      </c>
      <c r="V23" s="122" t="e">
        <f t="shared" si="9"/>
        <v>#VALUE!</v>
      </c>
      <c r="W23" s="597" t="e">
        <f t="shared" si="10"/>
        <v>#VALUE!</v>
      </c>
      <c r="X23" s="129" t="e">
        <f t="shared" si="11"/>
        <v>#VALUE!</v>
      </c>
      <c r="Y23" s="676" t="e">
        <f t="shared" si="12"/>
        <v>#VALUE!</v>
      </c>
    </row>
    <row r="24" spans="1:25" ht="15.75" customHeight="1">
      <c r="A24" s="207">
        <f>Realignment!B16</f>
        <v>0</v>
      </c>
      <c r="B24" s="227"/>
      <c r="C24" s="129">
        <f t="shared" si="0"/>
      </c>
      <c r="D24" s="129"/>
      <c r="E24" s="129">
        <f>IF(+'Input Info'!F24=1,"R","")</f>
      </c>
      <c r="F24" s="135">
        <f t="shared" si="1"/>
      </c>
      <c r="G24" s="130">
        <f t="shared" si="2"/>
      </c>
      <c r="H24" s="134">
        <f t="shared" si="3"/>
      </c>
      <c r="I24" s="133" t="str">
        <f>IF(A24=0," ",VLOOKUP(A24,Realignment!B$8:O$46,13,FALSE))</f>
        <v> </v>
      </c>
      <c r="J24" s="228"/>
      <c r="M24" s="130">
        <f>'Input Info'!B24</f>
        <v>0</v>
      </c>
      <c r="N24" s="598">
        <f>'Input Info'!E24</f>
      </c>
      <c r="O24" s="598">
        <f t="shared" si="4"/>
      </c>
      <c r="P24" s="205" t="e">
        <f t="shared" si="5"/>
        <v>#VALUE!</v>
      </c>
      <c r="Q24" s="595" t="e">
        <f t="shared" si="6"/>
        <v>#VALUE!</v>
      </c>
      <c r="R24" s="725" t="e">
        <f t="shared" si="7"/>
        <v>#VALUE!</v>
      </c>
      <c r="S24" s="595"/>
      <c r="T24" s="121">
        <f>+'Input Info'!C24</f>
        <v>0</v>
      </c>
      <c r="U24" s="122">
        <f t="shared" si="8"/>
      </c>
      <c r="V24" s="122" t="e">
        <f t="shared" si="9"/>
        <v>#VALUE!</v>
      </c>
      <c r="W24" s="597" t="e">
        <f t="shared" si="10"/>
        <v>#VALUE!</v>
      </c>
      <c r="X24" s="129" t="e">
        <f t="shared" si="11"/>
        <v>#VALUE!</v>
      </c>
      <c r="Y24" s="676" t="e">
        <f t="shared" si="12"/>
        <v>#VALUE!</v>
      </c>
    </row>
    <row r="25" spans="1:25" ht="15.75" customHeight="1">
      <c r="A25" s="207">
        <f>Realignment!B17</f>
        <v>0</v>
      </c>
      <c r="B25" s="227"/>
      <c r="C25" s="129">
        <f t="shared" si="0"/>
      </c>
      <c r="D25" s="129"/>
      <c r="E25" s="129">
        <f>IF(+'Input Info'!F25=1,"R","")</f>
      </c>
      <c r="F25" s="135">
        <f t="shared" si="1"/>
      </c>
      <c r="G25" s="130">
        <f t="shared" si="2"/>
      </c>
      <c r="H25" s="134">
        <f t="shared" si="3"/>
      </c>
      <c r="I25" s="133" t="str">
        <f>IF(A25=0," ",VLOOKUP(A25,Realignment!B$8:O$46,13,FALSE))</f>
        <v> </v>
      </c>
      <c r="J25" s="228"/>
      <c r="M25" s="130">
        <f>'Input Info'!B25</f>
        <v>0</v>
      </c>
      <c r="N25" s="598">
        <f>'Input Info'!E25</f>
      </c>
      <c r="O25" s="598">
        <f t="shared" si="4"/>
      </c>
      <c r="P25" s="205" t="e">
        <f t="shared" si="5"/>
        <v>#VALUE!</v>
      </c>
      <c r="Q25" s="595" t="e">
        <f t="shared" si="6"/>
        <v>#VALUE!</v>
      </c>
      <c r="R25" s="725" t="e">
        <f t="shared" si="7"/>
        <v>#VALUE!</v>
      </c>
      <c r="S25" s="595"/>
      <c r="T25" s="121">
        <f>+'Input Info'!C25</f>
        <v>0</v>
      </c>
      <c r="U25" s="122">
        <f t="shared" si="8"/>
      </c>
      <c r="V25" s="122" t="e">
        <f t="shared" si="9"/>
        <v>#VALUE!</v>
      </c>
      <c r="W25" s="597" t="e">
        <f t="shared" si="10"/>
        <v>#VALUE!</v>
      </c>
      <c r="X25" s="129" t="e">
        <f t="shared" si="11"/>
        <v>#VALUE!</v>
      </c>
      <c r="Y25" s="676" t="e">
        <f t="shared" si="12"/>
        <v>#VALUE!</v>
      </c>
    </row>
    <row r="26" spans="1:25" ht="15.75" customHeight="1">
      <c r="A26" s="207">
        <f>Realignment!B18</f>
        <v>0</v>
      </c>
      <c r="B26" s="227"/>
      <c r="C26" s="129">
        <f t="shared" si="0"/>
      </c>
      <c r="D26" s="129"/>
      <c r="E26" s="129">
        <f>IF(+'Input Info'!F26=1,"R","")</f>
      </c>
      <c r="F26" s="135">
        <f t="shared" si="1"/>
      </c>
      <c r="G26" s="130">
        <f t="shared" si="2"/>
      </c>
      <c r="H26" s="134">
        <f t="shared" si="3"/>
      </c>
      <c r="I26" s="133" t="str">
        <f>IF(A26=0," ",VLOOKUP(A26,Realignment!B$8:O$46,13,FALSE))</f>
        <v> </v>
      </c>
      <c r="J26" s="228"/>
      <c r="M26" s="130">
        <f>'Input Info'!B26</f>
        <v>0</v>
      </c>
      <c r="N26" s="598">
        <f>'Input Info'!E26</f>
      </c>
      <c r="O26" s="598">
        <f t="shared" si="4"/>
      </c>
      <c r="P26" s="205" t="e">
        <f t="shared" si="5"/>
        <v>#VALUE!</v>
      </c>
      <c r="Q26" s="595" t="e">
        <f t="shared" si="6"/>
        <v>#VALUE!</v>
      </c>
      <c r="R26" s="725" t="e">
        <f t="shared" si="7"/>
        <v>#VALUE!</v>
      </c>
      <c r="S26" s="595"/>
      <c r="T26" s="121">
        <f>+'Input Info'!C26</f>
        <v>0</v>
      </c>
      <c r="U26" s="122">
        <f t="shared" si="8"/>
      </c>
      <c r="V26" s="122" t="e">
        <f t="shared" si="9"/>
        <v>#VALUE!</v>
      </c>
      <c r="W26" s="597" t="e">
        <f t="shared" si="10"/>
        <v>#VALUE!</v>
      </c>
      <c r="X26" s="129" t="e">
        <f t="shared" si="11"/>
        <v>#VALUE!</v>
      </c>
      <c r="Y26" s="676" t="e">
        <f t="shared" si="12"/>
        <v>#VALUE!</v>
      </c>
    </row>
    <row r="27" spans="1:25" ht="15.75" customHeight="1">
      <c r="A27" s="207">
        <f>Realignment!B19</f>
        <v>0</v>
      </c>
      <c r="B27" s="227"/>
      <c r="C27" s="129">
        <f t="shared" si="0"/>
      </c>
      <c r="D27" s="129"/>
      <c r="E27" s="129">
        <f>IF(+'Input Info'!F27=1,"R","")</f>
      </c>
      <c r="F27" s="135">
        <f t="shared" si="1"/>
      </c>
      <c r="G27" s="130">
        <f t="shared" si="2"/>
      </c>
      <c r="H27" s="134">
        <f t="shared" si="3"/>
      </c>
      <c r="I27" s="133" t="str">
        <f>IF(A27=0," ",VLOOKUP(A27,Realignment!B$8:O$46,13,FALSE))</f>
        <v> </v>
      </c>
      <c r="J27" s="228"/>
      <c r="M27" s="130">
        <f>'Input Info'!B27</f>
        <v>0</v>
      </c>
      <c r="N27" s="598">
        <f>'Input Info'!E27</f>
      </c>
      <c r="O27" s="598">
        <f t="shared" si="4"/>
      </c>
      <c r="P27" s="205" t="e">
        <f t="shared" si="5"/>
        <v>#VALUE!</v>
      </c>
      <c r="Q27" s="595" t="e">
        <f t="shared" si="6"/>
        <v>#VALUE!</v>
      </c>
      <c r="R27" s="725" t="e">
        <f t="shared" si="7"/>
        <v>#VALUE!</v>
      </c>
      <c r="S27" s="595"/>
      <c r="T27" s="121">
        <f>+'Input Info'!C27</f>
        <v>0</v>
      </c>
      <c r="U27" s="122">
        <f t="shared" si="8"/>
      </c>
      <c r="V27" s="122" t="e">
        <f t="shared" si="9"/>
        <v>#VALUE!</v>
      </c>
      <c r="W27" s="597" t="e">
        <f t="shared" si="10"/>
        <v>#VALUE!</v>
      </c>
      <c r="X27" s="129" t="e">
        <f t="shared" si="11"/>
        <v>#VALUE!</v>
      </c>
      <c r="Y27" s="676" t="e">
        <f t="shared" si="12"/>
        <v>#VALUE!</v>
      </c>
    </row>
    <row r="28" spans="1:25" ht="15.75" customHeight="1">
      <c r="A28" s="207">
        <f>Realignment!B20</f>
        <v>0</v>
      </c>
      <c r="B28" s="227"/>
      <c r="C28" s="129">
        <f t="shared" si="0"/>
      </c>
      <c r="D28" s="129"/>
      <c r="E28" s="129">
        <f>IF(+'Input Info'!F28=1,"R","")</f>
      </c>
      <c r="F28" s="135">
        <f t="shared" si="1"/>
      </c>
      <c r="G28" s="130">
        <f t="shared" si="2"/>
      </c>
      <c r="H28" s="134">
        <f t="shared" si="3"/>
      </c>
      <c r="I28" s="133" t="str">
        <f>IF(A28=0," ",VLOOKUP(A28,Realignment!B$8:O$46,13,FALSE))</f>
        <v> </v>
      </c>
      <c r="J28" s="228"/>
      <c r="M28" s="130">
        <f>'Input Info'!B28</f>
        <v>0</v>
      </c>
      <c r="N28" s="598">
        <f>'Input Info'!E28</f>
      </c>
      <c r="O28" s="598">
        <f t="shared" si="4"/>
      </c>
      <c r="P28" s="205" t="e">
        <f t="shared" si="5"/>
        <v>#VALUE!</v>
      </c>
      <c r="Q28" s="595" t="e">
        <f t="shared" si="6"/>
        <v>#VALUE!</v>
      </c>
      <c r="R28" s="725" t="e">
        <f t="shared" si="7"/>
        <v>#VALUE!</v>
      </c>
      <c r="S28" s="595"/>
      <c r="T28" s="121">
        <f>+'Input Info'!C28</f>
        <v>0</v>
      </c>
      <c r="U28" s="122">
        <f t="shared" si="8"/>
      </c>
      <c r="V28" s="122" t="e">
        <f t="shared" si="9"/>
        <v>#VALUE!</v>
      </c>
      <c r="W28" s="597" t="e">
        <f t="shared" si="10"/>
        <v>#VALUE!</v>
      </c>
      <c r="X28" s="129" t="e">
        <f t="shared" si="11"/>
        <v>#VALUE!</v>
      </c>
      <c r="Y28" s="676" t="e">
        <f t="shared" si="12"/>
        <v>#VALUE!</v>
      </c>
    </row>
    <row r="29" spans="1:25" ht="15.75" customHeight="1">
      <c r="A29" s="207">
        <f>Realignment!B21</f>
        <v>0</v>
      </c>
      <c r="B29" s="227"/>
      <c r="C29" s="129">
        <f t="shared" si="0"/>
      </c>
      <c r="D29" s="129"/>
      <c r="E29" s="129">
        <f>IF(+'Input Info'!F29=1,"R","")</f>
      </c>
      <c r="F29" s="135">
        <f t="shared" si="1"/>
      </c>
      <c r="G29" s="130">
        <f t="shared" si="2"/>
      </c>
      <c r="H29" s="134">
        <f t="shared" si="3"/>
      </c>
      <c r="I29" s="133" t="str">
        <f>IF(A29=0," ",VLOOKUP(A29,Realignment!B$8:O$46,13,FALSE))</f>
        <v> </v>
      </c>
      <c r="J29" s="228"/>
      <c r="M29" s="130">
        <f>'Input Info'!B29</f>
        <v>0</v>
      </c>
      <c r="N29" s="598">
        <f>'Input Info'!E29</f>
      </c>
      <c r="O29" s="598">
        <f t="shared" si="4"/>
      </c>
      <c r="P29" s="205" t="e">
        <f t="shared" si="5"/>
        <v>#VALUE!</v>
      </c>
      <c r="Q29" s="595" t="e">
        <f t="shared" si="6"/>
        <v>#VALUE!</v>
      </c>
      <c r="R29" s="725" t="e">
        <f t="shared" si="7"/>
        <v>#VALUE!</v>
      </c>
      <c r="S29" s="595"/>
      <c r="T29" s="121">
        <f>+'Input Info'!C29</f>
        <v>0</v>
      </c>
      <c r="U29" s="122">
        <f t="shared" si="8"/>
      </c>
      <c r="V29" s="122" t="e">
        <f t="shared" si="9"/>
        <v>#VALUE!</v>
      </c>
      <c r="W29" s="597" t="e">
        <f t="shared" si="10"/>
        <v>#VALUE!</v>
      </c>
      <c r="X29" s="129" t="e">
        <f t="shared" si="11"/>
        <v>#VALUE!</v>
      </c>
      <c r="Y29" s="676" t="e">
        <f t="shared" si="12"/>
        <v>#VALUE!</v>
      </c>
    </row>
    <row r="30" spans="1:25" ht="15.75" customHeight="1">
      <c r="A30" s="207">
        <f>Realignment!B22</f>
        <v>0</v>
      </c>
      <c r="B30" s="227"/>
      <c r="C30" s="129">
        <f t="shared" si="0"/>
      </c>
      <c r="D30" s="129"/>
      <c r="E30" s="129">
        <f>IF(+'Input Info'!F30=1,"R","")</f>
      </c>
      <c r="F30" s="135">
        <f t="shared" si="1"/>
      </c>
      <c r="G30" s="130">
        <f t="shared" si="2"/>
      </c>
      <c r="H30" s="134">
        <f t="shared" si="3"/>
      </c>
      <c r="I30" s="133" t="str">
        <f>IF(A30=0," ",VLOOKUP(A30,Realignment!B$8:O$46,13,FALSE))</f>
        <v> </v>
      </c>
      <c r="J30" s="228"/>
      <c r="M30" s="130">
        <f>'Input Info'!B30</f>
        <v>0</v>
      </c>
      <c r="N30" s="598">
        <f>'Input Info'!E30</f>
      </c>
      <c r="O30" s="598">
        <f t="shared" si="4"/>
      </c>
      <c r="P30" s="205" t="e">
        <f t="shared" si="5"/>
        <v>#VALUE!</v>
      </c>
      <c r="Q30" s="595" t="e">
        <f t="shared" si="6"/>
        <v>#VALUE!</v>
      </c>
      <c r="R30" s="725" t="e">
        <f t="shared" si="7"/>
        <v>#VALUE!</v>
      </c>
      <c r="S30" s="595"/>
      <c r="T30" s="121">
        <f>+'Input Info'!C30</f>
        <v>0</v>
      </c>
      <c r="U30" s="122">
        <f t="shared" si="8"/>
      </c>
      <c r="V30" s="122" t="e">
        <f t="shared" si="9"/>
        <v>#VALUE!</v>
      </c>
      <c r="W30" s="597" t="e">
        <f t="shared" si="10"/>
        <v>#VALUE!</v>
      </c>
      <c r="X30" s="129" t="e">
        <f t="shared" si="11"/>
        <v>#VALUE!</v>
      </c>
      <c r="Y30" s="676" t="e">
        <f t="shared" si="12"/>
        <v>#VALUE!</v>
      </c>
    </row>
    <row r="31" spans="1:25" ht="15.75" customHeight="1">
      <c r="A31" s="207">
        <f>Realignment!B23</f>
        <v>0</v>
      </c>
      <c r="B31" s="227"/>
      <c r="C31" s="129">
        <f t="shared" si="0"/>
      </c>
      <c r="D31" s="129"/>
      <c r="E31" s="129">
        <f>IF(+'Input Info'!F31=1,"R","")</f>
      </c>
      <c r="F31" s="135">
        <f t="shared" si="1"/>
      </c>
      <c r="G31" s="130">
        <f t="shared" si="2"/>
      </c>
      <c r="H31" s="134">
        <f t="shared" si="3"/>
      </c>
      <c r="I31" s="133" t="str">
        <f>IF(A31=0," ",VLOOKUP(A31,Realignment!B$8:O$46,13,FALSE))</f>
        <v> </v>
      </c>
      <c r="J31" s="228"/>
      <c r="M31" s="130">
        <f>'Input Info'!B31</f>
        <v>0</v>
      </c>
      <c r="N31" s="598">
        <f>'Input Info'!E31</f>
      </c>
      <c r="O31" s="598">
        <f t="shared" si="4"/>
      </c>
      <c r="P31" s="205" t="e">
        <f t="shared" si="5"/>
        <v>#VALUE!</v>
      </c>
      <c r="Q31" s="595" t="e">
        <f t="shared" si="6"/>
        <v>#VALUE!</v>
      </c>
      <c r="R31" s="725" t="e">
        <f t="shared" si="7"/>
        <v>#VALUE!</v>
      </c>
      <c r="S31" s="595"/>
      <c r="T31" s="121">
        <f>+'Input Info'!C31</f>
        <v>0</v>
      </c>
      <c r="U31" s="122">
        <f t="shared" si="8"/>
      </c>
      <c r="V31" s="122" t="e">
        <f t="shared" si="9"/>
        <v>#VALUE!</v>
      </c>
      <c r="W31" s="597" t="e">
        <f t="shared" si="10"/>
        <v>#VALUE!</v>
      </c>
      <c r="X31" s="129" t="e">
        <f t="shared" si="11"/>
        <v>#VALUE!</v>
      </c>
      <c r="Y31" s="676" t="e">
        <f t="shared" si="12"/>
        <v>#VALUE!</v>
      </c>
    </row>
    <row r="32" spans="1:25" ht="15.75" customHeight="1">
      <c r="A32" s="207">
        <f>Realignment!B24</f>
        <v>0</v>
      </c>
      <c r="B32" s="227"/>
      <c r="C32" s="129">
        <f t="shared" si="0"/>
      </c>
      <c r="D32" s="129"/>
      <c r="E32" s="129">
        <f>IF(+'Input Info'!F32=1,"R","")</f>
      </c>
      <c r="F32" s="135">
        <f t="shared" si="1"/>
      </c>
      <c r="G32" s="130">
        <f t="shared" si="2"/>
      </c>
      <c r="H32" s="134">
        <f t="shared" si="3"/>
      </c>
      <c r="I32" s="133" t="str">
        <f>IF(A32=0," ",VLOOKUP(A32,Realignment!B$8:O$46,13,FALSE))</f>
        <v> </v>
      </c>
      <c r="J32" s="228"/>
      <c r="M32" s="130">
        <f>'Input Info'!B32</f>
        <v>0</v>
      </c>
      <c r="N32" s="598">
        <f>'Input Info'!E32</f>
      </c>
      <c r="O32" s="598">
        <f t="shared" si="4"/>
      </c>
      <c r="P32" s="205" t="e">
        <f t="shared" si="5"/>
        <v>#VALUE!</v>
      </c>
      <c r="Q32" s="595" t="e">
        <f t="shared" si="6"/>
        <v>#VALUE!</v>
      </c>
      <c r="R32" s="725" t="e">
        <f t="shared" si="7"/>
        <v>#VALUE!</v>
      </c>
      <c r="S32" s="595"/>
      <c r="T32" s="121">
        <f>+'Input Info'!C32</f>
        <v>0</v>
      </c>
      <c r="U32" s="122">
        <f t="shared" si="8"/>
      </c>
      <c r="V32" s="122" t="e">
        <f t="shared" si="9"/>
        <v>#VALUE!</v>
      </c>
      <c r="W32" s="597" t="e">
        <f t="shared" si="10"/>
        <v>#VALUE!</v>
      </c>
      <c r="X32" s="129" t="e">
        <f t="shared" si="11"/>
        <v>#VALUE!</v>
      </c>
      <c r="Y32" s="676" t="e">
        <f t="shared" si="12"/>
        <v>#VALUE!</v>
      </c>
    </row>
    <row r="33" spans="1:25" ht="15.75" customHeight="1">
      <c r="A33" s="207">
        <f>Realignment!B25</f>
        <v>0</v>
      </c>
      <c r="B33" s="227"/>
      <c r="C33" s="129">
        <f t="shared" si="0"/>
      </c>
      <c r="D33" s="129"/>
      <c r="E33" s="129">
        <f>IF(+'Input Info'!F33=1,"R","")</f>
      </c>
      <c r="F33" s="135">
        <f t="shared" si="1"/>
      </c>
      <c r="G33" s="130">
        <f t="shared" si="2"/>
      </c>
      <c r="H33" s="134">
        <f t="shared" si="3"/>
      </c>
      <c r="I33" s="133" t="str">
        <f>IF(A33=0," ",VLOOKUP(A33,Realignment!B$8:O$46,13,FALSE))</f>
        <v> </v>
      </c>
      <c r="J33" s="228"/>
      <c r="M33" s="130">
        <f>'Input Info'!B33</f>
        <v>0</v>
      </c>
      <c r="N33" s="598">
        <f>'Input Info'!E33</f>
      </c>
      <c r="O33" s="598">
        <f t="shared" si="4"/>
      </c>
      <c r="P33" s="205" t="e">
        <f t="shared" si="5"/>
        <v>#VALUE!</v>
      </c>
      <c r="Q33" s="595" t="e">
        <f t="shared" si="6"/>
        <v>#VALUE!</v>
      </c>
      <c r="R33" s="725" t="e">
        <f t="shared" si="7"/>
        <v>#VALUE!</v>
      </c>
      <c r="S33" s="595"/>
      <c r="T33" s="121">
        <f>+'Input Info'!C33</f>
        <v>0</v>
      </c>
      <c r="U33" s="122">
        <f t="shared" si="8"/>
      </c>
      <c r="V33" s="122" t="e">
        <f t="shared" si="9"/>
        <v>#VALUE!</v>
      </c>
      <c r="W33" s="597" t="e">
        <f t="shared" si="10"/>
        <v>#VALUE!</v>
      </c>
      <c r="X33" s="129" t="e">
        <f t="shared" si="11"/>
        <v>#VALUE!</v>
      </c>
      <c r="Y33" s="676" t="e">
        <f t="shared" si="12"/>
        <v>#VALUE!</v>
      </c>
    </row>
    <row r="34" spans="1:25" ht="15.75" customHeight="1">
      <c r="A34" s="207">
        <f>Realignment!B26</f>
        <v>0</v>
      </c>
      <c r="B34" s="227"/>
      <c r="C34" s="129">
        <f t="shared" si="0"/>
      </c>
      <c r="D34" s="129"/>
      <c r="E34" s="129">
        <f>IF(+'Input Info'!F34=1,"R","")</f>
      </c>
      <c r="F34" s="135">
        <f t="shared" si="1"/>
      </c>
      <c r="G34" s="130">
        <f t="shared" si="2"/>
      </c>
      <c r="H34" s="134">
        <f t="shared" si="3"/>
      </c>
      <c r="I34" s="133" t="str">
        <f>IF(A34=0," ",VLOOKUP(A34,Realignment!B$8:O$46,13,FALSE))</f>
        <v> </v>
      </c>
      <c r="J34" s="228"/>
      <c r="M34" s="130">
        <f>'Input Info'!B34</f>
        <v>0</v>
      </c>
      <c r="N34" s="598">
        <f>'Input Info'!E34</f>
      </c>
      <c r="O34" s="598">
        <f t="shared" si="4"/>
      </c>
      <c r="P34" s="205" t="e">
        <f t="shared" si="5"/>
        <v>#VALUE!</v>
      </c>
      <c r="Q34" s="595" t="e">
        <f t="shared" si="6"/>
        <v>#VALUE!</v>
      </c>
      <c r="R34" s="725" t="e">
        <f t="shared" si="7"/>
        <v>#VALUE!</v>
      </c>
      <c r="S34" s="595"/>
      <c r="T34" s="121">
        <f>+'Input Info'!C34</f>
        <v>0</v>
      </c>
      <c r="U34" s="122">
        <f t="shared" si="8"/>
      </c>
      <c r="V34" s="122" t="e">
        <f t="shared" si="9"/>
        <v>#VALUE!</v>
      </c>
      <c r="W34" s="597" t="e">
        <f t="shared" si="10"/>
        <v>#VALUE!</v>
      </c>
      <c r="X34" s="129" t="e">
        <f t="shared" si="11"/>
        <v>#VALUE!</v>
      </c>
      <c r="Y34" s="676" t="e">
        <f t="shared" si="12"/>
        <v>#VALUE!</v>
      </c>
    </row>
    <row r="35" spans="1:25" ht="15.75" customHeight="1">
      <c r="A35" s="207">
        <f>Realignment!B27</f>
        <v>0</v>
      </c>
      <c r="B35" s="227"/>
      <c r="C35" s="129">
        <f t="shared" si="0"/>
      </c>
      <c r="D35" s="129"/>
      <c r="E35" s="129">
        <f>IF(+'Input Info'!F35=1,"R","")</f>
      </c>
      <c r="F35" s="135">
        <f t="shared" si="1"/>
      </c>
      <c r="G35" s="130">
        <f t="shared" si="2"/>
      </c>
      <c r="H35" s="134">
        <f t="shared" si="3"/>
      </c>
      <c r="I35" s="133" t="str">
        <f>IF(A35=0," ",VLOOKUP(A35,Realignment!B$8:O$46,13,FALSE))</f>
        <v> </v>
      </c>
      <c r="J35" s="228"/>
      <c r="M35" s="130">
        <f>'Input Info'!B35</f>
        <v>0</v>
      </c>
      <c r="N35" s="598">
        <f>'Input Info'!E35</f>
      </c>
      <c r="O35" s="598">
        <f t="shared" si="4"/>
      </c>
      <c r="P35" s="205" t="e">
        <f t="shared" si="5"/>
        <v>#VALUE!</v>
      </c>
      <c r="Q35" s="595" t="e">
        <f t="shared" si="6"/>
        <v>#VALUE!</v>
      </c>
      <c r="R35" s="725" t="e">
        <f t="shared" si="7"/>
        <v>#VALUE!</v>
      </c>
      <c r="S35" s="595"/>
      <c r="T35" s="121">
        <f>+'Input Info'!C35</f>
        <v>0</v>
      </c>
      <c r="U35" s="122">
        <f t="shared" si="8"/>
      </c>
      <c r="V35" s="122" t="e">
        <f t="shared" si="9"/>
        <v>#VALUE!</v>
      </c>
      <c r="W35" s="597" t="e">
        <f t="shared" si="10"/>
        <v>#VALUE!</v>
      </c>
      <c r="X35" s="129" t="e">
        <f t="shared" si="11"/>
        <v>#VALUE!</v>
      </c>
      <c r="Y35" s="676" t="e">
        <f t="shared" si="12"/>
        <v>#VALUE!</v>
      </c>
    </row>
    <row r="36" spans="1:25" ht="15.75" customHeight="1">
      <c r="A36" s="207">
        <f>Realignment!B28</f>
        <v>0</v>
      </c>
      <c r="B36" s="277"/>
      <c r="C36" s="129">
        <f t="shared" si="0"/>
      </c>
      <c r="D36" s="278"/>
      <c r="E36" s="129">
        <f>IF(+'Input Info'!F36=1,"R","")</f>
      </c>
      <c r="F36" s="135">
        <f t="shared" si="1"/>
      </c>
      <c r="G36" s="130">
        <f t="shared" si="2"/>
      </c>
      <c r="H36" s="134">
        <f t="shared" si="3"/>
      </c>
      <c r="I36" s="133" t="str">
        <f>IF(A36=0," ",VLOOKUP(A36,Realignment!B$8:O$46,13,FALSE))</f>
        <v> </v>
      </c>
      <c r="J36" s="228"/>
      <c r="M36" s="130">
        <f>'Input Info'!B36</f>
        <v>0</v>
      </c>
      <c r="N36" s="598">
        <f>'Input Info'!E36</f>
      </c>
      <c r="O36" s="598">
        <f t="shared" si="4"/>
      </c>
      <c r="P36" s="205" t="e">
        <f t="shared" si="5"/>
        <v>#VALUE!</v>
      </c>
      <c r="Q36" s="595" t="e">
        <f t="shared" si="6"/>
        <v>#VALUE!</v>
      </c>
      <c r="R36" s="725" t="e">
        <f t="shared" si="7"/>
        <v>#VALUE!</v>
      </c>
      <c r="S36" s="595"/>
      <c r="T36" s="121">
        <f>+'Input Info'!C36</f>
        <v>0</v>
      </c>
      <c r="U36" s="122">
        <f t="shared" si="8"/>
      </c>
      <c r="V36" s="122" t="e">
        <f t="shared" si="9"/>
        <v>#VALUE!</v>
      </c>
      <c r="W36" s="597" t="e">
        <f t="shared" si="10"/>
        <v>#VALUE!</v>
      </c>
      <c r="X36" s="129" t="e">
        <f t="shared" si="11"/>
        <v>#VALUE!</v>
      </c>
      <c r="Y36" s="676" t="e">
        <f t="shared" si="12"/>
        <v>#VALUE!</v>
      </c>
    </row>
    <row r="37" spans="1:25" ht="15.75" customHeight="1">
      <c r="A37" s="207">
        <f>Realignment!B29</f>
        <v>0</v>
      </c>
      <c r="B37" s="227"/>
      <c r="C37" s="129">
        <f t="shared" si="0"/>
      </c>
      <c r="D37" s="129"/>
      <c r="E37" s="129">
        <f>IF(+'Input Info'!F37=1,"R","")</f>
      </c>
      <c r="F37" s="135">
        <f t="shared" si="1"/>
      </c>
      <c r="G37" s="130">
        <f t="shared" si="2"/>
      </c>
      <c r="H37" s="134">
        <f t="shared" si="3"/>
      </c>
      <c r="I37" s="133" t="str">
        <f>IF(A37=0," ",VLOOKUP(A37,Realignment!B$8:O$46,13,FALSE))</f>
        <v> </v>
      </c>
      <c r="J37" s="228"/>
      <c r="M37" s="130">
        <f>'Input Info'!B37</f>
        <v>0</v>
      </c>
      <c r="N37" s="598">
        <f>'Input Info'!E37</f>
      </c>
      <c r="O37" s="598">
        <f t="shared" si="4"/>
      </c>
      <c r="P37" s="205" t="e">
        <f t="shared" si="5"/>
        <v>#VALUE!</v>
      </c>
      <c r="Q37" s="595" t="e">
        <f t="shared" si="6"/>
        <v>#VALUE!</v>
      </c>
      <c r="R37" s="725" t="e">
        <f t="shared" si="7"/>
        <v>#VALUE!</v>
      </c>
      <c r="S37" s="595"/>
      <c r="T37" s="121">
        <f>+'Input Info'!C37</f>
        <v>0</v>
      </c>
      <c r="U37" s="122">
        <f t="shared" si="8"/>
      </c>
      <c r="V37" s="122" t="e">
        <f t="shared" si="9"/>
        <v>#VALUE!</v>
      </c>
      <c r="W37" s="597" t="e">
        <f t="shared" si="10"/>
        <v>#VALUE!</v>
      </c>
      <c r="X37" s="129" t="e">
        <f t="shared" si="11"/>
        <v>#VALUE!</v>
      </c>
      <c r="Y37" s="676" t="e">
        <f t="shared" si="12"/>
        <v>#VALUE!</v>
      </c>
    </row>
    <row r="38" spans="1:25" ht="15.75" customHeight="1">
      <c r="A38" s="207">
        <f>Realignment!B30</f>
        <v>0</v>
      </c>
      <c r="B38" s="227"/>
      <c r="C38" s="129">
        <f t="shared" si="0"/>
      </c>
      <c r="D38" s="129"/>
      <c r="E38" s="129">
        <f>IF(+'Input Info'!F38=1,"R","")</f>
      </c>
      <c r="F38" s="135">
        <f t="shared" si="1"/>
      </c>
      <c r="G38" s="130">
        <f t="shared" si="2"/>
      </c>
      <c r="H38" s="134">
        <f t="shared" si="3"/>
      </c>
      <c r="I38" s="133" t="str">
        <f>IF(A38=0," ",VLOOKUP(A38,Realignment!B$8:O$46,13,FALSE))</f>
        <v> </v>
      </c>
      <c r="J38" s="228"/>
      <c r="M38" s="130">
        <f>'Input Info'!B38</f>
        <v>0</v>
      </c>
      <c r="N38" s="598">
        <f>'Input Info'!E38</f>
      </c>
      <c r="O38" s="598">
        <f t="shared" si="4"/>
      </c>
      <c r="P38" s="205" t="e">
        <f t="shared" si="5"/>
        <v>#VALUE!</v>
      </c>
      <c r="Q38" s="595" t="e">
        <f t="shared" si="6"/>
        <v>#VALUE!</v>
      </c>
      <c r="R38" s="725" t="e">
        <f t="shared" si="7"/>
        <v>#VALUE!</v>
      </c>
      <c r="S38" s="595"/>
      <c r="T38" s="121">
        <f>+'Input Info'!C38</f>
        <v>0</v>
      </c>
      <c r="U38" s="122">
        <f t="shared" si="8"/>
      </c>
      <c r="V38" s="122" t="e">
        <f t="shared" si="9"/>
        <v>#VALUE!</v>
      </c>
      <c r="W38" s="597" t="e">
        <f t="shared" si="10"/>
        <v>#VALUE!</v>
      </c>
      <c r="X38" s="129" t="e">
        <f t="shared" si="11"/>
        <v>#VALUE!</v>
      </c>
      <c r="Y38" s="676" t="e">
        <f t="shared" si="12"/>
        <v>#VALUE!</v>
      </c>
    </row>
    <row r="39" spans="1:25" ht="15.75" customHeight="1">
      <c r="A39" s="207">
        <f>Realignment!B31</f>
        <v>0</v>
      </c>
      <c r="B39" s="227"/>
      <c r="C39" s="129">
        <f t="shared" si="0"/>
      </c>
      <c r="D39" s="129"/>
      <c r="E39" s="129">
        <f>IF(+'Input Info'!F39=1,"R","")</f>
      </c>
      <c r="F39" s="135">
        <f t="shared" si="1"/>
      </c>
      <c r="G39" s="130">
        <f t="shared" si="2"/>
      </c>
      <c r="H39" s="134">
        <f t="shared" si="3"/>
      </c>
      <c r="I39" s="133" t="str">
        <f>IF(A39=0," ",VLOOKUP(A39,Realignment!B$8:O$46,13,FALSE))</f>
        <v> </v>
      </c>
      <c r="J39" s="228"/>
      <c r="M39" s="130">
        <f>'Input Info'!B39</f>
        <v>0</v>
      </c>
      <c r="N39" s="598">
        <f>'Input Info'!E39</f>
      </c>
      <c r="O39" s="598">
        <f t="shared" si="4"/>
      </c>
      <c r="P39" s="205" t="e">
        <f t="shared" si="5"/>
        <v>#VALUE!</v>
      </c>
      <c r="Q39" s="595" t="e">
        <f t="shared" si="6"/>
        <v>#VALUE!</v>
      </c>
      <c r="R39" s="725" t="e">
        <f t="shared" si="7"/>
        <v>#VALUE!</v>
      </c>
      <c r="S39" s="595"/>
      <c r="T39" s="121">
        <f>+'Input Info'!C39</f>
        <v>0</v>
      </c>
      <c r="U39" s="122">
        <f t="shared" si="8"/>
      </c>
      <c r="V39" s="122" t="e">
        <f t="shared" si="9"/>
        <v>#VALUE!</v>
      </c>
      <c r="W39" s="597" t="e">
        <f t="shared" si="10"/>
        <v>#VALUE!</v>
      </c>
      <c r="X39" s="129" t="e">
        <f t="shared" si="11"/>
        <v>#VALUE!</v>
      </c>
      <c r="Y39" s="676" t="e">
        <f t="shared" si="12"/>
        <v>#VALUE!</v>
      </c>
    </row>
    <row r="40" spans="1:25" ht="15.75" customHeight="1">
      <c r="A40" s="207">
        <f>Realignment!B32</f>
        <v>0</v>
      </c>
      <c r="B40" s="227"/>
      <c r="C40" s="129">
        <f t="shared" si="0"/>
      </c>
      <c r="D40" s="129"/>
      <c r="E40" s="129">
        <f>IF(+'Input Info'!F40=1,"R","")</f>
      </c>
      <c r="F40" s="135">
        <f t="shared" si="1"/>
      </c>
      <c r="G40" s="130">
        <f t="shared" si="2"/>
      </c>
      <c r="H40" s="134">
        <f t="shared" si="3"/>
      </c>
      <c r="I40" s="133" t="str">
        <f>IF(A40=0," ",VLOOKUP(A40,Realignment!B$8:O$46,13,FALSE))</f>
        <v> </v>
      </c>
      <c r="J40" s="228"/>
      <c r="M40" s="130">
        <f>'Input Info'!B40</f>
        <v>0</v>
      </c>
      <c r="N40" s="598">
        <f>'Input Info'!E40</f>
      </c>
      <c r="O40" s="598">
        <f t="shared" si="4"/>
      </c>
      <c r="P40" s="205" t="e">
        <f t="shared" si="5"/>
        <v>#VALUE!</v>
      </c>
      <c r="Q40" s="595" t="e">
        <f t="shared" si="6"/>
        <v>#VALUE!</v>
      </c>
      <c r="R40" s="725" t="e">
        <f t="shared" si="7"/>
        <v>#VALUE!</v>
      </c>
      <c r="S40" s="595"/>
      <c r="T40" s="121">
        <f>+'Input Info'!C40</f>
        <v>0</v>
      </c>
      <c r="U40" s="122">
        <f t="shared" si="8"/>
      </c>
      <c r="V40" s="122" t="e">
        <f t="shared" si="9"/>
        <v>#VALUE!</v>
      </c>
      <c r="W40" s="597" t="e">
        <f t="shared" si="10"/>
        <v>#VALUE!</v>
      </c>
      <c r="X40" s="129" t="e">
        <f t="shared" si="11"/>
        <v>#VALUE!</v>
      </c>
      <c r="Y40" s="676" t="e">
        <f t="shared" si="12"/>
        <v>#VALUE!</v>
      </c>
    </row>
    <row r="41" spans="1:25" ht="15.75" customHeight="1">
      <c r="A41" s="207">
        <f>Realignment!B33</f>
        <v>0</v>
      </c>
      <c r="B41" s="227"/>
      <c r="C41" s="129">
        <f t="shared" si="0"/>
      </c>
      <c r="D41" s="129"/>
      <c r="E41" s="129">
        <f>IF(+'Input Info'!F41=1,"R","")</f>
      </c>
      <c r="F41" s="135">
        <f t="shared" si="1"/>
      </c>
      <c r="G41" s="130">
        <f t="shared" si="2"/>
      </c>
      <c r="H41" s="134">
        <f t="shared" si="3"/>
      </c>
      <c r="I41" s="133" t="str">
        <f>IF(A41=0," ",VLOOKUP(A41,Realignment!B$8:O$46,13,FALSE))</f>
        <v> </v>
      </c>
      <c r="J41" s="228"/>
      <c r="M41" s="130">
        <f>'Input Info'!B41</f>
        <v>0</v>
      </c>
      <c r="N41" s="598">
        <f>'Input Info'!E41</f>
      </c>
      <c r="O41" s="598">
        <f t="shared" si="4"/>
      </c>
      <c r="P41" s="205" t="e">
        <f t="shared" si="5"/>
        <v>#VALUE!</v>
      </c>
      <c r="Q41" s="595" t="e">
        <f t="shared" si="6"/>
        <v>#VALUE!</v>
      </c>
      <c r="R41" s="725" t="e">
        <f t="shared" si="7"/>
        <v>#VALUE!</v>
      </c>
      <c r="S41" s="595"/>
      <c r="T41" s="121">
        <f>+'Input Info'!C41</f>
        <v>0</v>
      </c>
      <c r="U41" s="122">
        <f t="shared" si="8"/>
      </c>
      <c r="V41" s="122" t="e">
        <f t="shared" si="9"/>
        <v>#VALUE!</v>
      </c>
      <c r="W41" s="597" t="e">
        <f t="shared" si="10"/>
        <v>#VALUE!</v>
      </c>
      <c r="X41" s="129" t="e">
        <f t="shared" si="11"/>
        <v>#VALUE!</v>
      </c>
      <c r="Y41" s="676" t="e">
        <f t="shared" si="12"/>
        <v>#VALUE!</v>
      </c>
    </row>
    <row r="42" spans="1:25" ht="15.75" customHeight="1">
      <c r="A42" s="207">
        <f>Realignment!B34</f>
        <v>0</v>
      </c>
      <c r="B42" s="227"/>
      <c r="C42" s="129">
        <f t="shared" si="0"/>
      </c>
      <c r="D42" s="129"/>
      <c r="E42" s="129">
        <f>IF(+'Input Info'!F42=1,"R","")</f>
      </c>
      <c r="F42" s="135">
        <f t="shared" si="1"/>
      </c>
      <c r="G42" s="130">
        <f t="shared" si="2"/>
      </c>
      <c r="H42" s="134">
        <f t="shared" si="3"/>
      </c>
      <c r="I42" s="133" t="str">
        <f>IF(A42=0," ",VLOOKUP(A42,Realignment!B$8:O$46,13,FALSE))</f>
        <v> </v>
      </c>
      <c r="J42" s="228"/>
      <c r="M42" s="130">
        <f>'Input Info'!B42</f>
        <v>0</v>
      </c>
      <c r="N42" s="598">
        <f>'Input Info'!E42</f>
      </c>
      <c r="O42" s="598">
        <f t="shared" si="4"/>
      </c>
      <c r="P42" s="205" t="e">
        <f t="shared" si="5"/>
        <v>#VALUE!</v>
      </c>
      <c r="Q42" s="595" t="e">
        <f t="shared" si="6"/>
        <v>#VALUE!</v>
      </c>
      <c r="R42" s="725" t="e">
        <f t="shared" si="7"/>
        <v>#VALUE!</v>
      </c>
      <c r="S42" s="595"/>
      <c r="T42" s="121">
        <f>+'Input Info'!C42</f>
        <v>0</v>
      </c>
      <c r="U42" s="122">
        <f t="shared" si="8"/>
      </c>
      <c r="V42" s="122" t="e">
        <f t="shared" si="9"/>
        <v>#VALUE!</v>
      </c>
      <c r="W42" s="597" t="e">
        <f t="shared" si="10"/>
        <v>#VALUE!</v>
      </c>
      <c r="X42" s="129" t="e">
        <f t="shared" si="11"/>
        <v>#VALUE!</v>
      </c>
      <c r="Y42" s="676" t="e">
        <f t="shared" si="12"/>
        <v>#VALUE!</v>
      </c>
    </row>
    <row r="43" spans="1:25" ht="15.75" customHeight="1">
      <c r="A43" s="207">
        <f>Realignment!B35</f>
        <v>0</v>
      </c>
      <c r="B43" s="227"/>
      <c r="C43" s="129">
        <f t="shared" si="0"/>
      </c>
      <c r="D43" s="129"/>
      <c r="E43" s="129">
        <f>IF(+'Input Info'!F43=1,"R","")</f>
      </c>
      <c r="F43" s="135">
        <f t="shared" si="1"/>
      </c>
      <c r="G43" s="130">
        <f t="shared" si="2"/>
      </c>
      <c r="H43" s="134">
        <f t="shared" si="3"/>
      </c>
      <c r="I43" s="133" t="str">
        <f>IF(A43=0," ",VLOOKUP(A43,Realignment!B$8:O$46,13,FALSE))</f>
        <v> </v>
      </c>
      <c r="J43" s="228"/>
      <c r="M43" s="130">
        <f>'Input Info'!B43</f>
        <v>0</v>
      </c>
      <c r="N43" s="598">
        <f>'Input Info'!E43</f>
      </c>
      <c r="O43" s="598">
        <f t="shared" si="4"/>
      </c>
      <c r="P43" s="205" t="e">
        <f t="shared" si="5"/>
        <v>#VALUE!</v>
      </c>
      <c r="Q43" s="595" t="e">
        <f t="shared" si="6"/>
        <v>#VALUE!</v>
      </c>
      <c r="R43" s="595" t="e">
        <f t="shared" si="7"/>
        <v>#VALUE!</v>
      </c>
      <c r="S43" s="595"/>
      <c r="T43" s="121">
        <f>+'Input Info'!C43</f>
        <v>0</v>
      </c>
      <c r="U43" s="122">
        <f t="shared" si="8"/>
      </c>
      <c r="V43" s="122" t="e">
        <f t="shared" si="9"/>
        <v>#VALUE!</v>
      </c>
      <c r="W43" s="597" t="e">
        <f t="shared" si="10"/>
        <v>#VALUE!</v>
      </c>
      <c r="X43" s="129" t="e">
        <f t="shared" si="11"/>
        <v>#VALUE!</v>
      </c>
      <c r="Y43" s="676" t="e">
        <f t="shared" si="12"/>
        <v>#VALUE!</v>
      </c>
    </row>
    <row r="44" spans="1:25" ht="15.75" customHeight="1">
      <c r="A44" s="207">
        <f>Realignment!B36</f>
        <v>0</v>
      </c>
      <c r="B44" s="227"/>
      <c r="C44" s="129">
        <f t="shared" si="0"/>
      </c>
      <c r="D44" s="129"/>
      <c r="E44" s="129">
        <f>IF(+'Input Info'!F44=1,"R","")</f>
      </c>
      <c r="F44" s="135">
        <f t="shared" si="1"/>
      </c>
      <c r="G44" s="130">
        <f t="shared" si="2"/>
      </c>
      <c r="H44" s="134">
        <f t="shared" si="3"/>
      </c>
      <c r="I44" s="133" t="str">
        <f>IF(A44=0," ",VLOOKUP(A44,Realignment!B$8:O$46,13,FALSE))</f>
        <v> </v>
      </c>
      <c r="J44" s="228"/>
      <c r="M44" s="130">
        <f>'Input Info'!B44</f>
        <v>0</v>
      </c>
      <c r="N44" s="598">
        <f>'Input Info'!E44</f>
      </c>
      <c r="O44" s="598">
        <f t="shared" si="4"/>
      </c>
      <c r="P44" s="205" t="e">
        <f t="shared" si="5"/>
        <v>#VALUE!</v>
      </c>
      <c r="Q44" s="595" t="e">
        <f t="shared" si="6"/>
        <v>#VALUE!</v>
      </c>
      <c r="R44" s="595" t="e">
        <f t="shared" si="7"/>
        <v>#VALUE!</v>
      </c>
      <c r="S44" s="595"/>
      <c r="T44" s="121">
        <f>+'Input Info'!C44</f>
        <v>0</v>
      </c>
      <c r="U44" s="122">
        <f t="shared" si="8"/>
      </c>
      <c r="V44" s="122" t="e">
        <f t="shared" si="9"/>
        <v>#VALUE!</v>
      </c>
      <c r="W44" s="597" t="e">
        <f t="shared" si="10"/>
        <v>#VALUE!</v>
      </c>
      <c r="X44" s="129" t="e">
        <f t="shared" si="11"/>
        <v>#VALUE!</v>
      </c>
      <c r="Y44" s="676" t="e">
        <f t="shared" si="12"/>
        <v>#VALUE!</v>
      </c>
    </row>
    <row r="45" spans="1:25" ht="15.75" customHeight="1">
      <c r="A45" s="207">
        <f>Realignment!B37</f>
        <v>0</v>
      </c>
      <c r="B45" s="227"/>
      <c r="C45" s="129">
        <f t="shared" si="0"/>
      </c>
      <c r="D45" s="129"/>
      <c r="E45" s="129">
        <f>IF(+'Input Info'!F45=1,"R","")</f>
      </c>
      <c r="F45" s="135">
        <f t="shared" si="1"/>
      </c>
      <c r="G45" s="130">
        <f t="shared" si="2"/>
      </c>
      <c r="H45" s="134">
        <f t="shared" si="3"/>
      </c>
      <c r="I45" s="133" t="str">
        <f>IF(A45=0," ",VLOOKUP(A45,Realignment!B$8:O$46,13,FALSE))</f>
        <v> </v>
      </c>
      <c r="J45" s="228"/>
      <c r="M45" s="130">
        <f>'Input Info'!B45</f>
        <v>0</v>
      </c>
      <c r="N45" s="598">
        <f>'Input Info'!E45</f>
      </c>
      <c r="O45" s="598"/>
      <c r="P45" s="205" t="e">
        <f t="shared" si="5"/>
        <v>#VALUE!</v>
      </c>
      <c r="Q45" s="595" t="e">
        <f t="shared" si="6"/>
        <v>#VALUE!</v>
      </c>
      <c r="R45" s="595" t="e">
        <f t="shared" si="7"/>
        <v>#VALUE!</v>
      </c>
      <c r="S45" s="595"/>
      <c r="T45" s="121">
        <f>+'Input Info'!C45</f>
        <v>0</v>
      </c>
      <c r="U45" s="122">
        <f t="shared" si="8"/>
      </c>
      <c r="V45" s="122" t="e">
        <f t="shared" si="9"/>
        <v>#VALUE!</v>
      </c>
      <c r="W45" s="597" t="e">
        <f t="shared" si="10"/>
        <v>#VALUE!</v>
      </c>
      <c r="X45" s="129" t="e">
        <f t="shared" si="11"/>
        <v>#VALUE!</v>
      </c>
      <c r="Y45" s="676" t="e">
        <f t="shared" si="12"/>
        <v>#VALUE!</v>
      </c>
    </row>
    <row r="46" spans="1:25" ht="15.75" customHeight="1">
      <c r="A46" s="207">
        <f>Realignment!B38</f>
        <v>0</v>
      </c>
      <c r="B46" s="227"/>
      <c r="C46" s="129">
        <f t="shared" si="0"/>
      </c>
      <c r="D46" s="129"/>
      <c r="E46" s="129">
        <f>IF(+'Input Info'!F46=1,"R","")</f>
      </c>
      <c r="F46" s="135">
        <f t="shared" si="1"/>
      </c>
      <c r="G46" s="130">
        <f t="shared" si="2"/>
      </c>
      <c r="H46" s="134">
        <f t="shared" si="3"/>
      </c>
      <c r="I46" s="133" t="str">
        <f>IF(A46=0," ",VLOOKUP(A46,Realignment!B$8:O$46,13,FALSE))</f>
        <v> </v>
      </c>
      <c r="J46" s="228"/>
      <c r="M46" s="130">
        <f>'Input Info'!B46</f>
        <v>0</v>
      </c>
      <c r="N46" s="598">
        <f>'Input Info'!E46</f>
      </c>
      <c r="O46" s="598"/>
      <c r="P46" s="205" t="e">
        <f t="shared" si="5"/>
        <v>#VALUE!</v>
      </c>
      <c r="Q46" s="595" t="e">
        <f t="shared" si="6"/>
        <v>#VALUE!</v>
      </c>
      <c r="R46" s="595" t="e">
        <f t="shared" si="7"/>
        <v>#VALUE!</v>
      </c>
      <c r="S46" s="595"/>
      <c r="T46" s="121">
        <f>+'Input Info'!C46</f>
        <v>0</v>
      </c>
      <c r="U46" s="122">
        <f t="shared" si="8"/>
      </c>
      <c r="V46" s="122" t="e">
        <f t="shared" si="9"/>
        <v>#VALUE!</v>
      </c>
      <c r="W46" s="597" t="e">
        <f t="shared" si="10"/>
        <v>#VALUE!</v>
      </c>
      <c r="X46" s="129" t="e">
        <f t="shared" si="11"/>
        <v>#VALUE!</v>
      </c>
      <c r="Y46" s="676" t="e">
        <f t="shared" si="12"/>
        <v>#VALUE!</v>
      </c>
    </row>
    <row r="47" spans="1:25" ht="15.75" customHeight="1">
      <c r="A47" s="207">
        <f>Realignment!B39</f>
        <v>0</v>
      </c>
      <c r="B47" s="227"/>
      <c r="C47" s="129">
        <f t="shared" si="0"/>
      </c>
      <c r="D47" s="129"/>
      <c r="E47" s="129">
        <f>IF(+'Input Info'!F47=1,"R","")</f>
      </c>
      <c r="F47" s="135">
        <f t="shared" si="1"/>
      </c>
      <c r="G47" s="130">
        <f t="shared" si="2"/>
      </c>
      <c r="H47" s="134">
        <f t="shared" si="3"/>
      </c>
      <c r="I47" s="133" t="str">
        <f>IF(A47=0," ",VLOOKUP(A47,Realignment!B$8:O$46,13,FALSE))</f>
        <v> </v>
      </c>
      <c r="J47" s="228"/>
      <c r="M47" s="130">
        <f>'Input Info'!B47</f>
        <v>0</v>
      </c>
      <c r="N47" s="598">
        <f>'Input Info'!E47</f>
      </c>
      <c r="O47" s="598"/>
      <c r="P47" s="205" t="e">
        <f t="shared" si="5"/>
        <v>#VALUE!</v>
      </c>
      <c r="Q47" s="595" t="e">
        <f t="shared" si="6"/>
        <v>#VALUE!</v>
      </c>
      <c r="R47" s="595" t="e">
        <f t="shared" si="7"/>
        <v>#VALUE!</v>
      </c>
      <c r="S47" s="595"/>
      <c r="T47" s="121">
        <f>+'Input Info'!C47</f>
        <v>0</v>
      </c>
      <c r="U47" s="122">
        <f t="shared" si="8"/>
      </c>
      <c r="V47" s="122" t="e">
        <f t="shared" si="9"/>
        <v>#VALUE!</v>
      </c>
      <c r="W47" s="597" t="e">
        <f t="shared" si="10"/>
        <v>#VALUE!</v>
      </c>
      <c r="X47" s="129" t="e">
        <f t="shared" si="11"/>
        <v>#VALUE!</v>
      </c>
      <c r="Y47" s="676" t="e">
        <f t="shared" si="12"/>
        <v>#VALUE!</v>
      </c>
    </row>
    <row r="48" spans="1:25" ht="15.75" customHeight="1">
      <c r="A48" s="207">
        <f>Realignment!B40</f>
        <v>0</v>
      </c>
      <c r="B48" s="227"/>
      <c r="C48" s="129">
        <f t="shared" si="0"/>
      </c>
      <c r="D48" s="129"/>
      <c r="E48" s="129">
        <f>IF(+'Input Info'!F48=1,"R","")</f>
      </c>
      <c r="F48" s="135">
        <f t="shared" si="1"/>
      </c>
      <c r="G48" s="130">
        <f t="shared" si="2"/>
      </c>
      <c r="H48" s="134">
        <f t="shared" si="3"/>
      </c>
      <c r="I48" s="133" t="str">
        <f>IF(A48=0," ",VLOOKUP(A48,Realignment!B$8:O$46,13,FALSE))</f>
        <v> </v>
      </c>
      <c r="J48" s="228"/>
      <c r="M48" s="130">
        <f>'Input Info'!B48</f>
        <v>0</v>
      </c>
      <c r="N48" s="598">
        <f>'Input Info'!E48</f>
      </c>
      <c r="O48" s="598"/>
      <c r="P48" s="205" t="e">
        <f t="shared" si="5"/>
        <v>#VALUE!</v>
      </c>
      <c r="Q48" s="595" t="e">
        <f t="shared" si="6"/>
        <v>#VALUE!</v>
      </c>
      <c r="R48" s="595" t="e">
        <f t="shared" si="7"/>
        <v>#VALUE!</v>
      </c>
      <c r="S48" s="595"/>
      <c r="T48" s="121">
        <f>+'Input Info'!C48</f>
        <v>0</v>
      </c>
      <c r="U48" s="122">
        <f t="shared" si="8"/>
      </c>
      <c r="V48" s="122" t="e">
        <f t="shared" si="9"/>
        <v>#VALUE!</v>
      </c>
      <c r="W48" s="597" t="e">
        <f t="shared" si="10"/>
        <v>#VALUE!</v>
      </c>
      <c r="X48" s="129" t="e">
        <f t="shared" si="11"/>
        <v>#VALUE!</v>
      </c>
      <c r="Y48" s="676" t="e">
        <f t="shared" si="12"/>
        <v>#VALUE!</v>
      </c>
    </row>
    <row r="49" spans="1:25" ht="15.75" customHeight="1">
      <c r="A49" s="207">
        <f>Realignment!B41</f>
        <v>0</v>
      </c>
      <c r="B49" s="227"/>
      <c r="C49" s="129">
        <f t="shared" si="0"/>
      </c>
      <c r="D49" s="129"/>
      <c r="E49" s="129">
        <f>IF(+'Input Info'!F49=1,"R","")</f>
      </c>
      <c r="F49" s="135">
        <f t="shared" si="1"/>
      </c>
      <c r="G49" s="130">
        <f t="shared" si="2"/>
      </c>
      <c r="H49" s="134">
        <f t="shared" si="3"/>
      </c>
      <c r="I49" s="133" t="str">
        <f>IF(A49=0," ",VLOOKUP(A49,Realignment!B$8:O$46,13,FALSE))</f>
        <v> </v>
      </c>
      <c r="J49" s="228"/>
      <c r="M49" s="130">
        <f>'Input Info'!B49</f>
        <v>0</v>
      </c>
      <c r="N49" s="598">
        <f>'Input Info'!E49</f>
      </c>
      <c r="O49" s="598"/>
      <c r="P49" s="205" t="e">
        <f t="shared" si="5"/>
        <v>#VALUE!</v>
      </c>
      <c r="Q49" s="595" t="e">
        <f t="shared" si="6"/>
        <v>#VALUE!</v>
      </c>
      <c r="R49" s="595" t="e">
        <f t="shared" si="7"/>
        <v>#VALUE!</v>
      </c>
      <c r="S49" s="595"/>
      <c r="T49" s="121">
        <f>+'Input Info'!C49</f>
        <v>0</v>
      </c>
      <c r="U49" s="122">
        <f t="shared" si="8"/>
      </c>
      <c r="V49" s="122" t="e">
        <f t="shared" si="9"/>
        <v>#VALUE!</v>
      </c>
      <c r="W49" s="597" t="e">
        <f t="shared" si="10"/>
        <v>#VALUE!</v>
      </c>
      <c r="X49" s="129" t="e">
        <f t="shared" si="11"/>
        <v>#VALUE!</v>
      </c>
      <c r="Y49" s="676" t="e">
        <f t="shared" si="12"/>
        <v>#VALUE!</v>
      </c>
    </row>
    <row r="50" spans="1:25" ht="15.75" customHeight="1">
      <c r="A50" s="207">
        <f>Realignment!B42</f>
        <v>0</v>
      </c>
      <c r="B50" s="227"/>
      <c r="C50" s="129">
        <f t="shared" si="0"/>
      </c>
      <c r="D50" s="129"/>
      <c r="E50" s="129">
        <f>IF(+'Input Info'!F57=1,"R","")</f>
      </c>
      <c r="F50" s="135">
        <f t="shared" si="1"/>
      </c>
      <c r="G50" s="130">
        <f t="shared" si="2"/>
      </c>
      <c r="H50" s="134">
        <f t="shared" si="3"/>
      </c>
      <c r="I50" s="133" t="str">
        <f>IF(A50=0," ",VLOOKUP(A50,Realignment!B$8:O$46,13,FALSE))</f>
        <v> </v>
      </c>
      <c r="J50" s="228"/>
      <c r="M50" s="130">
        <f>'Input Info'!B50</f>
        <v>0</v>
      </c>
      <c r="N50" s="598">
        <f>'Input Info'!E50</f>
      </c>
      <c r="O50" s="598"/>
      <c r="P50" s="205" t="e">
        <f t="shared" si="5"/>
        <v>#VALUE!</v>
      </c>
      <c r="Q50" s="595" t="e">
        <f t="shared" si="6"/>
        <v>#VALUE!</v>
      </c>
      <c r="R50" s="595" t="e">
        <f t="shared" si="7"/>
        <v>#VALUE!</v>
      </c>
      <c r="S50" s="595"/>
      <c r="T50" s="121">
        <f>+'Input Info'!C50</f>
        <v>0</v>
      </c>
      <c r="U50" s="122">
        <f t="shared" si="8"/>
      </c>
      <c r="V50" s="122" t="e">
        <f t="shared" si="9"/>
        <v>#VALUE!</v>
      </c>
      <c r="W50" s="597" t="e">
        <f t="shared" si="10"/>
        <v>#VALUE!</v>
      </c>
      <c r="X50" s="129" t="e">
        <f t="shared" si="11"/>
        <v>#VALUE!</v>
      </c>
      <c r="Y50" s="676" t="e">
        <f t="shared" si="12"/>
        <v>#VALUE!</v>
      </c>
    </row>
    <row r="51" spans="1:25" ht="15.75" customHeight="1">
      <c r="A51" s="207">
        <f>Realignment!B43</f>
        <v>0</v>
      </c>
      <c r="B51" s="227"/>
      <c r="C51" s="129">
        <f t="shared" si="0"/>
      </c>
      <c r="D51" s="129"/>
      <c r="E51" s="129">
        <f>IF(+'Input Info'!F58=1,"R","")</f>
      </c>
      <c r="F51" s="135">
        <f t="shared" si="1"/>
      </c>
      <c r="G51" s="130">
        <f t="shared" si="2"/>
      </c>
      <c r="H51" s="134">
        <f t="shared" si="3"/>
      </c>
      <c r="I51" s="133" t="str">
        <f>IF(A51=0," ",VLOOKUP(A51,Realignment!B$8:O$46,13,FALSE))</f>
        <v> </v>
      </c>
      <c r="J51" s="228"/>
      <c r="M51" s="130">
        <f>'Input Info'!B51</f>
        <v>0</v>
      </c>
      <c r="N51" s="598">
        <f>'Input Info'!E51</f>
      </c>
      <c r="O51" s="598"/>
      <c r="P51" s="205" t="e">
        <f t="shared" si="5"/>
        <v>#VALUE!</v>
      </c>
      <c r="Q51" s="595" t="e">
        <f t="shared" si="6"/>
        <v>#VALUE!</v>
      </c>
      <c r="R51" s="595" t="e">
        <f t="shared" si="7"/>
        <v>#VALUE!</v>
      </c>
      <c r="S51" s="595"/>
      <c r="T51" s="121">
        <f>+'Input Info'!C51</f>
        <v>0</v>
      </c>
      <c r="U51" s="122">
        <f t="shared" si="8"/>
      </c>
      <c r="V51" s="122" t="e">
        <f t="shared" si="9"/>
        <v>#VALUE!</v>
      </c>
      <c r="W51" s="597" t="e">
        <f t="shared" si="10"/>
        <v>#VALUE!</v>
      </c>
      <c r="X51" s="129" t="e">
        <f t="shared" si="11"/>
        <v>#VALUE!</v>
      </c>
      <c r="Y51" s="676" t="e">
        <f t="shared" si="12"/>
        <v>#VALUE!</v>
      </c>
    </row>
    <row r="52" spans="1:25" ht="15.75" customHeight="1">
      <c r="A52" s="207">
        <f>Realignment!B44</f>
        <v>0</v>
      </c>
      <c r="B52" s="227"/>
      <c r="C52" s="129">
        <f t="shared" si="0"/>
      </c>
      <c r="D52" s="129"/>
      <c r="E52" s="129">
        <f>IF(+'Input Info'!F59=1,"R","")</f>
      </c>
      <c r="F52" s="135">
        <f t="shared" si="1"/>
      </c>
      <c r="G52" s="130">
        <f t="shared" si="2"/>
      </c>
      <c r="H52" s="134">
        <f t="shared" si="3"/>
      </c>
      <c r="I52" s="133" t="str">
        <f>IF(A52=0," ",VLOOKUP(A52,Realignment!B$8:O$46,13,FALSE))</f>
        <v> </v>
      </c>
      <c r="J52" s="228"/>
      <c r="M52" s="130">
        <f>'Input Info'!B52</f>
        <v>0</v>
      </c>
      <c r="N52" s="598">
        <f>'Input Info'!E52</f>
      </c>
      <c r="O52" s="597"/>
      <c r="P52" s="205" t="e">
        <f t="shared" si="5"/>
        <v>#VALUE!</v>
      </c>
      <c r="Q52" s="595" t="e">
        <f t="shared" si="6"/>
        <v>#VALUE!</v>
      </c>
      <c r="R52" s="595" t="e">
        <f t="shared" si="7"/>
        <v>#VALUE!</v>
      </c>
      <c r="S52" s="595"/>
      <c r="T52" s="121">
        <f>+'Input Info'!C52</f>
        <v>0</v>
      </c>
      <c r="U52" s="122">
        <f t="shared" si="8"/>
      </c>
      <c r="V52" s="122" t="e">
        <f t="shared" si="9"/>
        <v>#VALUE!</v>
      </c>
      <c r="W52" s="597" t="e">
        <f t="shared" si="10"/>
        <v>#VALUE!</v>
      </c>
      <c r="X52" s="129" t="e">
        <f t="shared" si="11"/>
        <v>#VALUE!</v>
      </c>
      <c r="Y52" s="676" t="e">
        <f t="shared" si="12"/>
        <v>#VALUE!</v>
      </c>
    </row>
    <row r="53" spans="1:25" ht="15.75" customHeight="1">
      <c r="A53" s="207">
        <f>Realignment!B45</f>
        <v>0</v>
      </c>
      <c r="B53" s="227"/>
      <c r="C53" s="129">
        <f t="shared" si="0"/>
      </c>
      <c r="D53" s="129"/>
      <c r="E53" s="129">
        <f>IF(+'Input Info'!F60=1,"R","")</f>
      </c>
      <c r="F53" s="135">
        <f t="shared" si="1"/>
      </c>
      <c r="G53" s="130">
        <f t="shared" si="2"/>
      </c>
      <c r="H53" s="134">
        <f t="shared" si="3"/>
      </c>
      <c r="I53" s="133" t="str">
        <f>IF(A53=0," ",VLOOKUP(A53,Realignment!B$8:O$46,13,FALSE))</f>
        <v> </v>
      </c>
      <c r="J53" s="228"/>
      <c r="M53" s="130">
        <f>'Input Info'!B53</f>
        <v>0</v>
      </c>
      <c r="N53" s="598">
        <f>'Input Info'!E53</f>
      </c>
      <c r="O53" s="597"/>
      <c r="P53" s="205" t="e">
        <f t="shared" si="5"/>
        <v>#VALUE!</v>
      </c>
      <c r="Q53" s="595" t="e">
        <f t="shared" si="6"/>
        <v>#VALUE!</v>
      </c>
      <c r="R53" s="595" t="e">
        <f t="shared" si="7"/>
        <v>#VALUE!</v>
      </c>
      <c r="S53" s="595"/>
      <c r="T53" s="121">
        <f>+'Input Info'!C53</f>
        <v>0</v>
      </c>
      <c r="U53" s="122">
        <f t="shared" si="8"/>
      </c>
      <c r="V53" s="122" t="e">
        <f t="shared" si="9"/>
        <v>#VALUE!</v>
      </c>
      <c r="W53" s="597" t="e">
        <f t="shared" si="10"/>
        <v>#VALUE!</v>
      </c>
      <c r="X53" s="129" t="e">
        <f t="shared" si="11"/>
        <v>#VALUE!</v>
      </c>
      <c r="Y53" s="676" t="e">
        <f t="shared" si="12"/>
        <v>#VALUE!</v>
      </c>
    </row>
    <row r="54" spans="2:10" ht="15.75" customHeight="1">
      <c r="B54" s="227"/>
      <c r="C54" s="129"/>
      <c r="D54" s="129"/>
      <c r="E54" s="129"/>
      <c r="F54" s="135">
        <f t="shared" si="1"/>
      </c>
      <c r="G54" s="129"/>
      <c r="H54" s="134">
        <f t="shared" si="3"/>
      </c>
      <c r="I54" s="131" t="str">
        <f>IF(A54=0," ",VLOOKUP(A54,Realignment!B$8:O$46,13,FALSE))</f>
        <v> </v>
      </c>
      <c r="J54" s="228"/>
    </row>
    <row r="55" spans="2:25" ht="15.75" customHeight="1" thickBot="1">
      <c r="B55" s="227"/>
      <c r="C55" s="129" t="s">
        <v>123</v>
      </c>
      <c r="D55" s="129"/>
      <c r="E55" s="129"/>
      <c r="F55" s="129" t="s">
        <v>119</v>
      </c>
      <c r="G55" s="129"/>
      <c r="H55" s="129"/>
      <c r="I55" s="232">
        <f>SUM(I16:I54)</f>
        <v>0</v>
      </c>
      <c r="J55" s="228"/>
      <c r="N55" s="600"/>
      <c r="O55" s="600"/>
      <c r="P55" s="596"/>
      <c r="Q55" s="601"/>
      <c r="R55" s="670"/>
      <c r="S55" s="670"/>
      <c r="W55" s="677" t="e">
        <f>SUM(W16:W53)</f>
        <v>#VALUE!</v>
      </c>
      <c r="X55" s="677" t="e">
        <f>SUM(X16:X53)</f>
        <v>#VALUE!</v>
      </c>
      <c r="Y55" s="678" t="e">
        <f>(+X55/W55)-1</f>
        <v>#VALUE!</v>
      </c>
    </row>
    <row r="56" spans="2:25" ht="15.75" customHeight="1" thickTop="1">
      <c r="B56" s="227"/>
      <c r="C56" s="129"/>
      <c r="D56" s="129"/>
      <c r="E56" s="129"/>
      <c r="F56" s="135">
        <f>IF(A56=0,"",(VLOOKUP(A56,Centers,4,FALSE)))</f>
      </c>
      <c r="G56" s="129"/>
      <c r="H56" s="134">
        <f>+IF(A56="CDS","",IF(A56="MSS","",IF(A56=0,"",IF(A56=0," ",VLOOKUP(A56,RR,4,FALSE)))))</f>
      </c>
      <c r="I56" s="131" t="str">
        <f>IF(A56=0," ",VLOOKUP(A56,RR,10,FALSE))</f>
        <v> </v>
      </c>
      <c r="J56" s="228"/>
      <c r="Q56" s="672"/>
      <c r="R56" s="671"/>
      <c r="S56" s="671"/>
      <c r="Y56" s="675"/>
    </row>
    <row r="57" spans="2:10" ht="15.75" customHeight="1">
      <c r="B57" s="227"/>
      <c r="C57" s="129"/>
      <c r="D57" s="129"/>
      <c r="E57" s="129"/>
      <c r="F57" s="129"/>
      <c r="G57" s="129"/>
      <c r="H57" s="129"/>
      <c r="I57" s="129"/>
      <c r="J57" s="228"/>
    </row>
    <row r="58" spans="2:10" ht="15.75" customHeight="1" thickBot="1">
      <c r="B58" s="229"/>
      <c r="C58" s="230"/>
      <c r="D58" s="230"/>
      <c r="E58" s="230"/>
      <c r="F58" s="230"/>
      <c r="G58" s="230"/>
      <c r="H58" s="230"/>
      <c r="I58" s="230"/>
      <c r="J58" s="231"/>
    </row>
    <row r="59" spans="2:10" ht="15.75" customHeight="1">
      <c r="B59" s="129"/>
      <c r="C59" s="129"/>
      <c r="D59" s="129"/>
      <c r="E59" s="129"/>
      <c r="F59" s="129"/>
      <c r="G59" s="129"/>
      <c r="H59" s="129"/>
      <c r="I59" s="129"/>
      <c r="J59" s="129"/>
    </row>
    <row r="61" ht="12.75">
      <c r="A61" s="121" t="s">
        <v>178</v>
      </c>
    </row>
    <row r="63" spans="4:8" ht="12.75">
      <c r="D63" s="518" t="s">
        <v>707</v>
      </c>
      <c r="E63" s="518" t="s">
        <v>708</v>
      </c>
      <c r="F63" s="518" t="s">
        <v>709</v>
      </c>
      <c r="G63" s="518" t="s">
        <v>710</v>
      </c>
      <c r="H63" s="518" t="s">
        <v>711</v>
      </c>
    </row>
    <row r="64" spans="4:8" ht="12.75">
      <c r="D64" s="121">
        <f>+'Input Info'!C4</f>
        <v>0</v>
      </c>
      <c r="E64" s="121">
        <f aca="true" t="shared" si="13" ref="E64:E107">+A16</f>
        <v>0</v>
      </c>
      <c r="F64" s="122">
        <f aca="true" t="shared" si="14" ref="F64:F107">+H16</f>
      </c>
      <c r="G64" s="664">
        <f aca="true" t="shared" si="15" ref="G64:G107">+G16</f>
      </c>
      <c r="H64" s="665">
        <f>+F10</f>
        <v>41821</v>
      </c>
    </row>
    <row r="65" spans="1:11" ht="17.25">
      <c r="A65" s="129"/>
      <c r="B65" s="659"/>
      <c r="C65" s="124"/>
      <c r="D65" s="121">
        <f aca="true" t="shared" si="16" ref="D65:D107">+D64</f>
        <v>0</v>
      </c>
      <c r="E65" s="121">
        <f t="shared" si="13"/>
        <v>0</v>
      </c>
      <c r="F65" s="122">
        <f t="shared" si="14"/>
      </c>
      <c r="G65" s="664">
        <f t="shared" si="15"/>
      </c>
      <c r="H65" s="665">
        <f aca="true" t="shared" si="17" ref="H65:H107">+H64</f>
        <v>41821</v>
      </c>
      <c r="I65" s="123"/>
      <c r="J65" s="129"/>
      <c r="K65" s="129"/>
    </row>
    <row r="66" spans="1:11" ht="17.25">
      <c r="A66" s="129"/>
      <c r="B66" s="659"/>
      <c r="C66" s="123"/>
      <c r="D66" s="121">
        <f t="shared" si="16"/>
        <v>0</v>
      </c>
      <c r="E66" s="121">
        <f t="shared" si="13"/>
        <v>0</v>
      </c>
      <c r="F66" s="122">
        <f t="shared" si="14"/>
      </c>
      <c r="G66" s="664">
        <f t="shared" si="15"/>
      </c>
      <c r="H66" s="665">
        <f t="shared" si="17"/>
        <v>41821</v>
      </c>
      <c r="I66" s="123"/>
      <c r="J66" s="129"/>
      <c r="K66" s="129"/>
    </row>
    <row r="67" spans="1:11" ht="17.25">
      <c r="A67" s="129"/>
      <c r="B67" s="659"/>
      <c r="C67" s="124"/>
      <c r="D67" s="121">
        <f t="shared" si="16"/>
        <v>0</v>
      </c>
      <c r="E67" s="121">
        <f t="shared" si="13"/>
        <v>0</v>
      </c>
      <c r="F67" s="122">
        <f t="shared" si="14"/>
      </c>
      <c r="G67" s="664">
        <f t="shared" si="15"/>
      </c>
      <c r="H67" s="665">
        <f t="shared" si="17"/>
        <v>41821</v>
      </c>
      <c r="I67" s="124"/>
      <c r="J67" s="129"/>
      <c r="K67" s="129"/>
    </row>
    <row r="68" spans="1:11" ht="15">
      <c r="A68" s="129"/>
      <c r="B68" s="129"/>
      <c r="C68" s="125"/>
      <c r="D68" s="121">
        <f t="shared" si="16"/>
        <v>0</v>
      </c>
      <c r="E68" s="121">
        <f t="shared" si="13"/>
        <v>0</v>
      </c>
      <c r="F68" s="122">
        <f t="shared" si="14"/>
      </c>
      <c r="G68" s="664">
        <f t="shared" si="15"/>
      </c>
      <c r="H68" s="665">
        <f t="shared" si="17"/>
        <v>41821</v>
      </c>
      <c r="I68" s="125"/>
      <c r="J68" s="129"/>
      <c r="K68" s="129"/>
    </row>
    <row r="69" spans="1:11" ht="15">
      <c r="A69" s="129"/>
      <c r="B69" s="129"/>
      <c r="C69" s="125"/>
      <c r="D69" s="121">
        <f t="shared" si="16"/>
        <v>0</v>
      </c>
      <c r="E69" s="121">
        <f t="shared" si="13"/>
        <v>0</v>
      </c>
      <c r="F69" s="122">
        <f t="shared" si="14"/>
      </c>
      <c r="G69" s="664">
        <f t="shared" si="15"/>
      </c>
      <c r="H69" s="665">
        <f t="shared" si="17"/>
        <v>41821</v>
      </c>
      <c r="I69" s="125"/>
      <c r="J69" s="129"/>
      <c r="K69" s="129"/>
    </row>
    <row r="70" spans="1:11" ht="15">
      <c r="A70" s="129"/>
      <c r="B70" s="129"/>
      <c r="C70" s="125"/>
      <c r="D70" s="121">
        <f t="shared" si="16"/>
        <v>0</v>
      </c>
      <c r="E70" s="121">
        <f t="shared" si="13"/>
        <v>0</v>
      </c>
      <c r="F70" s="122">
        <f t="shared" si="14"/>
      </c>
      <c r="G70" s="664">
        <f t="shared" si="15"/>
      </c>
      <c r="H70" s="665">
        <f t="shared" si="17"/>
        <v>41821</v>
      </c>
      <c r="I70" s="125"/>
      <c r="J70" s="129"/>
      <c r="K70" s="129"/>
    </row>
    <row r="71" spans="1:11" ht="15">
      <c r="A71" s="129"/>
      <c r="B71" s="129"/>
      <c r="C71" s="125"/>
      <c r="D71" s="121">
        <f t="shared" si="16"/>
        <v>0</v>
      </c>
      <c r="E71" s="121">
        <f t="shared" si="13"/>
        <v>0</v>
      </c>
      <c r="F71" s="122">
        <f t="shared" si="14"/>
      </c>
      <c r="G71" s="664">
        <f t="shared" si="15"/>
      </c>
      <c r="H71" s="665">
        <f t="shared" si="17"/>
        <v>41821</v>
      </c>
      <c r="I71" s="125"/>
      <c r="J71" s="129"/>
      <c r="K71" s="129"/>
    </row>
    <row r="72" spans="1:11" ht="15">
      <c r="A72" s="129"/>
      <c r="B72" s="129"/>
      <c r="C72" s="125"/>
      <c r="D72" s="121">
        <f t="shared" si="16"/>
        <v>0</v>
      </c>
      <c r="E72" s="121">
        <f t="shared" si="13"/>
        <v>0</v>
      </c>
      <c r="F72" s="122">
        <f t="shared" si="14"/>
      </c>
      <c r="G72" s="664">
        <f t="shared" si="15"/>
      </c>
      <c r="H72" s="665">
        <f t="shared" si="17"/>
        <v>41821</v>
      </c>
      <c r="I72" s="125"/>
      <c r="J72" s="129"/>
      <c r="K72" s="129"/>
    </row>
    <row r="73" spans="1:11" ht="15">
      <c r="A73" s="129"/>
      <c r="B73" s="129"/>
      <c r="C73" s="125"/>
      <c r="D73" s="121">
        <f t="shared" si="16"/>
        <v>0</v>
      </c>
      <c r="E73" s="121">
        <f t="shared" si="13"/>
        <v>0</v>
      </c>
      <c r="F73" s="122">
        <f t="shared" si="14"/>
      </c>
      <c r="G73" s="664">
        <f t="shared" si="15"/>
      </c>
      <c r="H73" s="665">
        <f t="shared" si="17"/>
        <v>41821</v>
      </c>
      <c r="I73" s="127"/>
      <c r="J73" s="129"/>
      <c r="K73" s="129"/>
    </row>
    <row r="74" spans="1:11" ht="15">
      <c r="A74" s="129"/>
      <c r="B74" s="129"/>
      <c r="C74" s="125"/>
      <c r="D74" s="121">
        <f t="shared" si="16"/>
        <v>0</v>
      </c>
      <c r="E74" s="121">
        <f t="shared" si="13"/>
        <v>0</v>
      </c>
      <c r="F74" s="122">
        <f t="shared" si="14"/>
      </c>
      <c r="G74" s="664">
        <f t="shared" si="15"/>
      </c>
      <c r="H74" s="665">
        <f t="shared" si="17"/>
        <v>41821</v>
      </c>
      <c r="I74" s="127"/>
      <c r="J74" s="129"/>
      <c r="K74" s="129"/>
    </row>
    <row r="75" spans="1:11" ht="15">
      <c r="A75" s="129"/>
      <c r="B75" s="129"/>
      <c r="C75" s="125"/>
      <c r="D75" s="121">
        <f t="shared" si="16"/>
        <v>0</v>
      </c>
      <c r="E75" s="121">
        <f t="shared" si="13"/>
        <v>0</v>
      </c>
      <c r="F75" s="122">
        <f t="shared" si="14"/>
      </c>
      <c r="G75" s="664">
        <f t="shared" si="15"/>
      </c>
      <c r="H75" s="665">
        <f t="shared" si="17"/>
        <v>41821</v>
      </c>
      <c r="I75" s="128"/>
      <c r="J75" s="129"/>
      <c r="K75" s="129"/>
    </row>
    <row r="76" spans="1:11" ht="12.75">
      <c r="A76" s="278"/>
      <c r="B76" s="278"/>
      <c r="C76" s="129"/>
      <c r="D76" s="121">
        <f t="shared" si="16"/>
        <v>0</v>
      </c>
      <c r="E76" s="121">
        <f t="shared" si="13"/>
        <v>0</v>
      </c>
      <c r="F76" s="122">
        <f t="shared" si="14"/>
      </c>
      <c r="G76" s="664">
        <f t="shared" si="15"/>
      </c>
      <c r="H76" s="665">
        <f t="shared" si="17"/>
        <v>41821</v>
      </c>
      <c r="I76" s="129"/>
      <c r="J76" s="129"/>
      <c r="K76" s="129"/>
    </row>
    <row r="77" spans="1:11" ht="12.75">
      <c r="A77" s="660"/>
      <c r="B77" s="129"/>
      <c r="C77" s="135"/>
      <c r="D77" s="121">
        <f t="shared" si="16"/>
        <v>0</v>
      </c>
      <c r="E77" s="121">
        <f t="shared" si="13"/>
        <v>0</v>
      </c>
      <c r="F77" s="122">
        <f t="shared" si="14"/>
      </c>
      <c r="G77" s="664">
        <f t="shared" si="15"/>
      </c>
      <c r="H77" s="665">
        <f t="shared" si="17"/>
        <v>41821</v>
      </c>
      <c r="I77" s="279"/>
      <c r="J77" s="129"/>
      <c r="K77" s="129"/>
    </row>
    <row r="78" spans="1:11" ht="12.75">
      <c r="A78" s="660"/>
      <c r="B78" s="129"/>
      <c r="C78" s="135"/>
      <c r="D78" s="121">
        <f t="shared" si="16"/>
        <v>0</v>
      </c>
      <c r="E78" s="121">
        <f t="shared" si="13"/>
        <v>0</v>
      </c>
      <c r="F78" s="122">
        <f t="shared" si="14"/>
      </c>
      <c r="G78" s="664">
        <f t="shared" si="15"/>
      </c>
      <c r="H78" s="665">
        <f t="shared" si="17"/>
        <v>41821</v>
      </c>
      <c r="I78" s="279"/>
      <c r="J78" s="129"/>
      <c r="K78" s="129"/>
    </row>
    <row r="79" spans="1:11" ht="12.75">
      <c r="A79" s="660"/>
      <c r="B79" s="129"/>
      <c r="C79" s="135"/>
      <c r="D79" s="121">
        <f t="shared" si="16"/>
        <v>0</v>
      </c>
      <c r="E79" s="121">
        <f t="shared" si="13"/>
        <v>0</v>
      </c>
      <c r="F79" s="122">
        <f t="shared" si="14"/>
      </c>
      <c r="G79" s="664">
        <f t="shared" si="15"/>
      </c>
      <c r="H79" s="665">
        <f t="shared" si="17"/>
        <v>41821</v>
      </c>
      <c r="I79" s="279"/>
      <c r="J79" s="129"/>
      <c r="K79" s="129"/>
    </row>
    <row r="80" spans="1:11" ht="12.75">
      <c r="A80" s="660"/>
      <c r="B80" s="129"/>
      <c r="C80" s="135"/>
      <c r="D80" s="121">
        <f t="shared" si="16"/>
        <v>0</v>
      </c>
      <c r="E80" s="121">
        <f t="shared" si="13"/>
        <v>0</v>
      </c>
      <c r="F80" s="122">
        <f t="shared" si="14"/>
      </c>
      <c r="G80" s="664">
        <f t="shared" si="15"/>
      </c>
      <c r="H80" s="665">
        <f t="shared" si="17"/>
        <v>41821</v>
      </c>
      <c r="I80" s="279"/>
      <c r="J80" s="129"/>
      <c r="K80" s="129"/>
    </row>
    <row r="81" spans="1:11" ht="12.75">
      <c r="A81" s="660"/>
      <c r="B81" s="129"/>
      <c r="C81" s="135"/>
      <c r="D81" s="121">
        <f t="shared" si="16"/>
        <v>0</v>
      </c>
      <c r="E81" s="121">
        <f t="shared" si="13"/>
        <v>0</v>
      </c>
      <c r="F81" s="122">
        <f t="shared" si="14"/>
      </c>
      <c r="G81" s="664">
        <f t="shared" si="15"/>
      </c>
      <c r="H81" s="665">
        <f t="shared" si="17"/>
        <v>41821</v>
      </c>
      <c r="I81" s="279"/>
      <c r="J81" s="129"/>
      <c r="K81" s="129"/>
    </row>
    <row r="82" spans="1:11" ht="12.75">
      <c r="A82" s="660"/>
      <c r="B82" s="129"/>
      <c r="C82" s="135"/>
      <c r="D82" s="121">
        <f t="shared" si="16"/>
        <v>0</v>
      </c>
      <c r="E82" s="121">
        <f t="shared" si="13"/>
        <v>0</v>
      </c>
      <c r="F82" s="122">
        <f t="shared" si="14"/>
      </c>
      <c r="G82" s="664">
        <f t="shared" si="15"/>
      </c>
      <c r="H82" s="665">
        <f t="shared" si="17"/>
        <v>41821</v>
      </c>
      <c r="I82" s="279"/>
      <c r="J82" s="129"/>
      <c r="K82" s="129"/>
    </row>
    <row r="83" spans="1:11" ht="12.75">
      <c r="A83" s="660"/>
      <c r="B83" s="129"/>
      <c r="C83" s="135"/>
      <c r="D83" s="121">
        <f t="shared" si="16"/>
        <v>0</v>
      </c>
      <c r="E83" s="121">
        <f t="shared" si="13"/>
        <v>0</v>
      </c>
      <c r="F83" s="122">
        <f t="shared" si="14"/>
      </c>
      <c r="G83" s="664">
        <f t="shared" si="15"/>
      </c>
      <c r="H83" s="665">
        <f t="shared" si="17"/>
        <v>41821</v>
      </c>
      <c r="I83" s="279"/>
      <c r="J83" s="129"/>
      <c r="K83" s="129"/>
    </row>
    <row r="84" spans="1:11" ht="12.75">
      <c r="A84" s="660"/>
      <c r="B84" s="129"/>
      <c r="C84" s="135"/>
      <c r="D84" s="121">
        <f t="shared" si="16"/>
        <v>0</v>
      </c>
      <c r="E84" s="121">
        <f t="shared" si="13"/>
        <v>0</v>
      </c>
      <c r="F84" s="122">
        <f t="shared" si="14"/>
      </c>
      <c r="G84" s="664">
        <f t="shared" si="15"/>
      </c>
      <c r="H84" s="665">
        <f t="shared" si="17"/>
        <v>41821</v>
      </c>
      <c r="I84" s="279"/>
      <c r="J84" s="129"/>
      <c r="K84" s="129"/>
    </row>
    <row r="85" spans="1:11" ht="12.75">
      <c r="A85" s="660"/>
      <c r="B85" s="129"/>
      <c r="C85" s="135"/>
      <c r="D85" s="121">
        <f t="shared" si="16"/>
        <v>0</v>
      </c>
      <c r="E85" s="121">
        <f t="shared" si="13"/>
        <v>0</v>
      </c>
      <c r="F85" s="122">
        <f t="shared" si="14"/>
      </c>
      <c r="G85" s="664">
        <f t="shared" si="15"/>
      </c>
      <c r="H85" s="665">
        <f t="shared" si="17"/>
        <v>41821</v>
      </c>
      <c r="I85" s="279"/>
      <c r="J85" s="129"/>
      <c r="K85" s="129"/>
    </row>
    <row r="86" spans="1:11" ht="12.75">
      <c r="A86" s="660"/>
      <c r="B86" s="129"/>
      <c r="C86" s="135"/>
      <c r="D86" s="121">
        <f t="shared" si="16"/>
        <v>0</v>
      </c>
      <c r="E86" s="121">
        <f t="shared" si="13"/>
        <v>0</v>
      </c>
      <c r="F86" s="122">
        <f t="shared" si="14"/>
      </c>
      <c r="G86" s="664">
        <f t="shared" si="15"/>
      </c>
      <c r="H86" s="665">
        <f t="shared" si="17"/>
        <v>41821</v>
      </c>
      <c r="I86" s="279"/>
      <c r="J86" s="129"/>
      <c r="K86" s="129"/>
    </row>
    <row r="87" spans="1:11" ht="12.75">
      <c r="A87" s="660"/>
      <c r="B87" s="129"/>
      <c r="C87" s="135"/>
      <c r="D87" s="121">
        <f t="shared" si="16"/>
        <v>0</v>
      </c>
      <c r="E87" s="121">
        <f t="shared" si="13"/>
        <v>0</v>
      </c>
      <c r="F87" s="122">
        <f t="shared" si="14"/>
      </c>
      <c r="G87" s="664">
        <f t="shared" si="15"/>
      </c>
      <c r="H87" s="665">
        <f t="shared" si="17"/>
        <v>41821</v>
      </c>
      <c r="I87" s="279"/>
      <c r="J87" s="129"/>
      <c r="K87" s="129"/>
    </row>
    <row r="88" spans="1:11" ht="12.75">
      <c r="A88" s="660"/>
      <c r="B88" s="129"/>
      <c r="C88" s="135"/>
      <c r="D88" s="121">
        <f t="shared" si="16"/>
        <v>0</v>
      </c>
      <c r="E88" s="121">
        <f t="shared" si="13"/>
        <v>0</v>
      </c>
      <c r="F88" s="122">
        <f t="shared" si="14"/>
      </c>
      <c r="G88" s="664">
        <f t="shared" si="15"/>
      </c>
      <c r="H88" s="665">
        <f t="shared" si="17"/>
        <v>41821</v>
      </c>
      <c r="I88" s="279"/>
      <c r="J88" s="129"/>
      <c r="K88" s="129"/>
    </row>
    <row r="89" spans="1:11" ht="12.75">
      <c r="A89" s="660"/>
      <c r="B89" s="129"/>
      <c r="C89" s="135"/>
      <c r="D89" s="121">
        <f t="shared" si="16"/>
        <v>0</v>
      </c>
      <c r="E89" s="121">
        <f t="shared" si="13"/>
        <v>0</v>
      </c>
      <c r="F89" s="122">
        <f t="shared" si="14"/>
      </c>
      <c r="G89" s="664">
        <f t="shared" si="15"/>
      </c>
      <c r="H89" s="665">
        <f t="shared" si="17"/>
        <v>41821</v>
      </c>
      <c r="I89" s="279"/>
      <c r="J89" s="129"/>
      <c r="K89" s="129"/>
    </row>
    <row r="90" spans="1:11" ht="12.75">
      <c r="A90" s="660"/>
      <c r="B90" s="129"/>
      <c r="C90" s="135"/>
      <c r="D90" s="121">
        <f t="shared" si="16"/>
        <v>0</v>
      </c>
      <c r="E90" s="121">
        <f t="shared" si="13"/>
        <v>0</v>
      </c>
      <c r="F90" s="122">
        <f t="shared" si="14"/>
      </c>
      <c r="G90" s="664">
        <f t="shared" si="15"/>
      </c>
      <c r="H90" s="665">
        <f t="shared" si="17"/>
        <v>41821</v>
      </c>
      <c r="I90" s="279"/>
      <c r="J90" s="129"/>
      <c r="K90" s="129"/>
    </row>
    <row r="91" spans="1:11" ht="12.75">
      <c r="A91" s="660"/>
      <c r="B91" s="129"/>
      <c r="C91" s="135"/>
      <c r="D91" s="121">
        <f t="shared" si="16"/>
        <v>0</v>
      </c>
      <c r="E91" s="121">
        <f t="shared" si="13"/>
        <v>0</v>
      </c>
      <c r="F91" s="122">
        <f t="shared" si="14"/>
      </c>
      <c r="G91" s="664">
        <f t="shared" si="15"/>
      </c>
      <c r="H91" s="665">
        <f t="shared" si="17"/>
        <v>41821</v>
      </c>
      <c r="I91" s="279"/>
      <c r="J91" s="129"/>
      <c r="K91" s="129"/>
    </row>
    <row r="92" spans="1:11" ht="12.75">
      <c r="A92" s="660"/>
      <c r="B92" s="129"/>
      <c r="C92" s="135"/>
      <c r="D92" s="121">
        <f t="shared" si="16"/>
        <v>0</v>
      </c>
      <c r="E92" s="121">
        <f t="shared" si="13"/>
        <v>0</v>
      </c>
      <c r="F92" s="122">
        <f t="shared" si="14"/>
      </c>
      <c r="G92" s="664">
        <f t="shared" si="15"/>
      </c>
      <c r="H92" s="665">
        <f t="shared" si="17"/>
        <v>41821</v>
      </c>
      <c r="I92" s="279"/>
      <c r="J92" s="129"/>
      <c r="K92" s="129"/>
    </row>
    <row r="93" spans="1:11" ht="12.75">
      <c r="A93" s="660"/>
      <c r="B93" s="129"/>
      <c r="C93" s="135"/>
      <c r="D93" s="121">
        <f t="shared" si="16"/>
        <v>0</v>
      </c>
      <c r="E93" s="121">
        <f t="shared" si="13"/>
        <v>0</v>
      </c>
      <c r="F93" s="122">
        <f t="shared" si="14"/>
      </c>
      <c r="G93" s="664">
        <f t="shared" si="15"/>
      </c>
      <c r="H93" s="665">
        <f t="shared" si="17"/>
        <v>41821</v>
      </c>
      <c r="I93" s="279"/>
      <c r="J93" s="129"/>
      <c r="K93" s="129"/>
    </row>
    <row r="94" spans="1:11" ht="12.75">
      <c r="A94" s="660"/>
      <c r="B94" s="129"/>
      <c r="C94" s="135"/>
      <c r="D94" s="121">
        <f t="shared" si="16"/>
        <v>0</v>
      </c>
      <c r="E94" s="121">
        <f t="shared" si="13"/>
        <v>0</v>
      </c>
      <c r="F94" s="122">
        <f t="shared" si="14"/>
      </c>
      <c r="G94" s="664">
        <f t="shared" si="15"/>
      </c>
      <c r="H94" s="665">
        <f t="shared" si="17"/>
        <v>41821</v>
      </c>
      <c r="I94" s="279"/>
      <c r="J94" s="129"/>
      <c r="K94" s="129"/>
    </row>
    <row r="95" spans="1:11" ht="12.75">
      <c r="A95" s="660"/>
      <c r="B95" s="129"/>
      <c r="C95" s="135"/>
      <c r="D95" s="121">
        <f t="shared" si="16"/>
        <v>0</v>
      </c>
      <c r="E95" s="121">
        <f t="shared" si="13"/>
        <v>0</v>
      </c>
      <c r="F95" s="122">
        <f t="shared" si="14"/>
      </c>
      <c r="G95" s="664">
        <f t="shared" si="15"/>
      </c>
      <c r="H95" s="665">
        <f t="shared" si="17"/>
        <v>41821</v>
      </c>
      <c r="I95" s="279"/>
      <c r="J95" s="129"/>
      <c r="K95" s="129"/>
    </row>
    <row r="96" spans="1:11" ht="12.75">
      <c r="A96" s="660"/>
      <c r="B96" s="129"/>
      <c r="C96" s="135"/>
      <c r="D96" s="121">
        <f t="shared" si="16"/>
        <v>0</v>
      </c>
      <c r="E96" s="121">
        <f t="shared" si="13"/>
        <v>0</v>
      </c>
      <c r="F96" s="122">
        <f t="shared" si="14"/>
      </c>
      <c r="G96" s="664">
        <f t="shared" si="15"/>
      </c>
      <c r="H96" s="665">
        <f t="shared" si="17"/>
        <v>41821</v>
      </c>
      <c r="I96" s="279"/>
      <c r="J96" s="129"/>
      <c r="K96" s="129"/>
    </row>
    <row r="97" spans="1:11" ht="12.75">
      <c r="A97" s="660"/>
      <c r="B97" s="129"/>
      <c r="C97" s="135"/>
      <c r="D97" s="121">
        <f t="shared" si="16"/>
        <v>0</v>
      </c>
      <c r="E97" s="121">
        <f t="shared" si="13"/>
        <v>0</v>
      </c>
      <c r="F97" s="122">
        <f t="shared" si="14"/>
      </c>
      <c r="G97" s="664">
        <f t="shared" si="15"/>
      </c>
      <c r="H97" s="665">
        <f t="shared" si="17"/>
        <v>41821</v>
      </c>
      <c r="I97" s="279"/>
      <c r="J97" s="129"/>
      <c r="K97" s="129"/>
    </row>
    <row r="98" spans="1:11" ht="12.75">
      <c r="A98" s="660"/>
      <c r="B98" s="278"/>
      <c r="C98" s="135"/>
      <c r="D98" s="121">
        <f t="shared" si="16"/>
        <v>0</v>
      </c>
      <c r="E98" s="121">
        <f t="shared" si="13"/>
        <v>0</v>
      </c>
      <c r="F98" s="122">
        <f t="shared" si="14"/>
      </c>
      <c r="G98" s="664">
        <f t="shared" si="15"/>
      </c>
      <c r="H98" s="665">
        <f t="shared" si="17"/>
        <v>41821</v>
      </c>
      <c r="I98" s="279"/>
      <c r="J98" s="129"/>
      <c r="K98" s="129"/>
    </row>
    <row r="99" spans="1:11" ht="12.75">
      <c r="A99" s="660"/>
      <c r="B99" s="129"/>
      <c r="C99" s="135"/>
      <c r="D99" s="121">
        <f t="shared" si="16"/>
        <v>0</v>
      </c>
      <c r="E99" s="121">
        <f t="shared" si="13"/>
        <v>0</v>
      </c>
      <c r="F99" s="122">
        <f t="shared" si="14"/>
      </c>
      <c r="G99" s="664">
        <f t="shared" si="15"/>
      </c>
      <c r="H99" s="665">
        <f t="shared" si="17"/>
        <v>41821</v>
      </c>
      <c r="I99" s="279"/>
      <c r="J99" s="129"/>
      <c r="K99" s="129"/>
    </row>
    <row r="100" spans="1:11" ht="12.75">
      <c r="A100" s="660"/>
      <c r="B100" s="129"/>
      <c r="C100" s="135"/>
      <c r="D100" s="121">
        <f t="shared" si="16"/>
        <v>0</v>
      </c>
      <c r="E100" s="121">
        <f t="shared" si="13"/>
        <v>0</v>
      </c>
      <c r="F100" s="122">
        <f t="shared" si="14"/>
      </c>
      <c r="G100" s="664">
        <f t="shared" si="15"/>
      </c>
      <c r="H100" s="665">
        <f t="shared" si="17"/>
        <v>41821</v>
      </c>
      <c r="I100" s="279"/>
      <c r="J100" s="129"/>
      <c r="K100" s="129"/>
    </row>
    <row r="101" spans="1:11" ht="12.75">
      <c r="A101" s="660"/>
      <c r="B101" s="129"/>
      <c r="C101" s="135"/>
      <c r="D101" s="121">
        <f t="shared" si="16"/>
        <v>0</v>
      </c>
      <c r="E101" s="121">
        <f t="shared" si="13"/>
        <v>0</v>
      </c>
      <c r="F101" s="122">
        <f t="shared" si="14"/>
      </c>
      <c r="G101" s="664">
        <f t="shared" si="15"/>
      </c>
      <c r="H101" s="665">
        <f t="shared" si="17"/>
        <v>41821</v>
      </c>
      <c r="I101" s="279"/>
      <c r="J101" s="129"/>
      <c r="K101" s="129"/>
    </row>
    <row r="102" spans="1:11" ht="12.75">
      <c r="A102" s="660"/>
      <c r="B102" s="129"/>
      <c r="C102" s="135"/>
      <c r="D102" s="121">
        <f t="shared" si="16"/>
        <v>0</v>
      </c>
      <c r="E102" s="121">
        <f t="shared" si="13"/>
        <v>0</v>
      </c>
      <c r="F102" s="122">
        <f t="shared" si="14"/>
      </c>
      <c r="G102" s="664">
        <f t="shared" si="15"/>
        <v>0</v>
      </c>
      <c r="H102" s="665">
        <f t="shared" si="17"/>
        <v>41821</v>
      </c>
      <c r="I102" s="279"/>
      <c r="J102" s="129"/>
      <c r="K102" s="129"/>
    </row>
    <row r="103" spans="1:11" ht="12.75">
      <c r="A103" s="660"/>
      <c r="B103" s="129"/>
      <c r="C103" s="135"/>
      <c r="D103" s="121">
        <f t="shared" si="16"/>
        <v>0</v>
      </c>
      <c r="E103" s="121">
        <f t="shared" si="13"/>
        <v>0</v>
      </c>
      <c r="F103" s="122">
        <f t="shared" si="14"/>
        <v>0</v>
      </c>
      <c r="G103" s="664">
        <f t="shared" si="15"/>
        <v>0</v>
      </c>
      <c r="H103" s="665">
        <f t="shared" si="17"/>
        <v>41821</v>
      </c>
      <c r="I103" s="279"/>
      <c r="J103" s="129"/>
      <c r="K103" s="129"/>
    </row>
    <row r="104" spans="1:11" ht="12.75">
      <c r="A104" s="660"/>
      <c r="B104" s="129"/>
      <c r="C104" s="135"/>
      <c r="D104" s="121">
        <f t="shared" si="16"/>
        <v>0</v>
      </c>
      <c r="E104" s="121">
        <f t="shared" si="13"/>
        <v>0</v>
      </c>
      <c r="F104" s="122">
        <f t="shared" si="14"/>
      </c>
      <c r="G104" s="664">
        <f t="shared" si="15"/>
        <v>0</v>
      </c>
      <c r="H104" s="665">
        <f t="shared" si="17"/>
        <v>41821</v>
      </c>
      <c r="I104" s="279"/>
      <c r="J104" s="129"/>
      <c r="K104" s="129"/>
    </row>
    <row r="105" spans="1:11" ht="12.75">
      <c r="A105" s="660"/>
      <c r="B105" s="129"/>
      <c r="C105" s="135"/>
      <c r="D105" s="121">
        <f t="shared" si="16"/>
        <v>0</v>
      </c>
      <c r="E105" s="121">
        <f t="shared" si="13"/>
        <v>0</v>
      </c>
      <c r="F105" s="122">
        <f t="shared" si="14"/>
        <v>0</v>
      </c>
      <c r="G105" s="664">
        <f t="shared" si="15"/>
        <v>0</v>
      </c>
      <c r="H105" s="665">
        <f t="shared" si="17"/>
        <v>41821</v>
      </c>
      <c r="I105" s="279"/>
      <c r="J105" s="129"/>
      <c r="K105" s="129"/>
    </row>
    <row r="106" spans="1:11" ht="12.75">
      <c r="A106" s="660"/>
      <c r="B106" s="129"/>
      <c r="C106" s="135"/>
      <c r="D106" s="121">
        <f t="shared" si="16"/>
        <v>0</v>
      </c>
      <c r="E106" s="121">
        <f t="shared" si="13"/>
        <v>0</v>
      </c>
      <c r="F106" s="122">
        <f t="shared" si="14"/>
        <v>0</v>
      </c>
      <c r="G106" s="664">
        <f t="shared" si="15"/>
        <v>0</v>
      </c>
      <c r="H106" s="665">
        <f t="shared" si="17"/>
        <v>41821</v>
      </c>
      <c r="I106" s="279"/>
      <c r="J106" s="129"/>
      <c r="K106" s="129"/>
    </row>
    <row r="107" spans="1:11" ht="12.75">
      <c r="A107" s="660"/>
      <c r="B107" s="129"/>
      <c r="C107" s="135"/>
      <c r="D107" s="121">
        <f t="shared" si="16"/>
        <v>0</v>
      </c>
      <c r="E107" s="121">
        <f t="shared" si="13"/>
        <v>0</v>
      </c>
      <c r="F107" s="122">
        <f t="shared" si="14"/>
        <v>0</v>
      </c>
      <c r="G107" s="664">
        <f t="shared" si="15"/>
        <v>0</v>
      </c>
      <c r="H107" s="665">
        <f t="shared" si="17"/>
        <v>41821</v>
      </c>
      <c r="I107" s="279"/>
      <c r="J107" s="129"/>
      <c r="K107" s="129"/>
    </row>
    <row r="108" spans="1:11" ht="12.75">
      <c r="A108" s="660"/>
      <c r="B108" s="129"/>
      <c r="C108" s="135"/>
      <c r="D108" s="129"/>
      <c r="E108" s="129"/>
      <c r="F108" s="135"/>
      <c r="G108" s="130"/>
      <c r="H108" s="279"/>
      <c r="I108" s="279"/>
      <c r="J108" s="129"/>
      <c r="K108" s="129"/>
    </row>
    <row r="109" spans="1:11" ht="12.75">
      <c r="A109" s="660"/>
      <c r="B109" s="129"/>
      <c r="C109" s="135"/>
      <c r="D109" s="129"/>
      <c r="E109" s="129"/>
      <c r="F109" s="135"/>
      <c r="G109" s="130"/>
      <c r="H109" s="279"/>
      <c r="I109" s="279"/>
      <c r="J109" s="129"/>
      <c r="K109" s="129"/>
    </row>
    <row r="110" spans="1:11" ht="12.75">
      <c r="A110" s="660"/>
      <c r="B110" s="129"/>
      <c r="C110" s="135"/>
      <c r="D110" s="129"/>
      <c r="E110" s="129"/>
      <c r="F110" s="135"/>
      <c r="G110" s="130"/>
      <c r="H110" s="279"/>
      <c r="I110" s="279"/>
      <c r="J110" s="129"/>
      <c r="K110" s="129"/>
    </row>
    <row r="111" spans="1:11" ht="12.75">
      <c r="A111" s="660"/>
      <c r="B111" s="129"/>
      <c r="C111" s="135"/>
      <c r="D111" s="129"/>
      <c r="E111" s="129"/>
      <c r="F111" s="135"/>
      <c r="G111" s="130"/>
      <c r="H111" s="279"/>
      <c r="I111" s="279"/>
      <c r="J111" s="129"/>
      <c r="K111" s="129"/>
    </row>
    <row r="112" spans="1:11" ht="12.75">
      <c r="A112" s="660"/>
      <c r="B112" s="129"/>
      <c r="C112" s="135"/>
      <c r="D112" s="129"/>
      <c r="E112" s="129"/>
      <c r="F112" s="135"/>
      <c r="G112" s="130"/>
      <c r="H112" s="279"/>
      <c r="I112" s="279"/>
      <c r="J112" s="129"/>
      <c r="K112" s="129"/>
    </row>
    <row r="113" spans="1:11" ht="12.75">
      <c r="A113" s="660"/>
      <c r="B113" s="129"/>
      <c r="C113" s="135"/>
      <c r="D113" s="129"/>
      <c r="E113" s="129"/>
      <c r="F113" s="135"/>
      <c r="G113" s="130"/>
      <c r="H113" s="279"/>
      <c r="I113" s="279"/>
      <c r="J113" s="129"/>
      <c r="K113" s="129"/>
    </row>
    <row r="114" spans="1:11" ht="12.75">
      <c r="A114" s="660"/>
      <c r="B114" s="129"/>
      <c r="C114" s="135"/>
      <c r="D114" s="129"/>
      <c r="E114" s="129"/>
      <c r="F114" s="135"/>
      <c r="G114" s="130"/>
      <c r="H114" s="279"/>
      <c r="I114" s="279"/>
      <c r="J114" s="129"/>
      <c r="K114" s="129"/>
    </row>
    <row r="115" spans="1:11" ht="12.75">
      <c r="A115" s="661"/>
      <c r="B115" s="129"/>
      <c r="C115" s="135"/>
      <c r="D115" s="129"/>
      <c r="E115" s="129"/>
      <c r="F115" s="135"/>
      <c r="G115" s="130"/>
      <c r="H115" s="279"/>
      <c r="I115" s="279"/>
      <c r="J115" s="129"/>
      <c r="K115" s="129"/>
    </row>
    <row r="116" spans="1:11" ht="12.75">
      <c r="A116" s="278"/>
      <c r="B116" s="278"/>
      <c r="C116" s="129"/>
      <c r="D116" s="129"/>
      <c r="E116" s="129"/>
      <c r="F116" s="129"/>
      <c r="G116" s="662"/>
      <c r="H116" s="132"/>
      <c r="I116" s="132"/>
      <c r="J116" s="129"/>
      <c r="K116" s="129"/>
    </row>
    <row r="117" spans="1:11" ht="13.5">
      <c r="A117" s="278"/>
      <c r="B117" s="129"/>
      <c r="C117" s="129"/>
      <c r="D117" s="129"/>
      <c r="E117" s="129"/>
      <c r="F117" s="129"/>
      <c r="G117" s="129"/>
      <c r="H117" s="129"/>
      <c r="I117" s="663"/>
      <c r="J117" s="129"/>
      <c r="K117" s="129"/>
    </row>
    <row r="118" spans="1:11" ht="12.75">
      <c r="A118" s="27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</row>
    <row r="119" spans="1:11" ht="12.75">
      <c r="A119" s="278"/>
      <c r="B119" s="278"/>
      <c r="C119" s="129"/>
      <c r="D119" s="129"/>
      <c r="E119" s="129"/>
      <c r="F119" s="129"/>
      <c r="G119" s="662"/>
      <c r="H119" s="132"/>
      <c r="I119" s="132"/>
      <c r="J119" s="129"/>
      <c r="K119" s="129"/>
    </row>
    <row r="120" spans="1:9" ht="12.75">
      <c r="A120" s="215"/>
      <c r="B120" s="215"/>
      <c r="G120" s="205"/>
      <c r="H120" s="122"/>
      <c r="I120" s="122"/>
    </row>
    <row r="121" spans="1:9" ht="12.75">
      <c r="A121" s="215"/>
      <c r="B121" s="215"/>
      <c r="G121" s="205"/>
      <c r="H121" s="122"/>
      <c r="I121" s="122"/>
    </row>
    <row r="122" spans="1:9" ht="12.75">
      <c r="A122" s="215"/>
      <c r="B122" s="215"/>
      <c r="H122" s="122"/>
      <c r="I122" s="204"/>
    </row>
    <row r="123" spans="1:9" ht="12.75">
      <c r="A123" s="215"/>
      <c r="B123" s="215"/>
      <c r="H123" s="122"/>
      <c r="I123" s="204"/>
    </row>
    <row r="124" spans="8:9" ht="12.75">
      <c r="H124" s="122"/>
      <c r="I124" s="204"/>
    </row>
    <row r="125" spans="8:9" ht="12.75">
      <c r="H125" s="122"/>
      <c r="I125" s="204"/>
    </row>
    <row r="126" spans="8:9" ht="12.75">
      <c r="H126" s="122"/>
      <c r="I126" s="204"/>
    </row>
    <row r="127" spans="8:9" ht="12.75">
      <c r="H127" s="122"/>
      <c r="I127" s="204"/>
    </row>
    <row r="128" spans="8:9" ht="12.75">
      <c r="H128" s="122"/>
      <c r="I128" s="204"/>
    </row>
    <row r="129" spans="8:9" ht="12.75">
      <c r="H129" s="122"/>
      <c r="I129" s="204"/>
    </row>
    <row r="130" spans="8:9" ht="12.75">
      <c r="H130" s="122"/>
      <c r="I130" s="204"/>
    </row>
    <row r="131" spans="8:9" ht="12.75">
      <c r="H131" s="122"/>
      <c r="I131" s="204" t="s">
        <v>340</v>
      </c>
    </row>
    <row r="132" spans="8:9" ht="12.75">
      <c r="H132" s="122"/>
      <c r="I132" s="204" t="s">
        <v>340</v>
      </c>
    </row>
    <row r="133" spans="8:9" ht="12.75">
      <c r="H133" s="122"/>
      <c r="I133" s="204" t="s">
        <v>340</v>
      </c>
    </row>
    <row r="135" ht="12.75">
      <c r="I135" s="206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1" r:id="rId1"/>
  <headerFooter alignWithMargins="0">
    <oddHeader>&amp;R&amp;D</oddHeader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B2:J45"/>
  <sheetViews>
    <sheetView zoomScale="90" zoomScaleNormal="90" zoomScalePageLayoutView="0" workbookViewId="0" topLeftCell="A1">
      <selection activeCell="J17" sqref="J17"/>
    </sheetView>
  </sheetViews>
  <sheetFormatPr defaultColWidth="9.140625" defaultRowHeight="12.75"/>
  <cols>
    <col min="2" max="2" width="11.00390625" style="0" customWidth="1"/>
    <col min="4" max="4" width="17.8515625" style="0" customWidth="1"/>
    <col min="6" max="6" width="11.8515625" style="0" customWidth="1"/>
    <col min="7" max="7" width="16.421875" style="0" customWidth="1"/>
    <col min="8" max="8" width="13.140625" style="0" customWidth="1"/>
    <col min="9" max="9" width="11.7109375" style="0" customWidth="1"/>
  </cols>
  <sheetData>
    <row r="2" spans="2:3" ht="15">
      <c r="B2" t="s">
        <v>686</v>
      </c>
      <c r="C2" s="655" t="str">
        <f>+'GBR TPR-1'!B8</f>
        <v>Test Hospital</v>
      </c>
    </row>
    <row r="4" spans="2:10" ht="12.75">
      <c r="B4" s="740" t="s">
        <v>696</v>
      </c>
      <c r="C4" s="740"/>
      <c r="D4" s="740"/>
      <c r="E4" s="740"/>
      <c r="F4" s="740"/>
      <c r="G4" s="740"/>
      <c r="H4" s="740"/>
      <c r="I4" s="740"/>
      <c r="J4" s="740"/>
    </row>
    <row r="5" spans="2:10" ht="12.75">
      <c r="B5" s="740" t="s">
        <v>706</v>
      </c>
      <c r="C5" s="740"/>
      <c r="D5" s="740"/>
      <c r="E5" s="740"/>
      <c r="F5" s="740"/>
      <c r="G5" s="740"/>
      <c r="H5" s="740"/>
      <c r="I5" s="740"/>
      <c r="J5" s="740"/>
    </row>
    <row r="7" spans="2:10" ht="12.75">
      <c r="B7" t="s">
        <v>687</v>
      </c>
      <c r="J7" s="654">
        <f>+'Input Info'!C3</f>
        <v>41821</v>
      </c>
    </row>
    <row r="8" spans="2:10" ht="12.75">
      <c r="B8" t="s">
        <v>688</v>
      </c>
      <c r="J8">
        <v>12</v>
      </c>
    </row>
    <row r="9" spans="2:10" ht="12.75">
      <c r="B9" s="255" t="s">
        <v>694</v>
      </c>
      <c r="J9" s="266">
        <v>0.03</v>
      </c>
    </row>
    <row r="10" spans="2:10" ht="12.75">
      <c r="B10" s="255" t="s">
        <v>695</v>
      </c>
      <c r="J10" s="266">
        <v>0</v>
      </c>
    </row>
    <row r="11" spans="2:10" ht="12.75">
      <c r="B11" s="255" t="s">
        <v>699</v>
      </c>
      <c r="H11" s="266"/>
      <c r="J11" s="658" t="e">
        <f>+Realignment!R49</f>
        <v>#DIV/0!</v>
      </c>
    </row>
    <row r="12" spans="2:10" ht="12.75">
      <c r="B12" s="255" t="s">
        <v>703</v>
      </c>
      <c r="J12" s="653">
        <f>+'GBR TPR-2'!H28</f>
        <v>0</v>
      </c>
    </row>
    <row r="14" ht="12.75">
      <c r="B14" s="255" t="s">
        <v>701</v>
      </c>
    </row>
    <row r="15" spans="9:10" ht="12.75">
      <c r="I15" s="518" t="s">
        <v>697</v>
      </c>
      <c r="J15" s="518" t="s">
        <v>639</v>
      </c>
    </row>
    <row r="16" spans="2:10" ht="12.75">
      <c r="B16" t="s">
        <v>689</v>
      </c>
      <c r="J16" s="266">
        <v>0</v>
      </c>
    </row>
    <row r="17" spans="2:10" ht="12.75">
      <c r="B17" t="s">
        <v>690</v>
      </c>
      <c r="I17" s="658" t="e">
        <f>+'Markup Calculation'!H25</f>
        <v>#DIV/0!</v>
      </c>
      <c r="J17" s="266">
        <v>0</v>
      </c>
    </row>
    <row r="18" spans="2:10" ht="12.75">
      <c r="B18" t="s">
        <v>691</v>
      </c>
      <c r="E18" s="255"/>
      <c r="I18" s="658" t="e">
        <f>+Penalty!K53</f>
        <v>#N/A</v>
      </c>
      <c r="J18" s="266">
        <v>0</v>
      </c>
    </row>
    <row r="19" spans="2:10" ht="12.75">
      <c r="B19" t="s">
        <v>692</v>
      </c>
      <c r="I19" s="658"/>
      <c r="J19" s="266">
        <v>0</v>
      </c>
    </row>
    <row r="20" spans="2:9" ht="12.75">
      <c r="B20" s="255" t="s">
        <v>700</v>
      </c>
      <c r="I20" s="658"/>
    </row>
    <row r="21" spans="2:10" ht="12.75">
      <c r="B21" s="255" t="s">
        <v>705</v>
      </c>
      <c r="I21" s="658">
        <f>+'GBR TPR-2'!F44</f>
        <v>0</v>
      </c>
      <c r="J21" s="266">
        <v>0</v>
      </c>
    </row>
    <row r="22" spans="2:10" ht="12.75">
      <c r="B22" s="255" t="s">
        <v>704</v>
      </c>
      <c r="I22" s="658" t="e">
        <f>+'GBR TPR-2'!F58-'GBR TPR-2'!F44</f>
        <v>#DIV/0!</v>
      </c>
      <c r="J22" s="266">
        <v>0</v>
      </c>
    </row>
    <row r="23" spans="2:10" ht="12.75">
      <c r="B23" t="s">
        <v>693</v>
      </c>
      <c r="I23" s="658">
        <f>+'GBR TPR-2'!H26</f>
        <v>0</v>
      </c>
      <c r="J23" s="266">
        <v>0</v>
      </c>
    </row>
    <row r="24" spans="2:10" ht="12.75">
      <c r="B24" s="255" t="s">
        <v>702</v>
      </c>
      <c r="J24" s="266">
        <v>0</v>
      </c>
    </row>
    <row r="25" ht="12.75">
      <c r="J25" s="266"/>
    </row>
    <row r="26" spans="2:9" ht="13.5" thickBot="1">
      <c r="B26" s="255" t="s">
        <v>698</v>
      </c>
      <c r="I26" s="657"/>
    </row>
    <row r="27" ht="13.5" thickTop="1"/>
    <row r="38" spans="4:8" ht="12.75">
      <c r="D38" s="650"/>
      <c r="H38" s="266"/>
    </row>
    <row r="39" spans="4:8" ht="12.75">
      <c r="D39" s="650"/>
      <c r="H39" s="266"/>
    </row>
    <row r="40" ht="12.75">
      <c r="H40" s="266"/>
    </row>
    <row r="41" ht="12.75">
      <c r="H41" s="266"/>
    </row>
    <row r="43" ht="12.75">
      <c r="F43" s="650"/>
    </row>
    <row r="44" ht="12.75">
      <c r="F44" s="651"/>
    </row>
    <row r="45" ht="12.75">
      <c r="F45" s="651"/>
    </row>
  </sheetData>
  <sheetProtection/>
  <mergeCells count="2">
    <mergeCell ref="B4:J4"/>
    <mergeCell ref="B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Morton</dc:creator>
  <cp:keywords/>
  <dc:description/>
  <cp:lastModifiedBy>Ellen Englert</cp:lastModifiedBy>
  <cp:lastPrinted>2014-07-10T19:50:03Z</cp:lastPrinted>
  <dcterms:created xsi:type="dcterms:W3CDTF">2007-05-15T17:51:24Z</dcterms:created>
  <dcterms:modified xsi:type="dcterms:W3CDTF">2014-07-15T18:21:01Z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