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bookViews>
    <workbookView xWindow="0" yWindow="0" windowWidth="19200" windowHeight="7310" firstSheet="1" activeTab="1"/>
  </bookViews>
  <sheets>
    <sheet name="FY2020 Original" sheetId="2" state="hidden" r:id="rId1"/>
    <sheet name="Alpha" sheetId="4" r:id="rId2"/>
    <sheet name="Sheet1" sheetId="5" state="hidden" r:id="rId3"/>
  </sheets>
  <externalReferences>
    <externalReference r:id="rId4"/>
  </externalReferences>
  <definedNames>
    <definedName name="hospid2">'[1]Hosp. I.D.'!$A$5:$C$66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E50" i="4"/>
  <c r="E41" i="4"/>
  <c r="E73" i="4" l="1"/>
  <c r="E72" i="4"/>
  <c r="E71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3" i="4"/>
  <c r="E44" i="4"/>
  <c r="E45" i="4"/>
  <c r="E46" i="4"/>
  <c r="E47" i="4"/>
  <c r="E48" i="4"/>
  <c r="E49" i="4"/>
  <c r="E51" i="4"/>
  <c r="E52" i="4"/>
  <c r="E53" i="4"/>
  <c r="E54" i="4"/>
  <c r="E55" i="4"/>
  <c r="E56" i="4"/>
  <c r="E57" i="4"/>
  <c r="E58" i="4"/>
  <c r="E59" i="4"/>
  <c r="E60" i="4"/>
  <c r="E12" i="4"/>
  <c r="D73" i="4"/>
  <c r="D72" i="4"/>
  <c r="D71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12" i="4"/>
  <c r="E76" i="4" l="1"/>
  <c r="E63" i="4"/>
  <c r="F6" i="4"/>
  <c r="E79" i="4" l="1"/>
  <c r="G13" i="4" s="1"/>
  <c r="G73" i="4"/>
  <c r="D63" i="4"/>
  <c r="G28" i="4"/>
  <c r="G19" i="4"/>
  <c r="G38" i="4"/>
  <c r="D76" i="4"/>
  <c r="G15" i="4" l="1"/>
  <c r="G72" i="4"/>
  <c r="G50" i="4"/>
  <c r="G26" i="4"/>
  <c r="G14" i="4"/>
  <c r="G45" i="4"/>
  <c r="G20" i="4"/>
  <c r="G36" i="4"/>
  <c r="G42" i="4"/>
  <c r="G32" i="4"/>
  <c r="G60" i="4"/>
  <c r="G12" i="4"/>
  <c r="G43" i="4"/>
  <c r="G47" i="4"/>
  <c r="G57" i="4"/>
  <c r="G52" i="4"/>
  <c r="G17" i="4"/>
  <c r="G39" i="4"/>
  <c r="G21" i="4"/>
  <c r="G49" i="4"/>
  <c r="G22" i="4"/>
  <c r="G29" i="4"/>
  <c r="G25" i="4"/>
  <c r="G30" i="4"/>
  <c r="G27" i="4"/>
  <c r="G55" i="4"/>
  <c r="G44" i="4"/>
  <c r="G48" i="4"/>
  <c r="D79" i="4"/>
  <c r="F26" i="4" s="1"/>
  <c r="H26" i="4" s="1"/>
  <c r="I26" i="4" s="1"/>
  <c r="G34" i="4"/>
  <c r="G23" i="4"/>
  <c r="G33" i="4"/>
  <c r="G16" i="4"/>
  <c r="G24" i="4"/>
  <c r="G56" i="4"/>
  <c r="G54" i="4"/>
  <c r="G46" i="4"/>
  <c r="G58" i="4"/>
  <c r="G40" i="4"/>
  <c r="G18" i="4"/>
  <c r="G71" i="4"/>
  <c r="G76" i="4" s="1"/>
  <c r="G51" i="4"/>
  <c r="G59" i="4"/>
  <c r="G35" i="4"/>
  <c r="G53" i="4"/>
  <c r="F23" i="4"/>
  <c r="F55" i="4"/>
  <c r="G31" i="4"/>
  <c r="G41" i="4"/>
  <c r="G37" i="4"/>
  <c r="F27" i="4"/>
  <c r="F12" i="4"/>
  <c r="H12" i="4" s="1"/>
  <c r="I12" i="4" s="1"/>
  <c r="F20" i="4"/>
  <c r="H20" i="4" s="1"/>
  <c r="I20" i="4" s="1"/>
  <c r="F56" i="4"/>
  <c r="F13" i="4"/>
  <c r="H13" i="4" s="1"/>
  <c r="I13" i="4" s="1"/>
  <c r="F32" i="4"/>
  <c r="F18" i="4"/>
  <c r="F38" i="4"/>
  <c r="F28" i="4"/>
  <c r="H28" i="4" s="1"/>
  <c r="I28" i="4" s="1"/>
  <c r="F47" i="4"/>
  <c r="H47" i="4" s="1"/>
  <c r="I47" i="4" s="1"/>
  <c r="F51" i="4"/>
  <c r="D10" i="2"/>
  <c r="C10" i="2"/>
  <c r="B3" i="2"/>
  <c r="H32" i="4" l="1"/>
  <c r="I32" i="4" s="1"/>
  <c r="F16" i="4"/>
  <c r="H16" i="4" s="1"/>
  <c r="I16" i="4" s="1"/>
  <c r="F58" i="4"/>
  <c r="H58" i="4" s="1"/>
  <c r="I58" i="4" s="1"/>
  <c r="F21" i="4"/>
  <c r="H21" i="4" s="1"/>
  <c r="I21" i="4" s="1"/>
  <c r="F34" i="4"/>
  <c r="H34" i="4" s="1"/>
  <c r="I34" i="4" s="1"/>
  <c r="F50" i="4"/>
  <c r="H50" i="4" s="1"/>
  <c r="I50" i="4" s="1"/>
  <c r="F52" i="4"/>
  <c r="H52" i="4" s="1"/>
  <c r="I52" i="4" s="1"/>
  <c r="F72" i="4"/>
  <c r="H72" i="4" s="1"/>
  <c r="H23" i="4"/>
  <c r="I23" i="4" s="1"/>
  <c r="F40" i="4"/>
  <c r="H40" i="4" s="1"/>
  <c r="I40" i="4" s="1"/>
  <c r="F73" i="4"/>
  <c r="H73" i="4" s="1"/>
  <c r="I73" i="4" s="1"/>
  <c r="F31" i="4"/>
  <c r="H31" i="4" s="1"/>
  <c r="I31" i="4" s="1"/>
  <c r="F36" i="4"/>
  <c r="H36" i="4" s="1"/>
  <c r="I36" i="4" s="1"/>
  <c r="F59" i="4"/>
  <c r="H59" i="4" s="1"/>
  <c r="I59" i="4" s="1"/>
  <c r="F17" i="4"/>
  <c r="H17" i="4" s="1"/>
  <c r="I17" i="4" s="1"/>
  <c r="F42" i="4"/>
  <c r="H42" i="4" s="1"/>
  <c r="I42" i="4" s="1"/>
  <c r="H55" i="4"/>
  <c r="I55" i="4" s="1"/>
  <c r="H27" i="4"/>
  <c r="I27" i="4" s="1"/>
  <c r="H56" i="4"/>
  <c r="I56" i="4" s="1"/>
  <c r="F48" i="4"/>
  <c r="H48" i="4" s="1"/>
  <c r="I48" i="4" s="1"/>
  <c r="F54" i="4"/>
  <c r="H54" i="4" s="1"/>
  <c r="I54" i="4" s="1"/>
  <c r="F35" i="4"/>
  <c r="H35" i="4" s="1"/>
  <c r="I35" i="4" s="1"/>
  <c r="F37" i="4"/>
  <c r="H37" i="4" s="1"/>
  <c r="I37" i="4" s="1"/>
  <c r="F49" i="4"/>
  <c r="H49" i="4" s="1"/>
  <c r="I49" i="4" s="1"/>
  <c r="F15" i="4"/>
  <c r="H15" i="4" s="1"/>
  <c r="I15" i="4" s="1"/>
  <c r="F22" i="4"/>
  <c r="H22" i="4" s="1"/>
  <c r="I22" i="4" s="1"/>
  <c r="F60" i="4"/>
  <c r="H60" i="4" s="1"/>
  <c r="I60" i="4" s="1"/>
  <c r="F46" i="4"/>
  <c r="H46" i="4" s="1"/>
  <c r="I46" i="4" s="1"/>
  <c r="F71" i="4"/>
  <c r="H71" i="4" s="1"/>
  <c r="I71" i="4" s="1"/>
  <c r="F33" i="4"/>
  <c r="H33" i="4" s="1"/>
  <c r="I33" i="4" s="1"/>
  <c r="F44" i="4"/>
  <c r="H44" i="4" s="1"/>
  <c r="I44" i="4" s="1"/>
  <c r="F39" i="4"/>
  <c r="H39" i="4" s="1"/>
  <c r="I39" i="4" s="1"/>
  <c r="F45" i="4"/>
  <c r="H45" i="4" s="1"/>
  <c r="I45" i="4" s="1"/>
  <c r="F14" i="4"/>
  <c r="H14" i="4" s="1"/>
  <c r="I14" i="4" s="1"/>
  <c r="F24" i="4"/>
  <c r="H24" i="4" s="1"/>
  <c r="I24" i="4" s="1"/>
  <c r="F41" i="4"/>
  <c r="H41" i="4" s="1"/>
  <c r="I41" i="4" s="1"/>
  <c r="F30" i="4"/>
  <c r="H30" i="4" s="1"/>
  <c r="I30" i="4" s="1"/>
  <c r="F29" i="4"/>
  <c r="H29" i="4" s="1"/>
  <c r="I29" i="4" s="1"/>
  <c r="F43" i="4"/>
  <c r="H43" i="4" s="1"/>
  <c r="I43" i="4" s="1"/>
  <c r="F25" i="4"/>
  <c r="H25" i="4" s="1"/>
  <c r="I25" i="4" s="1"/>
  <c r="F57" i="4"/>
  <c r="H57" i="4" s="1"/>
  <c r="I57" i="4" s="1"/>
  <c r="F53" i="4"/>
  <c r="H53" i="4" s="1"/>
  <c r="I53" i="4" s="1"/>
  <c r="F19" i="4"/>
  <c r="H19" i="4" s="1"/>
  <c r="I19" i="4" s="1"/>
  <c r="G63" i="4"/>
  <c r="G79" i="4" s="1"/>
  <c r="H51" i="4"/>
  <c r="I51" i="4" s="1"/>
  <c r="H18" i="4"/>
  <c r="I18" i="4" s="1"/>
  <c r="H38" i="4"/>
  <c r="I72" i="4"/>
  <c r="F63" i="4" l="1"/>
  <c r="F76" i="4"/>
  <c r="H76" i="4"/>
  <c r="I76" i="4"/>
  <c r="H63" i="4"/>
  <c r="I38" i="4"/>
  <c r="I63" i="4" s="1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F79" i="4" l="1"/>
  <c r="I79" i="4"/>
  <c r="H79" i="4"/>
  <c r="D79" i="2"/>
  <c r="C79" i="2"/>
  <c r="D66" i="2" l="1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G24" i="2" s="1"/>
  <c r="H24" i="2" s="1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G51" i="2" s="1"/>
  <c r="H51" i="2" s="1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G41" i="2" s="1"/>
  <c r="H41" i="2" s="1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G18" i="2" s="1"/>
  <c r="H18" i="2" s="1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0" i="2" l="1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<sst xmlns="http://schemas.openxmlformats.org/spreadsheetml/2006/main" count="277" uniqueCount="181">
  <si>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</si>
  <si>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</si>
  <si>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</si>
  <si>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</si>
  <si>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</si>
  <si>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</si>
  <si>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</si>
  <si>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</si>
  <si>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</si>
  <si>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</si>
  <si>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</si>
  <si>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</si>
  <si>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</si>
  <si>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</si>
  <si>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</si>
  <si>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</si>
  <si>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</si>
  <si>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</si>
  <si>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</si>
  <si>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</si>
  <si>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</si>
  <si>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</si>
  <si>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</si>
  <si>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</si>
  <si>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</si>
  <si>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</si>
  <si>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</si>
  <si>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</si>
  <si>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</si>
  <si>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</si>
  <si>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</si>
  <si>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</si>
  <si>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</si>
  <si>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</si>
  <si>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</si>
  <si>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</si>
  <si>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</si>
  <si>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</si>
  <si>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</si>
  <si>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</si>
  <si>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</si>
  <si>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</si>
  <si>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</si>
  <si>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</si>
  <si>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</si>
  <si>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</si>
  <si>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</si>
  <si>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</si>
  <si>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</si>
  <si>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</si>
  <si>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</si>
  <si>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</si>
  <si>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</si>
  <si>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</si>
  <si>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</si>
  <si>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</si>
  <si>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</si>
  <si>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</si>
  <si>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</si>
  <si>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</si>
  <si>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</si>
  <si>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</si>
  <si>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</si>
  <si>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</si>
  <si>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</si>
  <si>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</si>
  <si>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</si>
  <si>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</si>
  <si>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</si>
  <si>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</si>
  <si>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</si>
  <si>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</si>
  <si>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</si>
  <si>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</si>
  <si>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</si>
  <si>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</si>
  <si>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</si>
  <si>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</si>
  <si>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</si>
  <si>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</si>
  <si>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</si>
  <si>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</si>
  <si>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</si>
  <si>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</si>
  <si>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</si>
  <si>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</si>
  <si>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</si>
  <si>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</si>
  <si>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</si>
  <si>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</si>
  <si>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</si>
  <si>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</si>
  <si>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</si>
  <si>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</si>
  <si>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</si>
  <si>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</si>
  <si>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</si>
  <si>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</si>
  <si>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</si>
  <si>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</si>
  <si>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</si>
  <si>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</si>
  <si>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</si>
  <si>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</si>
  <si>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</si>
  <si>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</si>
  <si>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</si>
  <si>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</si>
  <si>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</si>
  <si>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</si>
  <si>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</si>
  <si>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</si>
  <si>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</si>
  <si>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</si>
  <si>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</si>
  <si>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</si>
  <si>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PG Hospital (1) </t>
  </si>
  <si>
    <t xml:space="preserve">Laurel Regional  </t>
  </si>
  <si>
    <t xml:space="preserve"> </t>
  </si>
  <si>
    <t>2) Queen Anne's FSE revenue of $7,158,252 added to UM Easton's revenue of $231,728,135 for a total of $238,886,387</t>
  </si>
  <si>
    <t>FYE 2021 - Estimate</t>
  </si>
  <si>
    <t>FY 2019 ADMISSIONS</t>
  </si>
  <si>
    <t>FY 2019 REVENUE</t>
  </si>
  <si>
    <t>1) Bowie FSE revenue of $21,263,153 added to Prince George's Revenue of $327,529,548 for a total of $348,792,700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</si>
  <si>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</si>
  <si>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</si>
  <si>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</si>
  <si>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</si>
  <si>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</si>
  <si>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</si>
  <si>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</si>
  <si>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</si>
  <si>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</si>
  <si>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</si>
  <si>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</si>
  <si>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</si>
  <si>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</si>
  <si>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</si>
  <si>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</si>
  <si>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</si>
  <si>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</si>
  <si>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</si>
  <si>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</si>
  <si>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</si>
  <si>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</si>
  <si>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</si>
  <si>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</si>
  <si>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</si>
  <si>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</si>
  <si>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</si>
  <si>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</si>
  <si>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</si>
  <si>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</si>
  <si>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</si>
  <si>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</si>
  <si>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</si>
  <si>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</si>
  <si>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</si>
  <si>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</si>
  <si>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</si>
  <si>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</si>
  <si>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</si>
  <si>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</si>
  <si>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</si>
  <si>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</si>
  <si>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</si>
  <si>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</si>
  <si>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</si>
  <si>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</si>
  <si>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</si>
  <si>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</si>
  <si>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</si>
  <si>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</si>
  <si>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</si>
  <si>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</si>
  <si>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</si>
  <si>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</si>
  <si>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</si>
  <si>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</si>
  <si>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</si>
  <si>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3) Adventist HealthCare Germantown FSE revenue of $16,645,900 added to Shady Grove's revenue of $470,396,800 for a total of $485,042,700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</si>
</sst>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0" xfId="0" applyNumberFormat="1"/>
    <xf numFmtId="0" fontId="6" fillId="35" borderId="0" xfId="0" applyNumberFormat="1" applyFont="1" applyFill="1" applyAlignment="1"/>
    <xf numFmtId="0" fontId="48" fillId="0" borderId="0" xfId="0" applyNumberFormat="1" applyFont="1" applyAlignment="1"/>
    <xf numFmtId="8" fontId="6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30" fillId="35" borderId="0" xfId="0" applyNumberFormat="1" applyFont="1" applyFill="1" applyAlignment="1"/>
    <xf numFmtId="0" fontId="0" fillId="35" borderId="0" xfId="0" applyFont="1" applyFill="1"/>
    <xf numFmtId="0" fontId="0" fillId="35" borderId="0" xfId="0" applyFill="1"/>
    <xf numFmtId="164" fontId="2" fillId="0" borderId="13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68" fontId="6" fillId="38" borderId="0" xfId="0" applyNumberFormat="1" applyFont="1" applyFill="1" applyAlignment="1"/>
  </cellXfs>
  <cellStyles count="31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313" builtinId="3"/>
    <cellStyle name="Comma 10" xfId="32"/>
    <cellStyle name="Comma 10 2" xfId="33"/>
    <cellStyle name="Comma 11" xfId="34"/>
    <cellStyle name="Comma 11 2" xfId="35"/>
    <cellStyle name="Comma 12" xfId="36"/>
    <cellStyle name="Comma 12 2" xfId="37"/>
    <cellStyle name="Comma 13" xfId="38"/>
    <cellStyle name="Comma 14" xfId="39"/>
    <cellStyle name="Comma 14 2" xfId="40"/>
    <cellStyle name="Comma 14 3" xfId="41"/>
    <cellStyle name="Comma 15" xfId="42"/>
    <cellStyle name="Comma 15 2" xfId="43"/>
    <cellStyle name="Comma 16" xfId="44"/>
    <cellStyle name="Comma 16 2" xfId="45"/>
    <cellStyle name="Comma 17" xfId="46"/>
    <cellStyle name="Comma 18" xfId="47"/>
    <cellStyle name="Comma 19" xfId="3"/>
    <cellStyle name="Comma 2" xfId="48"/>
    <cellStyle name="Comma 2 2" xfId="49"/>
    <cellStyle name="Comma 2 2 2" xfId="50"/>
    <cellStyle name="Comma 2 3" xfId="51"/>
    <cellStyle name="Comma 3" xfId="52"/>
    <cellStyle name="Comma 3 2" xfId="53"/>
    <cellStyle name="Comma 3 3" xfId="54"/>
    <cellStyle name="Comma 4" xfId="55"/>
    <cellStyle name="Comma 4 2" xfId="56"/>
    <cellStyle name="Comma 4 2 2" xfId="57"/>
    <cellStyle name="Comma 4 3" xfId="58"/>
    <cellStyle name="Comma 5" xfId="59"/>
    <cellStyle name="Comma 5 2" xfId="60"/>
    <cellStyle name="Comma 5 2 2" xfId="61"/>
    <cellStyle name="Comma 5 3" xfId="62"/>
    <cellStyle name="Comma 6" xfId="63"/>
    <cellStyle name="Comma 6 2" xfId="64"/>
    <cellStyle name="Comma 7" xfId="65"/>
    <cellStyle name="Comma 7 2" xfId="66"/>
    <cellStyle name="Comma 8" xfId="67"/>
    <cellStyle name="Comma 8 2" xfId="68"/>
    <cellStyle name="Comma 8 2 2" xfId="69"/>
    <cellStyle name="Comma 8 3" xfId="70"/>
    <cellStyle name="Comma 8 3 2" xfId="71"/>
    <cellStyle name="Comma 8 4" xfId="72"/>
    <cellStyle name="Comma 9" xfId="73"/>
    <cellStyle name="Comma 9 2" xfId="74"/>
    <cellStyle name="Comma0" xfId="75"/>
    <cellStyle name="Comma0 2" xfId="76"/>
    <cellStyle name="comma1" xfId="77"/>
    <cellStyle name="comma1 2" xfId="78"/>
    <cellStyle name="comma2" xfId="79"/>
    <cellStyle name="comma2 2" xfId="80"/>
    <cellStyle name="Currency [0] 2" xfId="81"/>
    <cellStyle name="Currency [0] 2 2" xfId="82"/>
    <cellStyle name="Currency 10" xfId="83"/>
    <cellStyle name="Currency 10 2" xfId="84"/>
    <cellStyle name="Currency 11" xfId="85"/>
    <cellStyle name="Currency 11 2" xfId="86"/>
    <cellStyle name="Currency 12" xfId="87"/>
    <cellStyle name="Currency 12 2" xfId="88"/>
    <cellStyle name="Currency 13" xfId="89"/>
    <cellStyle name="Currency 13 2" xfId="90"/>
    <cellStyle name="Currency 14" xfId="91"/>
    <cellStyle name="Currency 14 2" xfId="92"/>
    <cellStyle name="Currency 15" xfId="93"/>
    <cellStyle name="Currency 15 2" xfId="94"/>
    <cellStyle name="Currency 16" xfId="95"/>
    <cellStyle name="Currency 16 2" xfId="96"/>
    <cellStyle name="Currency 17" xfId="97"/>
    <cellStyle name="Currency 17 2" xfId="98"/>
    <cellStyle name="Currency 18" xfId="99"/>
    <cellStyle name="Currency 18 2" xfId="100"/>
    <cellStyle name="Currency 19" xfId="101"/>
    <cellStyle name="Currency 19 2" xfId="102"/>
    <cellStyle name="Currency 2" xfId="103"/>
    <cellStyle name="Currency 2 2" xfId="104"/>
    <cellStyle name="Currency 2 2 2" xfId="105"/>
    <cellStyle name="Currency 2 3" xfId="106"/>
    <cellStyle name="Currency 2 3 2" xfId="107"/>
    <cellStyle name="Currency 2 4" xfId="108"/>
    <cellStyle name="Currency 20" xfId="109"/>
    <cellStyle name="Currency 20 2" xfId="110"/>
    <cellStyle name="Currency 21" xfId="111"/>
    <cellStyle name="Currency 21 2" xfId="112"/>
    <cellStyle name="Currency 22" xfId="113"/>
    <cellStyle name="Currency 22 2" xfId="114"/>
    <cellStyle name="Currency 23" xfId="115"/>
    <cellStyle name="Currency 23 2" xfId="116"/>
    <cellStyle name="Currency 24" xfId="117"/>
    <cellStyle name="Currency 24 2" xfId="118"/>
    <cellStyle name="Currency 25" xfId="119"/>
    <cellStyle name="Currency 25 2" xfId="120"/>
    <cellStyle name="Currency 26" xfId="121"/>
    <cellStyle name="Currency 26 2" xfId="122"/>
    <cellStyle name="Currency 27" xfId="123"/>
    <cellStyle name="Currency 27 2" xfId="124"/>
    <cellStyle name="Currency 28" xfId="125"/>
    <cellStyle name="Currency 28 2" xfId="126"/>
    <cellStyle name="Currency 29" xfId="127"/>
    <cellStyle name="Currency 29 2" xfId="128"/>
    <cellStyle name="Currency 3" xfId="129"/>
    <cellStyle name="Currency 3 2" xfId="130"/>
    <cellStyle name="Currency 3 2 2" xfId="131"/>
    <cellStyle name="Currency 3 3" xfId="132"/>
    <cellStyle name="Currency 30" xfId="133"/>
    <cellStyle name="Currency 30 2" xfId="134"/>
    <cellStyle name="Currency 31" xfId="135"/>
    <cellStyle name="Currency 31 2" xfId="136"/>
    <cellStyle name="Currency 32" xfId="137"/>
    <cellStyle name="Currency 33" xfId="138"/>
    <cellStyle name="Currency 34" xfId="139"/>
    <cellStyle name="Currency 35" xfId="140"/>
    <cellStyle name="Currency 36" xfId="141"/>
    <cellStyle name="Currency 37" xfId="142"/>
    <cellStyle name="Currency 38" xfId="143"/>
    <cellStyle name="Currency 39" xfId="144"/>
    <cellStyle name="Currency 4" xfId="145"/>
    <cellStyle name="Currency 4 2" xfId="146"/>
    <cellStyle name="Currency 40" xfId="147"/>
    <cellStyle name="Currency 5" xfId="148"/>
    <cellStyle name="Currency 5 2" xfId="149"/>
    <cellStyle name="Currency 6" xfId="150"/>
    <cellStyle name="Currency 6 2" xfId="151"/>
    <cellStyle name="Currency 7" xfId="152"/>
    <cellStyle name="Currency 7 2" xfId="153"/>
    <cellStyle name="Currency 8" xfId="154"/>
    <cellStyle name="Currency 8 2" xfId="155"/>
    <cellStyle name="Currency 9" xfId="156"/>
    <cellStyle name="Currency 9 2" xfId="157"/>
    <cellStyle name="Currency0" xfId="158"/>
    <cellStyle name="Date" xfId="159"/>
    <cellStyle name="Date 2" xfId="160"/>
    <cellStyle name="dec4" xfId="161"/>
    <cellStyle name="dec4 2" xfId="162"/>
    <cellStyle name="Detail Text" xfId="163"/>
    <cellStyle name="Detail Text - no indent" xfId="164"/>
    <cellStyle name="Dezimal [0]_Compiling Utility Macros" xfId="165"/>
    <cellStyle name="Dezimal_Compiling Utility Macros" xfId="166"/>
    <cellStyle name="Explanatory Text 2" xfId="167"/>
    <cellStyle name="F2" xfId="168"/>
    <cellStyle name="F3" xfId="169"/>
    <cellStyle name="F4" xfId="170"/>
    <cellStyle name="F5" xfId="171"/>
    <cellStyle name="F6" xfId="172"/>
    <cellStyle name="F7" xfId="173"/>
    <cellStyle name="F8" xfId="174"/>
    <cellStyle name="Fixed" xfId="175"/>
    <cellStyle name="fixed0" xfId="176"/>
    <cellStyle name="fixed0 2" xfId="177"/>
    <cellStyle name="Gen $ CY" xfId="178"/>
    <cellStyle name="Gen $ PY" xfId="179"/>
    <cellStyle name="Gen % CY" xfId="180"/>
    <cellStyle name="Gen % PY" xfId="181"/>
    <cellStyle name="Gen CH Period" xfId="182"/>
    <cellStyle name="Gen CH Text" xfId="183"/>
    <cellStyle name="Gen CH Years" xfId="184"/>
    <cellStyle name="Good 2" xfId="185"/>
    <cellStyle name="Group Heading" xfId="186"/>
    <cellStyle name="Group Total Text" xfId="187"/>
    <cellStyle name="Header Center Title" xfId="188"/>
    <cellStyle name="Header Company Name" xfId="189"/>
    <cellStyle name="Header Page Title" xfId="190"/>
    <cellStyle name="Header See Report Ref" xfId="191"/>
    <cellStyle name="Header1" xfId="192"/>
    <cellStyle name="Header2" xfId="193"/>
    <cellStyle name="Heading 1 2" xfId="194"/>
    <cellStyle name="Heading 2 2" xfId="195"/>
    <cellStyle name="Heading 3 2" xfId="196"/>
    <cellStyle name="Heading 4 2" xfId="197"/>
    <cellStyle name="Hyperlink 2" xfId="198"/>
    <cellStyle name="Hyperlink 3" xfId="199"/>
    <cellStyle name="Input 2" xfId="200"/>
    <cellStyle name="Linked Cell 2" xfId="201"/>
    <cellStyle name="Neutral 2" xfId="202"/>
    <cellStyle name="Normal" xfId="0" builtinId="0"/>
    <cellStyle name="Normal - Style1" xfId="203"/>
    <cellStyle name="Normal - Style1 2" xfId="204"/>
    <cellStyle name="Normal - Style2" xfId="205"/>
    <cellStyle name="Normal - Style3" xfId="206"/>
    <cellStyle name="Normal - Style4" xfId="207"/>
    <cellStyle name="Normal - Style5" xfId="208"/>
    <cellStyle name="Normal 10" xfId="209"/>
    <cellStyle name="Normal 11" xfId="210"/>
    <cellStyle name="Normal 12" xfId="211"/>
    <cellStyle name="Normal 13" xfId="212"/>
    <cellStyle name="Normal 14" xfId="213"/>
    <cellStyle name="Normal 15" xfId="214"/>
    <cellStyle name="Normal 16" xfId="215"/>
    <cellStyle name="Normal 17" xfId="216"/>
    <cellStyle name="Normal 18" xfId="217"/>
    <cellStyle name="Normal 19" xfId="218"/>
    <cellStyle name="Normal 2" xfId="1"/>
    <cellStyle name="Normal 2 2" xfId="220"/>
    <cellStyle name="Normal 2 2 2" xfId="221"/>
    <cellStyle name="Normal 2 3" xfId="222"/>
    <cellStyle name="Normal 2 4" xfId="219"/>
    <cellStyle name="Normal 20" xfId="223"/>
    <cellStyle name="Normal 21" xfId="224"/>
    <cellStyle name="Normal 22" xfId="225"/>
    <cellStyle name="Normal 23" xfId="226"/>
    <cellStyle name="Normal 24" xfId="227"/>
    <cellStyle name="Normal 25" xfId="228"/>
    <cellStyle name="Normal 26" xfId="229"/>
    <cellStyle name="Normal 27" xfId="230"/>
    <cellStyle name="Normal 27 2" xfId="231"/>
    <cellStyle name="Normal 27 2 2" xfId="232"/>
    <cellStyle name="Normal 27 3" xfId="233"/>
    <cellStyle name="Normal 28" xfId="234"/>
    <cellStyle name="Normal 28 2" xfId="235"/>
    <cellStyle name="Normal 28 2 2" xfId="236"/>
    <cellStyle name="Normal 29" xfId="237"/>
    <cellStyle name="Normal 3" xfId="238"/>
    <cellStyle name="Normal 3 2" xfId="239"/>
    <cellStyle name="Normal 30" xfId="240"/>
    <cellStyle name="Normal 31" xfId="241"/>
    <cellStyle name="Normal 31 2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0" xfId="252"/>
    <cellStyle name="Normal 41" xfId="253"/>
    <cellStyle name="Normal 42" xfId="254"/>
    <cellStyle name="Normal 42 2" xfId="255"/>
    <cellStyle name="Normal 43" xfId="256"/>
    <cellStyle name="Normal 44" xfId="257"/>
    <cellStyle name="Normal 45" xfId="258"/>
    <cellStyle name="Normal 46" xfId="259"/>
    <cellStyle name="Normal 47" xfId="260"/>
    <cellStyle name="Normal 474" xfId="261"/>
    <cellStyle name="Normal 48" xfId="262"/>
    <cellStyle name="Normal 49" xfId="263"/>
    <cellStyle name="Normal 5" xfId="264"/>
    <cellStyle name="Normal 50" xfId="265"/>
    <cellStyle name="Normal 51" xfId="266"/>
    <cellStyle name="Normal 52" xfId="2"/>
    <cellStyle name="Normal 53" xfId="310"/>
    <cellStyle name="Normal 54" xfId="311"/>
    <cellStyle name="Normal 55" xfId="312"/>
    <cellStyle name="Normal 6" xfId="267"/>
    <cellStyle name="Normal 7" xfId="268"/>
    <cellStyle name="Normal 8" xfId="269"/>
    <cellStyle name="Normal 9" xfId="270"/>
    <cellStyle name="Note 2" xfId="271"/>
    <cellStyle name="Note 2 2" xfId="272"/>
    <cellStyle name="Note 2 2 2" xfId="273"/>
    <cellStyle name="Note 2 3" xfId="274"/>
    <cellStyle name="Note 2 3 2" xfId="275"/>
    <cellStyle name="Note 2 4" xfId="276"/>
    <cellStyle name="NPLODE" xfId="277"/>
    <cellStyle name="NPLODE 2" xfId="278"/>
    <cellStyle name="NPLODE 2 2" xfId="279"/>
    <cellStyle name="NPLODE 3" xfId="280"/>
    <cellStyle name="NPLODE 3 2" xfId="281"/>
    <cellStyle name="NPLODE1" xfId="282"/>
    <cellStyle name="Output 2" xfId="283"/>
    <cellStyle name="perc" xfId="284"/>
    <cellStyle name="perc 2" xfId="285"/>
    <cellStyle name="Percent 2" xfId="286"/>
    <cellStyle name="Percent 2 2" xfId="287"/>
    <cellStyle name="Percent 3" xfId="288"/>
    <cellStyle name="Percent 3 2" xfId="289"/>
    <cellStyle name="Percent 3 2 2" xfId="290"/>
    <cellStyle name="Percent 3 3" xfId="291"/>
    <cellStyle name="Percent 4" xfId="292"/>
    <cellStyle name="Percent 4 2" xfId="293"/>
    <cellStyle name="Percent 5" xfId="294"/>
    <cellStyle name="Percent 6" xfId="4"/>
    <cellStyle name="Percent Sign" xfId="295"/>
    <cellStyle name="PSChar" xfId="296"/>
    <cellStyle name="PSDate" xfId="297"/>
    <cellStyle name="PSDec" xfId="298"/>
    <cellStyle name="PSHeading" xfId="299"/>
    <cellStyle name="PSInt" xfId="300"/>
    <cellStyle name="PSSpacer" xfId="301"/>
    <cellStyle name="Standard_Anpassen der Amortisation" xfId="302"/>
    <cellStyle name="Text" xfId="303"/>
    <cellStyle name="Text 2" xfId="304"/>
    <cellStyle name="Title 2" xfId="305"/>
    <cellStyle name="Total 2" xfId="306"/>
    <cellStyle name="Währung [0]_Compiling Utility Macros" xfId="307"/>
    <cellStyle name="Währung_Compiling Utility Macros" xfId="308"/>
    <cellStyle name="Warning Text 2" xfId="3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4.5" x14ac:dyDescent="0.35"/>
  <cols>
    <col min="2" max="2" width="42.26953125" customWidth="1"/>
    <col min="3" max="3" width="18.7265625" customWidth="1"/>
    <col min="4" max="4" width="24.1796875" customWidth="1"/>
    <col min="5" max="5" width="17.7265625" customWidth="1"/>
    <col min="6" max="6" width="15.54296875" customWidth="1"/>
    <col min="7" max="7" width="21" customWidth="1"/>
    <col min="8" max="8" width="17.81640625" customWidth="1"/>
    <col min="9" max="9" width="14.1796875" style="54" bestFit="1" customWidth="1"/>
    <col min="13" max="13" width="13.54296875" bestFit="1" customWidth="1"/>
    <col min="14" max="14" width="15.54296875" style="48" customWidth="1"/>
  </cols>
  <sheetData>
    <row r="1" spans="1:14" ht="30" x14ac:dyDescent="0.6">
      <c r="A1" s="1"/>
      <c r="B1" s="2" t="s">
        <v>0</v>
      </c>
      <c r="C1" s="3"/>
      <c r="D1" s="4"/>
      <c r="E1" s="3"/>
      <c r="F1" s="3"/>
      <c r="G1" s="3"/>
      <c r="H1" s="5"/>
    </row>
    <row r="2" spans="1:14" ht="18.5" x14ac:dyDescent="0.45">
      <c r="A2" s="1"/>
      <c r="B2" s="6" t="s">
        <v>1</v>
      </c>
      <c r="C2" s="3"/>
      <c r="D2" s="4"/>
      <c r="E2" s="3"/>
      <c r="F2" s="3"/>
      <c r="G2" s="3"/>
      <c r="H2" s="3"/>
    </row>
    <row r="3" spans="1:14" ht="18.5" x14ac:dyDescent="0.45">
      <c r="A3" s="56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5" x14ac:dyDescent="0.45">
      <c r="A4" s="1"/>
      <c r="B4" s="7"/>
      <c r="C4" s="8"/>
      <c r="D4" s="9"/>
      <c r="E4" s="8"/>
      <c r="F4" s="8"/>
      <c r="G4" s="1"/>
      <c r="H4" s="1"/>
    </row>
    <row r="5" spans="1:14" ht="18" x14ac:dyDescent="0.4">
      <c r="A5" s="1"/>
      <c r="B5" s="1"/>
      <c r="C5" s="1"/>
      <c r="D5" s="10" t="s">
        <v>2</v>
      </c>
      <c r="E5" s="47" t="e">
        <f>#REF!</f>
        <v>#REF!</v>
      </c>
      <c r="F5" s="8"/>
      <c r="G5" s="1"/>
      <c r="H5" s="1"/>
    </row>
    <row r="6" spans="1:14" ht="18" x14ac:dyDescent="0.4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3" t="s">
        <v>20</v>
      </c>
    </row>
    <row r="7" spans="1:14" ht="18" x14ac:dyDescent="0.4">
      <c r="A7" s="1"/>
      <c r="B7" s="1"/>
      <c r="C7" s="1"/>
      <c r="D7" s="10"/>
      <c r="E7" s="11"/>
      <c r="F7" s="8"/>
      <c r="G7" s="1"/>
      <c r="H7" s="37" t="s">
        <v>16</v>
      </c>
    </row>
    <row r="8" spans="1:14" ht="17.5" x14ac:dyDescent="0.3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 x14ac:dyDescent="0.4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5" thickBot="1" x14ac:dyDescent="0.4">
      <c r="A10" s="1" t="s">
        <v>8</v>
      </c>
      <c r="B10" s="8" t="s">
        <v>9</v>
      </c>
      <c r="C10" s="44" t="str">
        <f>"FY "&amp;A3-2&amp;" ADMISSIONS"</f>
        <v>FY 2018 ADMISSIONS</v>
      </c>
      <c r="D10" s="44" t="str">
        <f>"FY "&amp;A3-2&amp;" REVENUE"</f>
        <v>FY 2018 REVENUE</v>
      </c>
      <c r="E10" s="45" t="s">
        <v>10</v>
      </c>
      <c r="F10" s="45" t="s">
        <v>11</v>
      </c>
      <c r="G10" s="46" t="s">
        <v>12</v>
      </c>
      <c r="H10" s="46" t="s">
        <v>13</v>
      </c>
      <c r="I10" s="54" t="s">
        <v>78</v>
      </c>
      <c r="J10" t="s">
        <v>80</v>
      </c>
    </row>
    <row r="11" spans="1:14" ht="18.5" x14ac:dyDescent="0.45">
      <c r="A11" s="15"/>
      <c r="B11" s="16"/>
      <c r="C11" s="17"/>
      <c r="D11" s="18"/>
      <c r="E11" s="19"/>
      <c r="F11" s="19"/>
      <c r="G11" s="20"/>
      <c r="H11" s="17"/>
    </row>
    <row r="12" spans="1:14" ht="17.5" x14ac:dyDescent="0.35">
      <c r="A12" s="21">
        <v>210001</v>
      </c>
      <c r="B12" s="8" t="s">
        <v>21</v>
      </c>
      <c r="C12" s="22">
        <v>15315</v>
      </c>
      <c r="D12" s="23">
        <v>334316871</v>
      </c>
      <c r="E12" s="24" t="e">
        <f t="shared" ref="E12:E43" si="0">(C12/C$82)*$E$6</f>
        <v>#REF!</v>
      </c>
      <c r="F12" s="24" t="e">
        <f t="shared" ref="F12:F43" si="1">(D12/D$82)*$E$6</f>
        <v>#REF!</v>
      </c>
      <c r="G12" s="50" t="e">
        <f t="shared" ref="G12:G61" si="2">E12+F12</f>
        <v>#REF!</v>
      </c>
      <c r="H12" s="26" t="e">
        <f t="shared" ref="H12:H61" si="3">ROUND(G12,0)</f>
        <v>#REF!</v>
      </c>
      <c r="I12" s="30">
        <f>A12</f>
        <v>210001</v>
      </c>
      <c r="J12">
        <v>1</v>
      </c>
      <c r="M12" s="52"/>
      <c r="N12" s="53"/>
    </row>
    <row r="13" spans="1:14" ht="17.5" x14ac:dyDescent="0.35">
      <c r="A13" s="21">
        <v>210002</v>
      </c>
      <c r="B13" s="8" t="s">
        <v>22</v>
      </c>
      <c r="C13" s="22">
        <v>24132</v>
      </c>
      <c r="D13" s="23">
        <v>1478505420.6499999</v>
      </c>
      <c r="E13" s="24" t="e">
        <f t="shared" si="0"/>
        <v>#REF!</v>
      </c>
      <c r="F13" s="24" t="e">
        <f t="shared" si="1"/>
        <v>#REF!</v>
      </c>
      <c r="G13" s="50" t="e">
        <f t="shared" si="2"/>
        <v>#REF!</v>
      </c>
      <c r="H13" s="26" t="e">
        <f t="shared" si="3"/>
        <v>#REF!</v>
      </c>
      <c r="I13" s="30">
        <f t="shared" ref="I13:I63" si="4">A13</f>
        <v>210002</v>
      </c>
      <c r="J13">
        <v>2</v>
      </c>
      <c r="M13" s="52"/>
      <c r="N13" s="53"/>
    </row>
    <row r="14" spans="1:14" ht="17.5" x14ac:dyDescent="0.35">
      <c r="A14" s="21">
        <v>210003</v>
      </c>
      <c r="B14" s="8" t="s">
        <v>23</v>
      </c>
      <c r="C14" s="22">
        <v>12456</v>
      </c>
      <c r="D14" s="23">
        <v>293379999.99999994</v>
      </c>
      <c r="E14" s="24" t="e">
        <f t="shared" si="0"/>
        <v>#REF!</v>
      </c>
      <c r="F14" s="24" t="e">
        <f t="shared" si="1"/>
        <v>#REF!</v>
      </c>
      <c r="G14" s="50" t="e">
        <f t="shared" si="2"/>
        <v>#REF!</v>
      </c>
      <c r="H14" s="26" t="e">
        <f t="shared" si="3"/>
        <v>#REF!</v>
      </c>
      <c r="I14" s="30">
        <f t="shared" si="4"/>
        <v>210003</v>
      </c>
      <c r="J14">
        <v>3</v>
      </c>
      <c r="M14" s="52"/>
      <c r="N14" s="53"/>
    </row>
    <row r="15" spans="1:14" ht="17.5" x14ac:dyDescent="0.35">
      <c r="A15" s="21">
        <v>210004</v>
      </c>
      <c r="B15" s="8" t="s">
        <v>24</v>
      </c>
      <c r="C15" s="22">
        <v>26605</v>
      </c>
      <c r="D15" s="23">
        <v>515354699.99999988</v>
      </c>
      <c r="E15" s="24" t="e">
        <f t="shared" si="0"/>
        <v>#REF!</v>
      </c>
      <c r="F15" s="24" t="e">
        <f t="shared" si="1"/>
        <v>#REF!</v>
      </c>
      <c r="G15" s="50" t="e">
        <f t="shared" si="2"/>
        <v>#REF!</v>
      </c>
      <c r="H15" s="26" t="e">
        <f t="shared" si="3"/>
        <v>#REF!</v>
      </c>
      <c r="I15" s="30">
        <f t="shared" si="4"/>
        <v>210004</v>
      </c>
      <c r="J15">
        <v>4</v>
      </c>
      <c r="M15" s="52"/>
      <c r="N15" s="53"/>
    </row>
    <row r="16" spans="1:14" ht="17.5" x14ac:dyDescent="0.35">
      <c r="A16" s="21">
        <v>210005</v>
      </c>
      <c r="B16" s="8" t="s">
        <v>25</v>
      </c>
      <c r="C16" s="22">
        <v>16268</v>
      </c>
      <c r="D16" s="23">
        <v>355845200</v>
      </c>
      <c r="E16" s="24" t="e">
        <f t="shared" si="0"/>
        <v>#REF!</v>
      </c>
      <c r="F16" s="24" t="e">
        <f t="shared" si="1"/>
        <v>#REF!</v>
      </c>
      <c r="G16" s="50" t="e">
        <f t="shared" si="2"/>
        <v>#REF!</v>
      </c>
      <c r="H16" s="26" t="e">
        <f t="shared" si="3"/>
        <v>#REF!</v>
      </c>
      <c r="I16" s="30">
        <f t="shared" si="4"/>
        <v>210005</v>
      </c>
      <c r="J16">
        <v>5</v>
      </c>
      <c r="M16" s="52"/>
      <c r="N16" s="53"/>
    </row>
    <row r="17" spans="1:14" ht="17.5" x14ac:dyDescent="0.35">
      <c r="A17" s="21">
        <v>210006</v>
      </c>
      <c r="B17" s="8" t="s">
        <v>26</v>
      </c>
      <c r="C17" s="22">
        <v>4391</v>
      </c>
      <c r="D17" s="23">
        <v>105943545.91000001</v>
      </c>
      <c r="E17" s="24" t="e">
        <f t="shared" si="0"/>
        <v>#REF!</v>
      </c>
      <c r="F17" s="24" t="e">
        <f t="shared" si="1"/>
        <v>#REF!</v>
      </c>
      <c r="G17" s="50" t="e">
        <f t="shared" si="2"/>
        <v>#REF!</v>
      </c>
      <c r="H17" s="26" t="e">
        <f t="shared" si="3"/>
        <v>#REF!</v>
      </c>
      <c r="I17" s="30">
        <f t="shared" si="4"/>
        <v>210006</v>
      </c>
      <c r="J17">
        <v>6</v>
      </c>
      <c r="M17" s="52"/>
      <c r="N17" s="53"/>
    </row>
    <row r="18" spans="1:14" ht="17.5" x14ac:dyDescent="0.35">
      <c r="A18" s="21">
        <v>210008</v>
      </c>
      <c r="B18" s="8" t="s">
        <v>27</v>
      </c>
      <c r="C18" s="22">
        <v>13496</v>
      </c>
      <c r="D18" s="23">
        <v>539029400</v>
      </c>
      <c r="E18" s="24" t="e">
        <f t="shared" si="0"/>
        <v>#REF!</v>
      </c>
      <c r="F18" s="24" t="e">
        <f t="shared" si="1"/>
        <v>#REF!</v>
      </c>
      <c r="G18" s="50" t="e">
        <f t="shared" si="2"/>
        <v>#REF!</v>
      </c>
      <c r="H18" s="26" t="e">
        <f t="shared" si="3"/>
        <v>#REF!</v>
      </c>
      <c r="I18" s="30">
        <f t="shared" si="4"/>
        <v>210008</v>
      </c>
      <c r="J18">
        <v>8</v>
      </c>
      <c r="M18" s="52"/>
      <c r="N18" s="53"/>
    </row>
    <row r="19" spans="1:14" ht="17.5" x14ac:dyDescent="0.35">
      <c r="A19" s="21">
        <v>210009</v>
      </c>
      <c r="B19" s="8" t="s">
        <v>28</v>
      </c>
      <c r="C19" s="22">
        <v>43978</v>
      </c>
      <c r="D19" s="23">
        <v>2409765549.6699996</v>
      </c>
      <c r="E19" s="24" t="e">
        <f t="shared" si="0"/>
        <v>#REF!</v>
      </c>
      <c r="F19" s="24" t="e">
        <f t="shared" si="1"/>
        <v>#REF!</v>
      </c>
      <c r="G19" s="50" t="e">
        <f t="shared" si="2"/>
        <v>#REF!</v>
      </c>
      <c r="H19" s="26" t="e">
        <f t="shared" si="3"/>
        <v>#REF!</v>
      </c>
      <c r="I19" s="30">
        <f t="shared" si="4"/>
        <v>210009</v>
      </c>
      <c r="J19">
        <v>9</v>
      </c>
      <c r="M19" s="52"/>
      <c r="N19" s="53"/>
    </row>
    <row r="20" spans="1:14" ht="17.5" x14ac:dyDescent="0.35">
      <c r="A20" s="21">
        <v>210010</v>
      </c>
      <c r="B20" s="8" t="s">
        <v>29</v>
      </c>
      <c r="C20" s="22">
        <v>1996</v>
      </c>
      <c r="D20" s="23">
        <v>51060002.460000001</v>
      </c>
      <c r="E20" s="24" t="e">
        <f t="shared" si="0"/>
        <v>#REF!</v>
      </c>
      <c r="F20" s="24" t="e">
        <f t="shared" si="1"/>
        <v>#REF!</v>
      </c>
      <c r="G20" s="50" t="e">
        <f t="shared" si="2"/>
        <v>#REF!</v>
      </c>
      <c r="H20" s="26" t="e">
        <f t="shared" si="3"/>
        <v>#REF!</v>
      </c>
      <c r="I20" s="30">
        <f t="shared" si="4"/>
        <v>210010</v>
      </c>
      <c r="J20">
        <v>10</v>
      </c>
      <c r="M20" s="52"/>
      <c r="N20" s="53"/>
    </row>
    <row r="21" spans="1:14" ht="17.5" x14ac:dyDescent="0.35">
      <c r="A21" s="21">
        <v>210011</v>
      </c>
      <c r="B21" s="8" t="s">
        <v>30</v>
      </c>
      <c r="C21" s="22">
        <v>15292</v>
      </c>
      <c r="D21" s="23">
        <v>438695900</v>
      </c>
      <c r="E21" s="24" t="e">
        <f t="shared" si="0"/>
        <v>#REF!</v>
      </c>
      <c r="F21" s="24" t="e">
        <f t="shared" si="1"/>
        <v>#REF!</v>
      </c>
      <c r="G21" s="50" t="e">
        <f t="shared" si="2"/>
        <v>#REF!</v>
      </c>
      <c r="H21" s="26" t="e">
        <f t="shared" si="3"/>
        <v>#REF!</v>
      </c>
      <c r="I21" s="30">
        <f t="shared" si="4"/>
        <v>210011</v>
      </c>
      <c r="J21">
        <v>11</v>
      </c>
      <c r="M21" s="52"/>
      <c r="N21" s="53"/>
    </row>
    <row r="22" spans="1:14" ht="17.5" x14ac:dyDescent="0.35">
      <c r="A22" s="21">
        <v>210012</v>
      </c>
      <c r="B22" s="8" t="s">
        <v>31</v>
      </c>
      <c r="C22" s="22">
        <v>17252</v>
      </c>
      <c r="D22" s="23">
        <v>783533500</v>
      </c>
      <c r="E22" s="24" t="e">
        <f t="shared" si="0"/>
        <v>#REF!</v>
      </c>
      <c r="F22" s="24" t="e">
        <f t="shared" si="1"/>
        <v>#REF!</v>
      </c>
      <c r="G22" s="50" t="e">
        <f t="shared" si="2"/>
        <v>#REF!</v>
      </c>
      <c r="H22" s="26" t="e">
        <f t="shared" si="3"/>
        <v>#REF!</v>
      </c>
      <c r="I22" s="30">
        <f t="shared" si="4"/>
        <v>210012</v>
      </c>
      <c r="J22">
        <v>12</v>
      </c>
      <c r="M22" s="52"/>
      <c r="N22" s="53"/>
    </row>
    <row r="23" spans="1:14" ht="17.5" x14ac:dyDescent="0.35">
      <c r="A23" s="21">
        <v>210013</v>
      </c>
      <c r="B23" s="8" t="s">
        <v>32</v>
      </c>
      <c r="C23" s="22">
        <v>3292</v>
      </c>
      <c r="D23" s="23">
        <v>110087997.34</v>
      </c>
      <c r="E23" s="24" t="e">
        <f t="shared" si="0"/>
        <v>#REF!</v>
      </c>
      <c r="F23" s="24" t="e">
        <f t="shared" si="1"/>
        <v>#REF!</v>
      </c>
      <c r="G23" s="50" t="e">
        <f t="shared" si="2"/>
        <v>#REF!</v>
      </c>
      <c r="H23" s="26" t="e">
        <f t="shared" si="3"/>
        <v>#REF!</v>
      </c>
      <c r="I23" s="30">
        <f t="shared" si="4"/>
        <v>210013</v>
      </c>
      <c r="J23">
        <v>13</v>
      </c>
      <c r="M23" s="52"/>
      <c r="N23" s="53"/>
    </row>
    <row r="24" spans="1:14" ht="17.5" x14ac:dyDescent="0.35">
      <c r="A24" s="21">
        <v>210015</v>
      </c>
      <c r="B24" s="8" t="s">
        <v>33</v>
      </c>
      <c r="C24" s="22">
        <v>21656</v>
      </c>
      <c r="D24" s="23">
        <v>535571836.18000025</v>
      </c>
      <c r="E24" s="24" t="e">
        <f t="shared" si="0"/>
        <v>#REF!</v>
      </c>
      <c r="F24" s="24" t="e">
        <f t="shared" si="1"/>
        <v>#REF!</v>
      </c>
      <c r="G24" s="50" t="e">
        <f t="shared" si="2"/>
        <v>#REF!</v>
      </c>
      <c r="H24" s="26" t="e">
        <f t="shared" si="3"/>
        <v>#REF!</v>
      </c>
      <c r="I24" s="30">
        <f t="shared" si="4"/>
        <v>210015</v>
      </c>
      <c r="J24">
        <v>15</v>
      </c>
      <c r="M24" s="52"/>
      <c r="N24" s="53"/>
    </row>
    <row r="25" spans="1:14" ht="17.5" x14ac:dyDescent="0.35">
      <c r="A25" s="13">
        <v>210016</v>
      </c>
      <c r="B25" s="8" t="s">
        <v>34</v>
      </c>
      <c r="C25" s="22">
        <v>9825</v>
      </c>
      <c r="D25" s="23">
        <v>279406300</v>
      </c>
      <c r="E25" s="24" t="e">
        <f t="shared" si="0"/>
        <v>#REF!</v>
      </c>
      <c r="F25" s="24" t="e">
        <f t="shared" si="1"/>
        <v>#REF!</v>
      </c>
      <c r="G25" s="50" t="e">
        <f t="shared" si="2"/>
        <v>#REF!</v>
      </c>
      <c r="H25" s="26" t="e">
        <f t="shared" si="3"/>
        <v>#REF!</v>
      </c>
      <c r="I25" s="30">
        <f t="shared" si="4"/>
        <v>210016</v>
      </c>
      <c r="J25">
        <v>16</v>
      </c>
      <c r="M25" s="52"/>
      <c r="N25" s="53"/>
    </row>
    <row r="26" spans="1:14" ht="17.5" x14ac:dyDescent="0.35">
      <c r="A26" s="13">
        <v>210017</v>
      </c>
      <c r="B26" s="8" t="s">
        <v>35</v>
      </c>
      <c r="C26" s="22">
        <v>2097</v>
      </c>
      <c r="D26" s="23">
        <v>57720022.909999996</v>
      </c>
      <c r="E26" s="24" t="e">
        <f t="shared" si="0"/>
        <v>#REF!</v>
      </c>
      <c r="F26" s="24" t="e">
        <f t="shared" si="1"/>
        <v>#REF!</v>
      </c>
      <c r="G26" s="50" t="e">
        <f t="shared" si="2"/>
        <v>#REF!</v>
      </c>
      <c r="H26" s="26" t="e">
        <f t="shared" si="3"/>
        <v>#REF!</v>
      </c>
      <c r="I26" s="30">
        <f t="shared" si="4"/>
        <v>210017</v>
      </c>
      <c r="J26">
        <v>17</v>
      </c>
      <c r="M26" s="52"/>
      <c r="N26" s="53"/>
    </row>
    <row r="27" spans="1:14" ht="17.5" x14ac:dyDescent="0.35">
      <c r="A27" s="27">
        <v>210018</v>
      </c>
      <c r="B27" s="8" t="s">
        <v>36</v>
      </c>
      <c r="C27" s="22">
        <v>6997</v>
      </c>
      <c r="D27" s="23">
        <v>182928947.81</v>
      </c>
      <c r="E27" s="24" t="e">
        <f t="shared" si="0"/>
        <v>#REF!</v>
      </c>
      <c r="F27" s="24" t="e">
        <f t="shared" si="1"/>
        <v>#REF!</v>
      </c>
      <c r="G27" s="50" t="e">
        <f t="shared" si="2"/>
        <v>#REF!</v>
      </c>
      <c r="H27" s="26" t="e">
        <f t="shared" si="3"/>
        <v>#REF!</v>
      </c>
      <c r="I27" s="30">
        <f t="shared" si="4"/>
        <v>210018</v>
      </c>
      <c r="J27">
        <v>18</v>
      </c>
      <c r="M27" s="52"/>
      <c r="N27" s="53"/>
    </row>
    <row r="28" spans="1:14" ht="17.5" x14ac:dyDescent="0.35">
      <c r="A28" s="21">
        <v>210019</v>
      </c>
      <c r="B28" s="8" t="s">
        <v>37</v>
      </c>
      <c r="C28" s="22">
        <v>17223</v>
      </c>
      <c r="D28" s="23">
        <v>450336518</v>
      </c>
      <c r="E28" s="24" t="e">
        <f t="shared" si="0"/>
        <v>#REF!</v>
      </c>
      <c r="F28" s="24" t="e">
        <f t="shared" si="1"/>
        <v>#REF!</v>
      </c>
      <c r="G28" s="50" t="e">
        <f t="shared" si="2"/>
        <v>#REF!</v>
      </c>
      <c r="H28" s="26" t="e">
        <f t="shared" si="3"/>
        <v>#REF!</v>
      </c>
      <c r="I28" s="30">
        <f t="shared" si="4"/>
        <v>210019</v>
      </c>
      <c r="J28">
        <v>19</v>
      </c>
      <c r="M28" s="52"/>
      <c r="N28" s="53"/>
    </row>
    <row r="29" spans="1:14" ht="17.5" x14ac:dyDescent="0.35">
      <c r="A29" s="38">
        <v>210022</v>
      </c>
      <c r="B29" s="8" t="s">
        <v>38</v>
      </c>
      <c r="C29" s="22">
        <v>14136</v>
      </c>
      <c r="D29" s="23">
        <v>329368123</v>
      </c>
      <c r="E29" s="24" t="e">
        <f t="shared" si="0"/>
        <v>#REF!</v>
      </c>
      <c r="F29" s="24" t="e">
        <f t="shared" si="1"/>
        <v>#REF!</v>
      </c>
      <c r="G29" s="50" t="e">
        <f t="shared" si="2"/>
        <v>#REF!</v>
      </c>
      <c r="H29" s="26" t="e">
        <f t="shared" si="3"/>
        <v>#REF!</v>
      </c>
      <c r="I29" s="30">
        <f t="shared" si="4"/>
        <v>210022</v>
      </c>
      <c r="J29">
        <v>22</v>
      </c>
      <c r="M29" s="52"/>
      <c r="N29" s="53"/>
    </row>
    <row r="30" spans="1:14" ht="17.5" x14ac:dyDescent="0.35">
      <c r="A30" s="21">
        <v>210023</v>
      </c>
      <c r="B30" s="8" t="s">
        <v>39</v>
      </c>
      <c r="C30" s="22">
        <v>25444</v>
      </c>
      <c r="D30" s="23">
        <v>632980900</v>
      </c>
      <c r="E30" s="24" t="e">
        <f t="shared" si="0"/>
        <v>#REF!</v>
      </c>
      <c r="F30" s="24" t="e">
        <f t="shared" si="1"/>
        <v>#REF!</v>
      </c>
      <c r="G30" s="50" t="e">
        <f t="shared" si="2"/>
        <v>#REF!</v>
      </c>
      <c r="H30" s="26" t="e">
        <f t="shared" si="3"/>
        <v>#REF!</v>
      </c>
      <c r="I30" s="30">
        <f t="shared" si="4"/>
        <v>210023</v>
      </c>
      <c r="J30">
        <v>23</v>
      </c>
      <c r="M30" s="52"/>
      <c r="N30" s="53"/>
    </row>
    <row r="31" spans="1:14" ht="17.5" x14ac:dyDescent="0.35">
      <c r="A31" s="21">
        <v>210024</v>
      </c>
      <c r="B31" s="8" t="s">
        <v>40</v>
      </c>
      <c r="C31" s="22">
        <v>10905</v>
      </c>
      <c r="D31" s="23">
        <v>440415067.22000003</v>
      </c>
      <c r="E31" s="24" t="e">
        <f t="shared" si="0"/>
        <v>#REF!</v>
      </c>
      <c r="F31" s="24" t="e">
        <f t="shared" si="1"/>
        <v>#REF!</v>
      </c>
      <c r="G31" s="50" t="e">
        <f t="shared" si="2"/>
        <v>#REF!</v>
      </c>
      <c r="H31" s="26" t="e">
        <f t="shared" si="3"/>
        <v>#REF!</v>
      </c>
      <c r="I31" s="30">
        <f t="shared" si="4"/>
        <v>210024</v>
      </c>
      <c r="J31">
        <v>24</v>
      </c>
      <c r="M31" s="52"/>
      <c r="N31" s="53"/>
    </row>
    <row r="32" spans="1:14" ht="17.5" x14ac:dyDescent="0.35">
      <c r="A32" s="21">
        <v>210027</v>
      </c>
      <c r="B32" s="8" t="s">
        <v>41</v>
      </c>
      <c r="C32" s="22">
        <v>11192</v>
      </c>
      <c r="D32" s="23">
        <v>332245500</v>
      </c>
      <c r="E32" s="24" t="e">
        <f t="shared" si="0"/>
        <v>#REF!</v>
      </c>
      <c r="F32" s="24" t="e">
        <f t="shared" si="1"/>
        <v>#REF!</v>
      </c>
      <c r="G32" s="50" t="e">
        <f t="shared" si="2"/>
        <v>#REF!</v>
      </c>
      <c r="H32" s="26" t="e">
        <f t="shared" si="3"/>
        <v>#REF!</v>
      </c>
      <c r="I32" s="30">
        <f t="shared" si="4"/>
        <v>210027</v>
      </c>
      <c r="J32">
        <v>27</v>
      </c>
      <c r="M32" s="52"/>
      <c r="N32" s="53"/>
    </row>
    <row r="33" spans="1:14" ht="17.5" x14ac:dyDescent="0.35">
      <c r="A33" s="21">
        <v>210028</v>
      </c>
      <c r="B33" s="8" t="s">
        <v>42</v>
      </c>
      <c r="C33" s="22">
        <v>6777</v>
      </c>
      <c r="D33" s="23">
        <v>196820500</v>
      </c>
      <c r="E33" s="24" t="e">
        <f t="shared" si="0"/>
        <v>#REF!</v>
      </c>
      <c r="F33" s="24" t="e">
        <f t="shared" si="1"/>
        <v>#REF!</v>
      </c>
      <c r="G33" s="50" t="e">
        <f t="shared" si="2"/>
        <v>#REF!</v>
      </c>
      <c r="H33" s="26" t="e">
        <f t="shared" si="3"/>
        <v>#REF!</v>
      </c>
      <c r="I33" s="30">
        <f t="shared" si="4"/>
        <v>210028</v>
      </c>
      <c r="J33">
        <v>28</v>
      </c>
      <c r="M33" s="52"/>
      <c r="N33" s="53"/>
    </row>
    <row r="34" spans="1:14" ht="17.5" x14ac:dyDescent="0.35">
      <c r="A34" s="21">
        <v>210029</v>
      </c>
      <c r="B34" s="8" t="s">
        <v>43</v>
      </c>
      <c r="C34" s="22">
        <v>19822</v>
      </c>
      <c r="D34" s="23">
        <v>670224184.73000026</v>
      </c>
      <c r="E34" s="24" t="e">
        <f t="shared" si="0"/>
        <v>#REF!</v>
      </c>
      <c r="F34" s="24" t="e">
        <f t="shared" si="1"/>
        <v>#REF!</v>
      </c>
      <c r="G34" s="50" t="e">
        <f t="shared" si="2"/>
        <v>#REF!</v>
      </c>
      <c r="H34" s="26" t="e">
        <f t="shared" si="3"/>
        <v>#REF!</v>
      </c>
      <c r="I34" s="30">
        <f t="shared" si="4"/>
        <v>210029</v>
      </c>
      <c r="J34">
        <v>29</v>
      </c>
      <c r="M34" s="52"/>
      <c r="N34" s="53"/>
    </row>
    <row r="35" spans="1:14" ht="17.5" x14ac:dyDescent="0.35">
      <c r="A35" s="1">
        <v>210030</v>
      </c>
      <c r="B35" s="8" t="s">
        <v>44</v>
      </c>
      <c r="C35" s="22">
        <v>1254</v>
      </c>
      <c r="D35" s="23">
        <v>59412493.240000002</v>
      </c>
      <c r="E35" s="24" t="e">
        <f t="shared" si="0"/>
        <v>#REF!</v>
      </c>
      <c r="F35" s="24" t="e">
        <f t="shared" si="1"/>
        <v>#REF!</v>
      </c>
      <c r="G35" s="50" t="e">
        <f t="shared" si="2"/>
        <v>#REF!</v>
      </c>
      <c r="H35" s="26" t="e">
        <f t="shared" si="3"/>
        <v>#REF!</v>
      </c>
      <c r="I35" s="30">
        <f t="shared" si="4"/>
        <v>210030</v>
      </c>
      <c r="J35">
        <v>30</v>
      </c>
      <c r="M35" s="52"/>
      <c r="N35" s="53"/>
    </row>
    <row r="36" spans="1:14" ht="17.5" x14ac:dyDescent="0.35">
      <c r="A36" s="21">
        <v>210032</v>
      </c>
      <c r="B36" s="8" t="s">
        <v>45</v>
      </c>
      <c r="C36" s="22">
        <v>5167</v>
      </c>
      <c r="D36" s="23">
        <v>166233700</v>
      </c>
      <c r="E36" s="24" t="e">
        <f t="shared" si="0"/>
        <v>#REF!</v>
      </c>
      <c r="F36" s="24" t="e">
        <f t="shared" si="1"/>
        <v>#REF!</v>
      </c>
      <c r="G36" s="50" t="e">
        <f t="shared" si="2"/>
        <v>#REF!</v>
      </c>
      <c r="H36" s="26" t="e">
        <f t="shared" si="3"/>
        <v>#REF!</v>
      </c>
      <c r="I36" s="30">
        <f t="shared" si="4"/>
        <v>210032</v>
      </c>
      <c r="J36">
        <v>32</v>
      </c>
      <c r="M36" s="52"/>
      <c r="N36" s="53"/>
    </row>
    <row r="37" spans="1:14" ht="17.5" x14ac:dyDescent="0.35">
      <c r="A37" s="21">
        <v>210033</v>
      </c>
      <c r="B37" s="8" t="s">
        <v>46</v>
      </c>
      <c r="C37" s="22">
        <v>10106</v>
      </c>
      <c r="D37" s="23">
        <v>234993744</v>
      </c>
      <c r="E37" s="24" t="e">
        <f t="shared" si="0"/>
        <v>#REF!</v>
      </c>
      <c r="F37" s="24" t="e">
        <f t="shared" si="1"/>
        <v>#REF!</v>
      </c>
      <c r="G37" s="50" t="e">
        <f t="shared" si="2"/>
        <v>#REF!</v>
      </c>
      <c r="H37" s="26" t="e">
        <f t="shared" si="3"/>
        <v>#REF!</v>
      </c>
      <c r="I37" s="30">
        <f t="shared" si="4"/>
        <v>210033</v>
      </c>
      <c r="J37">
        <v>33</v>
      </c>
      <c r="M37" s="52"/>
      <c r="N37" s="53"/>
    </row>
    <row r="38" spans="1:14" ht="17.5" x14ac:dyDescent="0.35">
      <c r="A38" s="21">
        <v>210034</v>
      </c>
      <c r="B38" s="8" t="s">
        <v>47</v>
      </c>
      <c r="C38" s="22">
        <v>7302</v>
      </c>
      <c r="D38" s="23">
        <v>194521777.31999999</v>
      </c>
      <c r="E38" s="24" t="e">
        <f t="shared" si="0"/>
        <v>#REF!</v>
      </c>
      <c r="F38" s="24" t="e">
        <f t="shared" si="1"/>
        <v>#REF!</v>
      </c>
      <c r="G38" s="50" t="e">
        <f t="shared" si="2"/>
        <v>#REF!</v>
      </c>
      <c r="H38" s="26" t="e">
        <f t="shared" si="3"/>
        <v>#REF!</v>
      </c>
      <c r="I38" s="30">
        <f t="shared" si="4"/>
        <v>210034</v>
      </c>
      <c r="J38">
        <v>34</v>
      </c>
      <c r="M38" s="52"/>
      <c r="N38" s="53"/>
    </row>
    <row r="39" spans="1:14" ht="17.5" x14ac:dyDescent="0.35">
      <c r="A39" s="21">
        <v>210035</v>
      </c>
      <c r="B39" s="8" t="s">
        <v>48</v>
      </c>
      <c r="C39" s="22">
        <v>6530</v>
      </c>
      <c r="D39" s="23">
        <v>156420845.72</v>
      </c>
      <c r="E39" s="24" t="e">
        <f t="shared" si="0"/>
        <v>#REF!</v>
      </c>
      <c r="F39" s="24" t="e">
        <f t="shared" si="1"/>
        <v>#REF!</v>
      </c>
      <c r="G39" s="50" t="e">
        <f t="shared" si="2"/>
        <v>#REF!</v>
      </c>
      <c r="H39" s="26" t="e">
        <f t="shared" si="3"/>
        <v>#REF!</v>
      </c>
      <c r="I39" s="30">
        <f t="shared" si="4"/>
        <v>210035</v>
      </c>
      <c r="J39">
        <v>35</v>
      </c>
      <c r="M39" s="52"/>
      <c r="N39" s="53"/>
    </row>
    <row r="40" spans="1:14" ht="17.5" x14ac:dyDescent="0.35">
      <c r="A40" s="21">
        <v>210037</v>
      </c>
      <c r="B40" s="8" t="s">
        <v>49</v>
      </c>
      <c r="C40" s="22">
        <v>7263</v>
      </c>
      <c r="D40" s="23">
        <v>210980105.63</v>
      </c>
      <c r="E40" s="24" t="e">
        <f t="shared" si="0"/>
        <v>#REF!</v>
      </c>
      <c r="F40" s="24" t="e">
        <f t="shared" si="1"/>
        <v>#REF!</v>
      </c>
      <c r="G40" s="50" t="e">
        <f t="shared" si="2"/>
        <v>#REF!</v>
      </c>
      <c r="H40" s="26" t="e">
        <f t="shared" si="3"/>
        <v>#REF!</v>
      </c>
      <c r="I40" s="30">
        <f t="shared" si="4"/>
        <v>210037</v>
      </c>
      <c r="J40">
        <v>37</v>
      </c>
      <c r="M40" s="52"/>
      <c r="N40" s="53"/>
    </row>
    <row r="41" spans="1:14" ht="17.5" x14ac:dyDescent="0.35">
      <c r="A41" s="21">
        <v>210038</v>
      </c>
      <c r="B41" s="8" t="s">
        <v>50</v>
      </c>
      <c r="C41" s="22">
        <v>4665</v>
      </c>
      <c r="D41" s="23">
        <v>236967133.88000003</v>
      </c>
      <c r="E41" s="24" t="e">
        <f t="shared" si="0"/>
        <v>#REF!</v>
      </c>
      <c r="F41" s="24" t="e">
        <f t="shared" si="1"/>
        <v>#REF!</v>
      </c>
      <c r="G41" s="50" t="e">
        <f t="shared" si="2"/>
        <v>#REF!</v>
      </c>
      <c r="H41" s="26" t="e">
        <f t="shared" si="3"/>
        <v>#REF!</v>
      </c>
      <c r="I41" s="30">
        <f t="shared" si="4"/>
        <v>210038</v>
      </c>
      <c r="J41">
        <v>38</v>
      </c>
      <c r="M41" s="52"/>
      <c r="N41" s="53"/>
    </row>
    <row r="42" spans="1:14" ht="17.5" x14ac:dyDescent="0.35">
      <c r="A42" s="21">
        <v>210039</v>
      </c>
      <c r="B42" s="8" t="s">
        <v>51</v>
      </c>
      <c r="C42" s="22">
        <v>5456</v>
      </c>
      <c r="D42" s="23">
        <v>149987800</v>
      </c>
      <c r="E42" s="24" t="e">
        <f t="shared" si="0"/>
        <v>#REF!</v>
      </c>
      <c r="F42" s="24" t="e">
        <f t="shared" si="1"/>
        <v>#REF!</v>
      </c>
      <c r="G42" s="50" t="e">
        <f t="shared" si="2"/>
        <v>#REF!</v>
      </c>
      <c r="H42" s="26" t="e">
        <f t="shared" si="3"/>
        <v>#REF!</v>
      </c>
      <c r="I42" s="30">
        <f t="shared" si="4"/>
        <v>210039</v>
      </c>
      <c r="J42">
        <v>39</v>
      </c>
      <c r="M42" s="52"/>
      <c r="N42" s="53"/>
    </row>
    <row r="43" spans="1:14" ht="17.5" x14ac:dyDescent="0.35">
      <c r="A43" s="21">
        <v>210040</v>
      </c>
      <c r="B43" s="8" t="s">
        <v>52</v>
      </c>
      <c r="C43" s="22">
        <v>10259</v>
      </c>
      <c r="D43" s="23">
        <v>266927630.66999999</v>
      </c>
      <c r="E43" s="24" t="e">
        <f t="shared" si="0"/>
        <v>#REF!</v>
      </c>
      <c r="F43" s="24" t="e">
        <f t="shared" si="1"/>
        <v>#REF!</v>
      </c>
      <c r="G43" s="50" t="e">
        <f t="shared" si="2"/>
        <v>#REF!</v>
      </c>
      <c r="H43" s="26" t="e">
        <f t="shared" si="3"/>
        <v>#REF!</v>
      </c>
      <c r="I43" s="30">
        <f t="shared" si="4"/>
        <v>210040</v>
      </c>
      <c r="J43">
        <v>40</v>
      </c>
      <c r="M43" s="52"/>
      <c r="N43" s="53"/>
    </row>
    <row r="44" spans="1:14" ht="17.5" x14ac:dyDescent="0.35">
      <c r="A44" s="21">
        <v>210043</v>
      </c>
      <c r="B44" s="8" t="s">
        <v>53</v>
      </c>
      <c r="C44" s="22">
        <v>15742</v>
      </c>
      <c r="D44" s="23">
        <v>428075148.26999897</v>
      </c>
      <c r="E44" s="24" t="e">
        <f t="shared" ref="E44:E63" si="5">(C44/C$82)*$E$6</f>
        <v>#REF!</v>
      </c>
      <c r="F44" s="24" t="e">
        <f t="shared" ref="F44:F63" si="6">(D44/D$82)*$E$6</f>
        <v>#REF!</v>
      </c>
      <c r="G44" s="50" t="e">
        <f t="shared" si="2"/>
        <v>#REF!</v>
      </c>
      <c r="H44" s="26" t="e">
        <f t="shared" si="3"/>
        <v>#REF!</v>
      </c>
      <c r="I44" s="30">
        <f t="shared" si="4"/>
        <v>210043</v>
      </c>
      <c r="J44">
        <v>43</v>
      </c>
      <c r="M44" s="52"/>
      <c r="N44" s="53"/>
    </row>
    <row r="45" spans="1:14" ht="17.5" x14ac:dyDescent="0.35">
      <c r="A45" s="21">
        <v>210044</v>
      </c>
      <c r="B45" s="8" t="s">
        <v>54</v>
      </c>
      <c r="C45" s="22">
        <v>17458</v>
      </c>
      <c r="D45" s="23">
        <v>463552940.82999998</v>
      </c>
      <c r="E45" s="24" t="e">
        <f t="shared" si="5"/>
        <v>#REF!</v>
      </c>
      <c r="F45" s="24" t="e">
        <f t="shared" si="6"/>
        <v>#REF!</v>
      </c>
      <c r="G45" s="50" t="e">
        <f t="shared" si="2"/>
        <v>#REF!</v>
      </c>
      <c r="H45" s="26" t="e">
        <f t="shared" si="3"/>
        <v>#REF!</v>
      </c>
      <c r="I45" s="30">
        <f t="shared" si="4"/>
        <v>210044</v>
      </c>
      <c r="J45">
        <v>44</v>
      </c>
      <c r="M45" s="52"/>
      <c r="N45" s="53"/>
    </row>
    <row r="46" spans="1:14" ht="17.5" x14ac:dyDescent="0.35">
      <c r="A46" s="21">
        <v>210045</v>
      </c>
      <c r="B46" s="8" t="s">
        <v>55</v>
      </c>
      <c r="C46" s="22">
        <v>226</v>
      </c>
      <c r="D46" s="23">
        <v>17147300</v>
      </c>
      <c r="E46" s="24" t="e">
        <f t="shared" si="5"/>
        <v>#REF!</v>
      </c>
      <c r="F46" s="24" t="e">
        <f t="shared" si="6"/>
        <v>#REF!</v>
      </c>
      <c r="G46" s="50" t="e">
        <f t="shared" si="2"/>
        <v>#REF!</v>
      </c>
      <c r="H46" s="26" t="e">
        <f t="shared" si="3"/>
        <v>#REF!</v>
      </c>
      <c r="I46" s="30">
        <f t="shared" si="4"/>
        <v>210045</v>
      </c>
      <c r="J46">
        <v>45</v>
      </c>
      <c r="M46" s="52"/>
      <c r="N46" s="53"/>
    </row>
    <row r="47" spans="1:14" ht="17.5" x14ac:dyDescent="0.35">
      <c r="A47" s="21">
        <v>210048</v>
      </c>
      <c r="B47" s="8" t="s">
        <v>56</v>
      </c>
      <c r="C47" s="22">
        <v>15907</v>
      </c>
      <c r="D47" s="23">
        <v>313005000</v>
      </c>
      <c r="E47" s="24" t="e">
        <f t="shared" si="5"/>
        <v>#REF!</v>
      </c>
      <c r="F47" s="24" t="e">
        <f t="shared" si="6"/>
        <v>#REF!</v>
      </c>
      <c r="G47" s="50" t="e">
        <f t="shared" si="2"/>
        <v>#REF!</v>
      </c>
      <c r="H47" s="26" t="e">
        <f t="shared" si="3"/>
        <v>#REF!</v>
      </c>
      <c r="I47" s="30">
        <f t="shared" si="4"/>
        <v>210048</v>
      </c>
      <c r="J47">
        <v>48</v>
      </c>
      <c r="M47" s="52"/>
      <c r="N47" s="53"/>
    </row>
    <row r="48" spans="1:14" ht="17.5" x14ac:dyDescent="0.35">
      <c r="A48" s="21">
        <v>210049</v>
      </c>
      <c r="B48" s="8" t="s">
        <v>57</v>
      </c>
      <c r="C48" s="22">
        <v>10307</v>
      </c>
      <c r="D48" s="23">
        <v>343214124.57999992</v>
      </c>
      <c r="E48" s="24" t="e">
        <f t="shared" si="5"/>
        <v>#REF!</v>
      </c>
      <c r="F48" s="24" t="e">
        <f t="shared" si="6"/>
        <v>#REF!</v>
      </c>
      <c r="G48" s="50" t="e">
        <f t="shared" si="2"/>
        <v>#REF!</v>
      </c>
      <c r="H48" s="26" t="e">
        <f t="shared" si="3"/>
        <v>#REF!</v>
      </c>
      <c r="I48" s="30">
        <f t="shared" si="4"/>
        <v>210049</v>
      </c>
      <c r="J48">
        <v>49</v>
      </c>
      <c r="M48" s="52"/>
      <c r="N48" s="53"/>
    </row>
    <row r="49" spans="1:14" ht="17.5" x14ac:dyDescent="0.35">
      <c r="A49" s="21">
        <v>210051</v>
      </c>
      <c r="B49" s="8" t="s">
        <v>58</v>
      </c>
      <c r="C49" s="22">
        <v>9419</v>
      </c>
      <c r="D49" s="23">
        <v>247708141</v>
      </c>
      <c r="E49" s="24" t="e">
        <f t="shared" si="5"/>
        <v>#REF!</v>
      </c>
      <c r="F49" s="24" t="e">
        <f t="shared" si="6"/>
        <v>#REF!</v>
      </c>
      <c r="G49" s="50" t="e">
        <f t="shared" si="2"/>
        <v>#REF!</v>
      </c>
      <c r="H49" s="26" t="e">
        <f t="shared" si="3"/>
        <v>#REF!</v>
      </c>
      <c r="I49" s="30">
        <f t="shared" si="4"/>
        <v>210051</v>
      </c>
      <c r="J49">
        <v>51</v>
      </c>
      <c r="M49" s="52"/>
      <c r="N49" s="53"/>
    </row>
    <row r="50" spans="1:14" ht="17.5" x14ac:dyDescent="0.35">
      <c r="A50" s="21">
        <v>210055</v>
      </c>
      <c r="B50" s="8" t="s">
        <v>59</v>
      </c>
      <c r="C50" s="22">
        <v>3571</v>
      </c>
      <c r="D50" s="23">
        <v>102996000</v>
      </c>
      <c r="E50" s="24" t="e">
        <f t="shared" si="5"/>
        <v>#REF!</v>
      </c>
      <c r="F50" s="24" t="e">
        <f t="shared" si="6"/>
        <v>#REF!</v>
      </c>
      <c r="G50" s="50" t="e">
        <f t="shared" si="2"/>
        <v>#REF!</v>
      </c>
      <c r="H50" s="26" t="e">
        <f t="shared" si="3"/>
        <v>#REF!</v>
      </c>
      <c r="I50" s="30">
        <f t="shared" si="4"/>
        <v>210055</v>
      </c>
      <c r="J50">
        <v>55</v>
      </c>
      <c r="M50" s="52"/>
      <c r="N50" s="53"/>
    </row>
    <row r="51" spans="1:14" ht="17.5" x14ac:dyDescent="0.35">
      <c r="A51" s="21">
        <v>210056</v>
      </c>
      <c r="B51" s="8" t="s">
        <v>60</v>
      </c>
      <c r="C51" s="22">
        <v>8530</v>
      </c>
      <c r="D51" s="23">
        <v>275754352</v>
      </c>
      <c r="E51" s="24" t="e">
        <f t="shared" si="5"/>
        <v>#REF!</v>
      </c>
      <c r="F51" s="24" t="e">
        <f t="shared" si="6"/>
        <v>#REF!</v>
      </c>
      <c r="G51" s="50" t="e">
        <f t="shared" si="2"/>
        <v>#REF!</v>
      </c>
      <c r="H51" s="26" t="e">
        <f t="shared" si="3"/>
        <v>#REF!</v>
      </c>
      <c r="I51" s="30">
        <f t="shared" si="4"/>
        <v>210056</v>
      </c>
      <c r="J51">
        <v>2004</v>
      </c>
      <c r="M51" s="52"/>
      <c r="N51" s="53"/>
    </row>
    <row r="52" spans="1:14" ht="17.5" x14ac:dyDescent="0.35">
      <c r="A52" s="21">
        <v>210057</v>
      </c>
      <c r="B52" s="8" t="s">
        <v>61</v>
      </c>
      <c r="C52" s="22">
        <v>17307</v>
      </c>
      <c r="D52" s="23">
        <v>430186900</v>
      </c>
      <c r="E52" s="24" t="e">
        <f t="shared" si="5"/>
        <v>#REF!</v>
      </c>
      <c r="F52" s="24" t="e">
        <f t="shared" si="6"/>
        <v>#REF!</v>
      </c>
      <c r="G52" s="50" t="e">
        <f t="shared" si="2"/>
        <v>#REF!</v>
      </c>
      <c r="H52" s="26" t="e">
        <f t="shared" si="3"/>
        <v>#REF!</v>
      </c>
      <c r="I52" s="30">
        <f t="shared" si="4"/>
        <v>210057</v>
      </c>
      <c r="J52">
        <v>5050</v>
      </c>
      <c r="M52" s="52"/>
      <c r="N52" s="53"/>
    </row>
    <row r="53" spans="1:14" ht="17.5" x14ac:dyDescent="0.35">
      <c r="A53" s="21">
        <v>210058</v>
      </c>
      <c r="B53" s="8" t="s">
        <v>62</v>
      </c>
      <c r="C53" s="22">
        <v>2478</v>
      </c>
      <c r="D53" s="23">
        <v>124902915.88</v>
      </c>
      <c r="E53" s="24" t="e">
        <f t="shared" si="5"/>
        <v>#REF!</v>
      </c>
      <c r="F53" s="24" t="e">
        <f t="shared" si="6"/>
        <v>#REF!</v>
      </c>
      <c r="G53" s="50" t="e">
        <f t="shared" si="2"/>
        <v>#REF!</v>
      </c>
      <c r="H53" s="26" t="e">
        <f t="shared" si="3"/>
        <v>#REF!</v>
      </c>
      <c r="I53" s="30">
        <f t="shared" si="4"/>
        <v>210058</v>
      </c>
      <c r="J53">
        <v>2001</v>
      </c>
      <c r="M53" s="52"/>
      <c r="N53" s="53"/>
    </row>
    <row r="54" spans="1:14" ht="17.5" x14ac:dyDescent="0.35">
      <c r="A54" s="21">
        <v>210060</v>
      </c>
      <c r="B54" s="8" t="s">
        <v>63</v>
      </c>
      <c r="C54" s="22">
        <v>2064</v>
      </c>
      <c r="D54" s="23">
        <v>53432546</v>
      </c>
      <c r="E54" s="24" t="e">
        <f t="shared" si="5"/>
        <v>#REF!</v>
      </c>
      <c r="F54" s="24" t="e">
        <f t="shared" si="6"/>
        <v>#REF!</v>
      </c>
      <c r="G54" s="50" t="e">
        <f t="shared" si="2"/>
        <v>#REF!</v>
      </c>
      <c r="H54" s="26" t="e">
        <f t="shared" si="3"/>
        <v>#REF!</v>
      </c>
      <c r="I54" s="30">
        <f t="shared" si="4"/>
        <v>210060</v>
      </c>
      <c r="J54">
        <v>60</v>
      </c>
      <c r="M54" s="52"/>
      <c r="N54" s="53"/>
    </row>
    <row r="55" spans="1:14" ht="17.5" x14ac:dyDescent="0.35">
      <c r="A55" s="21">
        <v>210061</v>
      </c>
      <c r="B55" s="8" t="s">
        <v>64</v>
      </c>
      <c r="C55" s="22">
        <v>3200</v>
      </c>
      <c r="D55" s="23">
        <v>110418500</v>
      </c>
      <c r="E55" s="24" t="e">
        <f t="shared" si="5"/>
        <v>#REF!</v>
      </c>
      <c r="F55" s="24" t="e">
        <f t="shared" si="6"/>
        <v>#REF!</v>
      </c>
      <c r="G55" s="50" t="e">
        <f t="shared" si="2"/>
        <v>#REF!</v>
      </c>
      <c r="H55" s="26" t="e">
        <f t="shared" si="3"/>
        <v>#REF!</v>
      </c>
      <c r="I55" s="30">
        <f t="shared" si="4"/>
        <v>210061</v>
      </c>
      <c r="J55">
        <v>61</v>
      </c>
      <c r="M55" s="52"/>
      <c r="N55" s="53"/>
    </row>
    <row r="56" spans="1:14" ht="17.5" x14ac:dyDescent="0.35">
      <c r="A56" s="21">
        <v>210062</v>
      </c>
      <c r="B56" s="8" t="s">
        <v>65</v>
      </c>
      <c r="C56" s="22">
        <v>10033</v>
      </c>
      <c r="D56" s="23">
        <v>264243580.00000003</v>
      </c>
      <c r="E56" s="24" t="e">
        <f t="shared" si="5"/>
        <v>#REF!</v>
      </c>
      <c r="F56" s="24" t="e">
        <f t="shared" si="6"/>
        <v>#REF!</v>
      </c>
      <c r="G56" s="50" t="e">
        <f t="shared" si="2"/>
        <v>#REF!</v>
      </c>
      <c r="H56" s="26" t="e">
        <f t="shared" si="3"/>
        <v>#REF!</v>
      </c>
      <c r="I56" s="30">
        <f t="shared" si="4"/>
        <v>210062</v>
      </c>
      <c r="J56">
        <v>62</v>
      </c>
      <c r="M56" s="52"/>
      <c r="N56" s="53"/>
    </row>
    <row r="57" spans="1:14" ht="17.5" x14ac:dyDescent="0.35">
      <c r="A57" s="21">
        <v>210063</v>
      </c>
      <c r="B57" s="8" t="s">
        <v>66</v>
      </c>
      <c r="C57" s="22">
        <v>15011</v>
      </c>
      <c r="D57" s="23">
        <v>414387182.10999995</v>
      </c>
      <c r="E57" s="24" t="e">
        <f t="shared" si="5"/>
        <v>#REF!</v>
      </c>
      <c r="F57" s="24" t="e">
        <f t="shared" si="6"/>
        <v>#REF!</v>
      </c>
      <c r="G57" s="50" t="e">
        <f t="shared" si="2"/>
        <v>#REF!</v>
      </c>
      <c r="H57" s="26" t="e">
        <f t="shared" si="3"/>
        <v>#REF!</v>
      </c>
      <c r="I57" s="30">
        <f t="shared" si="4"/>
        <v>210063</v>
      </c>
      <c r="J57">
        <v>63</v>
      </c>
      <c r="M57" s="52"/>
      <c r="N57" s="53"/>
    </row>
    <row r="58" spans="1:14" ht="17.5" x14ac:dyDescent="0.35">
      <c r="A58" s="1">
        <v>210064</v>
      </c>
      <c r="B58" s="8" t="s">
        <v>17</v>
      </c>
      <c r="C58" s="22">
        <v>1309</v>
      </c>
      <c r="D58" s="23">
        <v>59877227.32</v>
      </c>
      <c r="E58" s="24" t="e">
        <f t="shared" si="5"/>
        <v>#REF!</v>
      </c>
      <c r="F58" s="24" t="e">
        <f t="shared" si="6"/>
        <v>#REF!</v>
      </c>
      <c r="G58" s="50" t="e">
        <f t="shared" si="2"/>
        <v>#REF!</v>
      </c>
      <c r="H58" s="26" t="e">
        <f t="shared" si="3"/>
        <v>#REF!</v>
      </c>
      <c r="I58" s="30">
        <f t="shared" si="4"/>
        <v>210064</v>
      </c>
      <c r="J58">
        <v>5033</v>
      </c>
      <c r="M58" s="52"/>
      <c r="N58" s="53"/>
    </row>
    <row r="59" spans="1:14" ht="17.5" x14ac:dyDescent="0.35">
      <c r="A59" s="21">
        <v>210065</v>
      </c>
      <c r="B59" s="8" t="s">
        <v>67</v>
      </c>
      <c r="C59" s="22">
        <v>4235</v>
      </c>
      <c r="D59" s="23">
        <v>96025200</v>
      </c>
      <c r="E59" s="24" t="e">
        <f t="shared" si="5"/>
        <v>#REF!</v>
      </c>
      <c r="F59" s="24" t="e">
        <f t="shared" si="6"/>
        <v>#REF!</v>
      </c>
      <c r="G59" s="50" t="e">
        <f t="shared" si="2"/>
        <v>#REF!</v>
      </c>
      <c r="H59" s="26" t="e">
        <f t="shared" si="3"/>
        <v>#REF!</v>
      </c>
      <c r="I59" s="30">
        <f t="shared" si="4"/>
        <v>210065</v>
      </c>
      <c r="J59">
        <v>65</v>
      </c>
      <c r="M59" s="52"/>
      <c r="N59" s="53"/>
    </row>
    <row r="60" spans="1:14" ht="17.5" x14ac:dyDescent="0.35">
      <c r="A60" s="21">
        <v>210087</v>
      </c>
      <c r="B60" s="8" t="s">
        <v>68</v>
      </c>
      <c r="C60" s="22">
        <v>0</v>
      </c>
      <c r="D60" s="23">
        <v>14007500</v>
      </c>
      <c r="E60" s="24" t="e">
        <f t="shared" si="5"/>
        <v>#REF!</v>
      </c>
      <c r="F60" s="24" t="e">
        <f t="shared" si="6"/>
        <v>#REF!</v>
      </c>
      <c r="G60" s="50" t="e">
        <f t="shared" si="2"/>
        <v>#REF!</v>
      </c>
      <c r="H60" s="26" t="e">
        <f t="shared" si="3"/>
        <v>#REF!</v>
      </c>
      <c r="I60" s="55">
        <v>210057</v>
      </c>
      <c r="J60">
        <v>87</v>
      </c>
      <c r="M60" s="52"/>
      <c r="N60" s="53"/>
    </row>
    <row r="61" spans="1:14" ht="17.5" x14ac:dyDescent="0.35">
      <c r="A61" s="21">
        <v>210088</v>
      </c>
      <c r="B61" s="8" t="s">
        <v>69</v>
      </c>
      <c r="C61" s="22">
        <v>0</v>
      </c>
      <c r="D61" s="23">
        <v>7034873</v>
      </c>
      <c r="E61" s="24" t="e">
        <f t="shared" si="5"/>
        <v>#REF!</v>
      </c>
      <c r="F61" s="24" t="e">
        <f t="shared" si="6"/>
        <v>#REF!</v>
      </c>
      <c r="G61" s="50" t="e">
        <f t="shared" si="2"/>
        <v>#REF!</v>
      </c>
      <c r="H61" s="26" t="e">
        <f t="shared" si="3"/>
        <v>#REF!</v>
      </c>
      <c r="I61" s="55">
        <v>210037</v>
      </c>
      <c r="J61">
        <v>88</v>
      </c>
      <c r="M61" s="52"/>
      <c r="N61" s="53"/>
    </row>
    <row r="62" spans="1:14" ht="17.5" x14ac:dyDescent="0.35">
      <c r="A62" s="21">
        <v>210333</v>
      </c>
      <c r="B62" s="8" t="s">
        <v>70</v>
      </c>
      <c r="C62" s="22">
        <v>0</v>
      </c>
      <c r="D62" s="23">
        <v>20771308.740000002</v>
      </c>
      <c r="E62" s="24" t="e">
        <f t="shared" si="5"/>
        <v>#REF!</v>
      </c>
      <c r="F62" s="24" t="e">
        <f t="shared" si="6"/>
        <v>#REF!</v>
      </c>
      <c r="G62" s="50" t="e">
        <f t="shared" ref="G62:G63" si="7">E62+F62</f>
        <v>#REF!</v>
      </c>
      <c r="H62" s="26" t="e">
        <f t="shared" ref="H62:H63" si="8">ROUND(G62,0)</f>
        <v>#REF!</v>
      </c>
      <c r="I62" s="55">
        <v>210003</v>
      </c>
      <c r="J62">
        <v>333</v>
      </c>
      <c r="M62" s="52"/>
      <c r="N62" s="53"/>
    </row>
    <row r="63" spans="1:14" ht="17.5" x14ac:dyDescent="0.35">
      <c r="A63" s="21">
        <v>218992</v>
      </c>
      <c r="B63" s="8" t="s">
        <v>75</v>
      </c>
      <c r="C63" s="22">
        <v>3879</v>
      </c>
      <c r="D63" s="23">
        <v>215034042.61999997</v>
      </c>
      <c r="E63" s="24" t="e">
        <f t="shared" si="5"/>
        <v>#REF!</v>
      </c>
      <c r="F63" s="24" t="e">
        <f t="shared" si="6"/>
        <v>#REF!</v>
      </c>
      <c r="G63" s="50" t="e">
        <f t="shared" si="7"/>
        <v>#REF!</v>
      </c>
      <c r="H63" s="26" t="e">
        <f t="shared" si="8"/>
        <v>#REF!</v>
      </c>
      <c r="I63" s="30">
        <f t="shared" si="4"/>
        <v>218992</v>
      </c>
      <c r="J63">
        <v>8992</v>
      </c>
      <c r="M63" s="52"/>
      <c r="N63" s="53"/>
    </row>
    <row r="64" spans="1:14" ht="18.5" x14ac:dyDescent="0.45">
      <c r="A64" s="1"/>
      <c r="B64" s="8"/>
      <c r="C64" s="29"/>
      <c r="D64" s="28"/>
      <c r="E64" s="29"/>
      <c r="F64" s="29"/>
      <c r="G64" s="30"/>
      <c r="H64" s="26"/>
      <c r="M64" s="52"/>
      <c r="N64" s="53"/>
    </row>
    <row r="65" spans="1:14" x14ac:dyDescent="0.35">
      <c r="M65" s="52"/>
      <c r="N65" s="53"/>
    </row>
    <row r="66" spans="1:14" ht="17.5" x14ac:dyDescent="0.35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30"/>
      <c r="M66" s="52"/>
      <c r="N66" s="53"/>
    </row>
    <row r="67" spans="1:14" ht="18.5" x14ac:dyDescent="0.45">
      <c r="C67" s="14"/>
      <c r="D67" s="32"/>
      <c r="E67" s="29"/>
      <c r="F67" s="29"/>
      <c r="G67" s="30"/>
      <c r="H67" s="26"/>
      <c r="M67" s="52"/>
      <c r="N67" s="53"/>
    </row>
    <row r="68" spans="1:14" s="48" customFormat="1" ht="18.5" x14ac:dyDescent="0.45">
      <c r="A68" s="1"/>
      <c r="C68" s="14"/>
      <c r="D68" s="32"/>
      <c r="E68" s="29"/>
      <c r="F68" s="29"/>
      <c r="G68" s="30"/>
      <c r="H68" s="26"/>
      <c r="I68" s="54"/>
    </row>
    <row r="69" spans="1:14" s="48" customFormat="1" ht="18.5" x14ac:dyDescent="0.45">
      <c r="A69" s="1"/>
      <c r="B69" s="49"/>
      <c r="C69" s="14"/>
      <c r="D69" s="32"/>
      <c r="E69" s="29"/>
      <c r="F69" s="29"/>
      <c r="G69" s="30"/>
      <c r="H69" s="26"/>
      <c r="I69" s="54"/>
    </row>
    <row r="70" spans="1:14" s="48" customFormat="1" ht="19" thickBot="1" x14ac:dyDescent="0.5">
      <c r="A70" s="1"/>
      <c r="B70" s="42" t="s">
        <v>19</v>
      </c>
      <c r="C70" s="14"/>
      <c r="D70" s="32"/>
      <c r="E70" s="29"/>
      <c r="F70" s="29"/>
      <c r="G70" s="30"/>
      <c r="H70" s="26"/>
      <c r="I70" s="54"/>
    </row>
    <row r="71" spans="1:14" ht="18.5" x14ac:dyDescent="0.45">
      <c r="A71" s="1"/>
      <c r="C71" s="16"/>
      <c r="D71" s="33"/>
      <c r="E71" s="16"/>
      <c r="F71" s="16"/>
      <c r="G71" s="20"/>
      <c r="H71" s="34"/>
    </row>
    <row r="72" spans="1:14" s="48" customFormat="1" ht="17.5" x14ac:dyDescent="0.35">
      <c r="A72" s="1">
        <v>213029</v>
      </c>
      <c r="B72" s="8" t="s">
        <v>76</v>
      </c>
      <c r="C72" s="22">
        <v>1910</v>
      </c>
      <c r="D72" s="23">
        <v>72755613.900000006</v>
      </c>
      <c r="E72" s="24" t="e">
        <f t="shared" ref="E72:F76" si="10">(C72/C$82)*$E$6</f>
        <v>#REF!</v>
      </c>
      <c r="F72" s="24" t="e">
        <f t="shared" si="10"/>
        <v>#REF!</v>
      </c>
      <c r="G72" s="25" t="e">
        <f t="shared" ref="G72" si="11">E72+F72</f>
        <v>#REF!</v>
      </c>
      <c r="H72" s="26" t="e">
        <f t="shared" ref="H72" si="12">ROUND(G72,0)</f>
        <v>#REF!</v>
      </c>
      <c r="I72" s="54">
        <v>210057</v>
      </c>
      <c r="J72" s="48">
        <v>3029</v>
      </c>
    </row>
    <row r="73" spans="1:14" ht="17.5" x14ac:dyDescent="0.35">
      <c r="A73" s="1">
        <v>213300</v>
      </c>
      <c r="B73" s="8" t="s">
        <v>71</v>
      </c>
      <c r="C73" s="22">
        <v>597</v>
      </c>
      <c r="D73" s="23">
        <v>63487691.999999993</v>
      </c>
      <c r="E73" s="24" t="e">
        <f t="shared" si="10"/>
        <v>#REF!</v>
      </c>
      <c r="F73" s="24" t="e">
        <f t="shared" si="10"/>
        <v>#REF!</v>
      </c>
      <c r="G73" s="25" t="e">
        <f t="shared" ref="G73:G76" si="13">E73+F73</f>
        <v>#REF!</v>
      </c>
      <c r="H73" s="26" t="e">
        <f t="shared" ref="H73:H76" si="14">ROUND(G73,0)</f>
        <v>#REF!</v>
      </c>
      <c r="I73" s="54">
        <f t="shared" ref="I73:I76" si="15">A73</f>
        <v>213300</v>
      </c>
      <c r="J73">
        <v>5034</v>
      </c>
    </row>
    <row r="74" spans="1:14" ht="17.5" x14ac:dyDescent="0.35">
      <c r="A74" s="13">
        <v>214000</v>
      </c>
      <c r="B74" s="8" t="s">
        <v>72</v>
      </c>
      <c r="C74" s="22">
        <v>8345</v>
      </c>
      <c r="D74" s="23">
        <v>156131023.47999996</v>
      </c>
      <c r="E74" s="24" t="e">
        <f t="shared" si="10"/>
        <v>#REF!</v>
      </c>
      <c r="F74" s="24" t="e">
        <f t="shared" si="10"/>
        <v>#REF!</v>
      </c>
      <c r="G74" s="25" t="e">
        <f t="shared" si="13"/>
        <v>#REF!</v>
      </c>
      <c r="H74" s="26" t="e">
        <f t="shared" si="14"/>
        <v>#REF!</v>
      </c>
      <c r="I74" s="54">
        <f t="shared" si="15"/>
        <v>214000</v>
      </c>
      <c r="J74">
        <v>4000</v>
      </c>
    </row>
    <row r="75" spans="1:14" ht="17.5" x14ac:dyDescent="0.35">
      <c r="A75" s="1">
        <v>214003</v>
      </c>
      <c r="B75" s="8" t="s">
        <v>73</v>
      </c>
      <c r="C75" s="22">
        <v>1973</v>
      </c>
      <c r="D75" s="23">
        <v>22852500</v>
      </c>
      <c r="E75" s="24" t="e">
        <f t="shared" si="10"/>
        <v>#REF!</v>
      </c>
      <c r="F75" s="24" t="e">
        <f t="shared" si="10"/>
        <v>#REF!</v>
      </c>
      <c r="G75" s="25" t="e">
        <f t="shared" si="13"/>
        <v>#REF!</v>
      </c>
      <c r="H75" s="26" t="e">
        <f t="shared" si="14"/>
        <v>#REF!</v>
      </c>
      <c r="I75" s="54">
        <f t="shared" si="15"/>
        <v>214003</v>
      </c>
      <c r="J75">
        <v>4003</v>
      </c>
    </row>
    <row r="76" spans="1:14" ht="17.5" x14ac:dyDescent="0.35">
      <c r="A76" s="21">
        <v>214013</v>
      </c>
      <c r="B76" s="8" t="s">
        <v>74</v>
      </c>
      <c r="C76" s="22">
        <v>0</v>
      </c>
      <c r="D76" s="23">
        <v>0</v>
      </c>
      <c r="E76" s="24" t="e">
        <f t="shared" si="10"/>
        <v>#REF!</v>
      </c>
      <c r="F76" s="24" t="e">
        <f t="shared" si="10"/>
        <v>#REF!</v>
      </c>
      <c r="G76" s="25" t="e">
        <f t="shared" si="13"/>
        <v>#REF!</v>
      </c>
      <c r="H76" s="26" t="e">
        <f t="shared" si="14"/>
        <v>#REF!</v>
      </c>
      <c r="I76" s="54">
        <f t="shared" si="15"/>
        <v>214013</v>
      </c>
      <c r="J76">
        <v>4013</v>
      </c>
    </row>
    <row r="77" spans="1:14" ht="18.5" x14ac:dyDescent="0.45">
      <c r="A77" s="1"/>
      <c r="B77" s="8"/>
      <c r="C77" s="29"/>
      <c r="D77" s="9"/>
      <c r="E77" s="29"/>
      <c r="F77" s="29"/>
      <c r="G77" s="25"/>
      <c r="H77" s="35"/>
    </row>
    <row r="78" spans="1:14" ht="18.5" x14ac:dyDescent="0.45">
      <c r="A78" s="1"/>
      <c r="B78" s="8"/>
      <c r="C78" s="29"/>
      <c r="D78" s="9"/>
      <c r="E78" s="29"/>
      <c r="F78" s="29"/>
      <c r="G78" s="31"/>
      <c r="H78" s="35"/>
    </row>
    <row r="79" spans="1:14" ht="17.5" x14ac:dyDescent="0.35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30"/>
    </row>
    <row r="80" spans="1:14" ht="18.5" x14ac:dyDescent="0.45">
      <c r="A80" s="1"/>
      <c r="B80" s="8"/>
      <c r="C80" s="36"/>
      <c r="D80" s="9"/>
      <c r="E80" s="36"/>
      <c r="F80" s="36"/>
      <c r="G80" s="30"/>
      <c r="H80" s="35"/>
    </row>
    <row r="81" spans="1:9" ht="18.5" x14ac:dyDescent="0.45">
      <c r="A81" s="1"/>
      <c r="B81" s="8"/>
      <c r="C81" s="36"/>
      <c r="D81" s="9"/>
      <c r="E81" s="36"/>
      <c r="F81" s="36"/>
      <c r="G81" s="30"/>
      <c r="H81" s="35"/>
    </row>
    <row r="82" spans="1:9" ht="17.5" x14ac:dyDescent="0.35">
      <c r="A82" s="1"/>
      <c r="B82" s="8" t="s">
        <v>15</v>
      </c>
      <c r="C82" s="9">
        <f t="shared" ref="C82:H82" si="17">C79+C66</f>
        <v>552050</v>
      </c>
      <c r="D82" s="41">
        <f t="shared" si="17"/>
        <v>17516982829.069996</v>
      </c>
      <c r="E82" s="24" t="e">
        <f t="shared" si="17"/>
        <v>#REF!</v>
      </c>
      <c r="F82" s="24" t="e">
        <f t="shared" si="17"/>
        <v>#REF!</v>
      </c>
      <c r="G82" s="24" t="e">
        <f t="shared" si="17"/>
        <v>#REF!</v>
      </c>
      <c r="H82" s="26" t="e">
        <f t="shared" si="17"/>
        <v>#REF!</v>
      </c>
      <c r="I82" s="30"/>
    </row>
    <row r="83" spans="1:9" ht="18.5" x14ac:dyDescent="0.45">
      <c r="A83" s="1"/>
      <c r="B83" s="8"/>
      <c r="C83" s="29"/>
      <c r="D83" s="28"/>
      <c r="E83" s="29"/>
      <c r="F83" s="29"/>
      <c r="G83" s="29"/>
      <c r="H83" s="36"/>
    </row>
    <row r="84" spans="1:9" x14ac:dyDescent="0.35">
      <c r="B84" t="s">
        <v>81</v>
      </c>
    </row>
    <row r="86" spans="1:9" x14ac:dyDescent="0.35">
      <c r="B86" s="40"/>
      <c r="C86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C86" sqref="C86"/>
    </sheetView>
  </sheetViews>
  <sheetFormatPr defaultColWidth="9.1796875" defaultRowHeight="14.5" x14ac:dyDescent="0.35"/>
  <cols>
    <col min="1" max="1" width="9.1796875" style="61"/>
    <col min="2" max="2" width="20.7265625" style="61" customWidth="1"/>
    <col min="3" max="3" width="63.81640625" style="48" customWidth="1"/>
    <col min="4" max="4" width="18.7265625" style="48" customWidth="1"/>
    <col min="5" max="5" width="24.1796875" style="48" customWidth="1"/>
    <col min="6" max="6" width="17.7265625" style="48" customWidth="1"/>
    <col min="7" max="7" width="15.54296875" style="48" customWidth="1"/>
    <col min="8" max="8" width="21" style="48" customWidth="1"/>
    <col min="9" max="9" width="17.81640625" style="48" customWidth="1"/>
    <col min="10" max="16384" width="9.1796875" style="48"/>
  </cols>
  <sheetData>
    <row r="1" spans="1:9" ht="30" x14ac:dyDescent="0.6">
      <c r="A1" s="58"/>
      <c r="B1" s="58"/>
      <c r="C1" s="2" t="s">
        <v>0</v>
      </c>
      <c r="D1" s="3"/>
      <c r="E1" s="4"/>
      <c r="F1" s="3"/>
      <c r="G1" s="3"/>
      <c r="H1" s="3"/>
      <c r="I1" s="5"/>
    </row>
    <row r="2" spans="1:9" ht="18.5" x14ac:dyDescent="0.45">
      <c r="A2" s="58"/>
      <c r="B2" s="58"/>
      <c r="C2" s="6" t="s">
        <v>1</v>
      </c>
      <c r="D2" s="3"/>
      <c r="E2" s="4"/>
      <c r="F2" s="3"/>
      <c r="G2" s="3"/>
      <c r="H2" s="3"/>
      <c r="I2" s="3"/>
    </row>
    <row r="3" spans="1:9" ht="18.5" x14ac:dyDescent="0.45">
      <c r="A3" s="58"/>
      <c r="B3" s="58"/>
      <c r="C3" s="6" t="s">
        <v>120</v>
      </c>
      <c r="D3" s="3"/>
      <c r="E3" s="4"/>
      <c r="F3" s="3"/>
      <c r="G3" s="3"/>
      <c r="H3" s="3"/>
      <c r="I3" s="3"/>
    </row>
    <row r="4" spans="1:9" ht="18.5" x14ac:dyDescent="0.45">
      <c r="A4" s="58"/>
      <c r="B4" s="58"/>
      <c r="C4" s="7"/>
      <c r="D4" s="8"/>
      <c r="E4" s="9"/>
      <c r="F4" s="8"/>
      <c r="G4" s="8"/>
      <c r="H4" s="1"/>
      <c r="I4" s="1"/>
    </row>
    <row r="5" spans="1:9" ht="18" x14ac:dyDescent="0.4">
      <c r="A5" s="58"/>
      <c r="B5" s="58"/>
      <c r="C5" s="51"/>
      <c r="D5" s="1"/>
      <c r="E5" s="10" t="s">
        <v>2</v>
      </c>
      <c r="F5" s="47">
        <v>16000000</v>
      </c>
      <c r="G5" s="8"/>
      <c r="H5" s="1"/>
      <c r="I5" s="1"/>
    </row>
    <row r="6" spans="1:9" ht="18" x14ac:dyDescent="0.4">
      <c r="A6" s="58"/>
      <c r="B6" s="58"/>
      <c r="C6" s="1"/>
      <c r="D6" s="1"/>
      <c r="E6" s="10" t="s">
        <v>3</v>
      </c>
      <c r="F6" s="11">
        <f>F5/2</f>
        <v>8000000</v>
      </c>
      <c r="G6" s="8"/>
      <c r="H6" s="1"/>
      <c r="I6" s="43" t="s">
        <v>20</v>
      </c>
    </row>
    <row r="7" spans="1:9" ht="18" x14ac:dyDescent="0.4">
      <c r="A7" s="58"/>
      <c r="B7" s="58"/>
      <c r="C7" s="1"/>
      <c r="D7" s="1"/>
      <c r="E7" s="10"/>
      <c r="F7" s="11"/>
      <c r="G7" s="8"/>
      <c r="H7" s="1"/>
      <c r="I7" s="37" t="s">
        <v>16</v>
      </c>
    </row>
    <row r="8" spans="1:9" ht="17.5" x14ac:dyDescent="0.35">
      <c r="A8" s="58"/>
      <c r="B8" s="58"/>
      <c r="C8" s="1"/>
      <c r="D8" s="8"/>
      <c r="E8" s="9"/>
      <c r="F8" s="12" t="s">
        <v>4</v>
      </c>
      <c r="G8" s="12" t="s">
        <v>4</v>
      </c>
      <c r="H8" s="13"/>
      <c r="I8" s="13"/>
    </row>
    <row r="9" spans="1:9" ht="18" x14ac:dyDescent="0.4">
      <c r="A9" s="58"/>
      <c r="B9" s="58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9" ht="35.5" thickBot="1" x14ac:dyDescent="0.4">
      <c r="A10" s="70" t="s">
        <v>79</v>
      </c>
      <c r="B10" s="67" t="s">
        <v>124</v>
      </c>
      <c r="C10" s="8" t="s">
        <v>9</v>
      </c>
      <c r="D10" s="44" t="s">
        <v>121</v>
      </c>
      <c r="E10" s="44" t="s">
        <v>122</v>
      </c>
      <c r="F10" s="45" t="s">
        <v>10</v>
      </c>
      <c r="G10" s="45" t="s">
        <v>11</v>
      </c>
      <c r="H10" s="46" t="s">
        <v>12</v>
      </c>
      <c r="I10" s="46" t="s">
        <v>13</v>
      </c>
    </row>
    <row r="11" spans="1:9" ht="18.5" x14ac:dyDescent="0.45">
      <c r="A11" s="15"/>
      <c r="B11" s="68"/>
      <c r="C11" s="16"/>
      <c r="D11" s="17"/>
      <c r="E11" s="18"/>
      <c r="F11" s="19"/>
      <c r="G11" s="19"/>
      <c r="H11" s="20"/>
      <c r="I11" s="17"/>
    </row>
    <row r="12" spans="1:9" ht="17.5" x14ac:dyDescent="0.35">
      <c r="A12" s="58">
        <v>210023</v>
      </c>
      <c r="B12" s="69" t="s">
        <v>125</v>
      </c>
      <c r="C12" s="8" t="s">
        <v>39</v>
      </c>
      <c r="D12" s="22">
        <f>VLOOKUP(A12,Sheet1!$A$2:$F$57,6,FALSE)</f>
        <v>25566</v>
      </c>
      <c r="E12" s="23">
        <f>VLOOKUP(A12,Sheet1!$A$2:$F$57,5,FALSE)</f>
        <v>639656500</v>
      </c>
      <c r="F12" s="24">
        <f t="shared" ref="F12:F43" si="0">(D12/D$79)*$F$6</f>
        <v>382846.33959156164</v>
      </c>
      <c r="G12" s="24">
        <f t="shared" ref="G12:G43" si="1">(E12/E$79)*$F$6</f>
        <v>288163.94470583618</v>
      </c>
      <c r="H12" s="50">
        <f t="shared" ref="H12:H41" si="2">F12+G12</f>
        <v>671010.28429739783</v>
      </c>
      <c r="I12" s="71">
        <f t="shared" ref="I12:I43" si="3">ROUND(H12,0)</f>
        <v>671010</v>
      </c>
    </row>
    <row r="13" spans="1:9" ht="17.5" x14ac:dyDescent="0.35">
      <c r="A13" s="58">
        <v>210061</v>
      </c>
      <c r="B13" s="69" t="s">
        <v>126</v>
      </c>
      <c r="C13" s="8" t="s">
        <v>64</v>
      </c>
      <c r="D13" s="22">
        <f>VLOOKUP(A13,Sheet1!$A$2:$F$57,6,FALSE)</f>
        <v>3112</v>
      </c>
      <c r="E13" s="23">
        <f>VLOOKUP(A13,Sheet1!$A$2:$F$57,5,FALSE)</f>
        <v>110793000</v>
      </c>
      <c r="F13" s="24">
        <f t="shared" si="0"/>
        <v>46601.65097429946</v>
      </c>
      <c r="G13" s="24">
        <f t="shared" si="1"/>
        <v>49912.01985095704</v>
      </c>
      <c r="H13" s="50">
        <f t="shared" si="2"/>
        <v>96513.6708252565</v>
      </c>
      <c r="I13" s="71">
        <f t="shared" si="3"/>
        <v>96514</v>
      </c>
    </row>
    <row r="14" spans="1:9" ht="17.5" x14ac:dyDescent="0.35">
      <c r="A14" s="58">
        <v>210013</v>
      </c>
      <c r="B14" s="69" t="s">
        <v>127</v>
      </c>
      <c r="C14" s="8" t="s">
        <v>32</v>
      </c>
      <c r="D14" s="22">
        <f>VLOOKUP(A14,Sheet1!$A$2:$F$57,6,FALSE)</f>
        <v>2996</v>
      </c>
      <c r="E14" s="23">
        <f>VLOOKUP(A14,Sheet1!$A$2:$F$57,5,FALSE)</f>
        <v>111845039.61000001</v>
      </c>
      <c r="F14" s="24">
        <f t="shared" si="0"/>
        <v>44864.571439267733</v>
      </c>
      <c r="G14" s="24">
        <f t="shared" si="1"/>
        <v>50385.961543106489</v>
      </c>
      <c r="H14" s="50">
        <f t="shared" si="2"/>
        <v>95250.532982374221</v>
      </c>
      <c r="I14" s="71">
        <f t="shared" si="3"/>
        <v>95251</v>
      </c>
    </row>
    <row r="15" spans="1:9" ht="17.5" x14ac:dyDescent="0.35">
      <c r="A15" s="58">
        <v>210039</v>
      </c>
      <c r="B15" s="69" t="s">
        <v>128</v>
      </c>
      <c r="C15" s="8" t="s">
        <v>51</v>
      </c>
      <c r="D15" s="22">
        <f>VLOOKUP(A15,Sheet1!$A$2:$F$57,6,FALSE)</f>
        <v>5423</v>
      </c>
      <c r="E15" s="23">
        <f>VLOOKUP(A15,Sheet1!$A$2:$F$57,5,FALSE)</f>
        <v>153315100</v>
      </c>
      <c r="F15" s="24">
        <f t="shared" si="0"/>
        <v>81208.46826273328</v>
      </c>
      <c r="G15" s="24">
        <f t="shared" si="1"/>
        <v>69068.138913572737</v>
      </c>
      <c r="H15" s="50">
        <f t="shared" si="2"/>
        <v>150276.60717630602</v>
      </c>
      <c r="I15" s="71">
        <f t="shared" si="3"/>
        <v>150277</v>
      </c>
    </row>
    <row r="16" spans="1:9" ht="17.5" x14ac:dyDescent="0.35">
      <c r="A16" s="58">
        <v>210033</v>
      </c>
      <c r="B16" s="69" t="s">
        <v>129</v>
      </c>
      <c r="C16" s="8" t="s">
        <v>46</v>
      </c>
      <c r="D16" s="22">
        <f>VLOOKUP(A16,Sheet1!$A$2:$F$57,6,FALSE)</f>
        <v>10613</v>
      </c>
      <c r="E16" s="23">
        <f>VLOOKUP(A16,Sheet1!$A$2:$F$57,5,FALSE)</f>
        <v>233903993</v>
      </c>
      <c r="F16" s="24">
        <f t="shared" si="0"/>
        <v>158927.80263182524</v>
      </c>
      <c r="G16" s="24">
        <f t="shared" si="1"/>
        <v>105373.27034951773</v>
      </c>
      <c r="H16" s="50">
        <f t="shared" si="2"/>
        <v>264301.07298134296</v>
      </c>
      <c r="I16" s="71">
        <f t="shared" si="3"/>
        <v>264301</v>
      </c>
    </row>
    <row r="17" spans="1:9" ht="17.5" x14ac:dyDescent="0.35">
      <c r="A17" s="58">
        <v>210051</v>
      </c>
      <c r="B17" s="69" t="s">
        <v>130</v>
      </c>
      <c r="C17" s="8" t="s">
        <v>58</v>
      </c>
      <c r="D17" s="22">
        <f>VLOOKUP(A17,Sheet1!$A$2:$F$57,6,FALSE)</f>
        <v>10406</v>
      </c>
      <c r="E17" s="23">
        <f>VLOOKUP(A17,Sheet1!$A$2:$F$57,5,FALSE)</f>
        <v>256445229</v>
      </c>
      <c r="F17" s="24">
        <f t="shared" si="0"/>
        <v>155828.01415120828</v>
      </c>
      <c r="G17" s="24">
        <f t="shared" si="1"/>
        <v>115528.05105495136</v>
      </c>
      <c r="H17" s="50">
        <f t="shared" si="2"/>
        <v>271356.0652061596</v>
      </c>
      <c r="I17" s="71">
        <f t="shared" si="3"/>
        <v>271356</v>
      </c>
    </row>
    <row r="18" spans="1:9" ht="17.5" x14ac:dyDescent="0.35">
      <c r="A18" s="58">
        <v>210005</v>
      </c>
      <c r="B18" s="69" t="s">
        <v>131</v>
      </c>
      <c r="C18" s="8" t="s">
        <v>25</v>
      </c>
      <c r="D18" s="22">
        <f>VLOOKUP(A18,Sheet1!$A$2:$F$57,6,FALSE)</f>
        <v>15582</v>
      </c>
      <c r="E18" s="23">
        <f>VLOOKUP(A18,Sheet1!$A$2:$F$57,5,FALSE)</f>
        <v>354397699.99999994</v>
      </c>
      <c r="F18" s="24">
        <f t="shared" si="0"/>
        <v>233337.7009902102</v>
      </c>
      <c r="G18" s="24">
        <f t="shared" si="1"/>
        <v>159655.43885925569</v>
      </c>
      <c r="H18" s="50">
        <f t="shared" si="2"/>
        <v>392993.13984946592</v>
      </c>
      <c r="I18" s="71">
        <f t="shared" si="3"/>
        <v>392993</v>
      </c>
    </row>
    <row r="19" spans="1:9" ht="17.5" x14ac:dyDescent="0.35">
      <c r="A19" s="58">
        <v>210060</v>
      </c>
      <c r="B19" s="69" t="s">
        <v>132</v>
      </c>
      <c r="C19" s="8" t="s">
        <v>179</v>
      </c>
      <c r="D19" s="22">
        <f>VLOOKUP(A19,Sheet1!$A$2:$F$57,6,FALSE)</f>
        <v>1822</v>
      </c>
      <c r="E19" s="23">
        <f>VLOOKUP(A19,Sheet1!$A$2:$F$57,5,FALSE)</f>
        <v>53090933.999999993</v>
      </c>
      <c r="F19" s="24">
        <f t="shared" si="0"/>
        <v>27284.128558860419</v>
      </c>
      <c r="G19" s="24">
        <f t="shared" si="1"/>
        <v>23917.357158970783</v>
      </c>
      <c r="H19" s="50">
        <f t="shared" si="2"/>
        <v>51201.485717831201</v>
      </c>
      <c r="I19" s="71">
        <f t="shared" si="3"/>
        <v>51201</v>
      </c>
    </row>
    <row r="20" spans="1:9" ht="17.5" x14ac:dyDescent="0.35">
      <c r="A20" s="59">
        <v>210017</v>
      </c>
      <c r="B20" s="69" t="s">
        <v>133</v>
      </c>
      <c r="C20" s="8" t="s">
        <v>35</v>
      </c>
      <c r="D20" s="22">
        <f>VLOOKUP(A20,Sheet1!$A$2:$F$57,6,FALSE)</f>
        <v>1734</v>
      </c>
      <c r="E20" s="23">
        <f>VLOOKUP(A20,Sheet1!$A$2:$F$57,5,FALSE)</f>
        <v>63470102.850000001</v>
      </c>
      <c r="F20" s="24">
        <f t="shared" si="0"/>
        <v>25966.344084008761</v>
      </c>
      <c r="G20" s="24">
        <f t="shared" si="1"/>
        <v>28593.151493248541</v>
      </c>
      <c r="H20" s="50">
        <f t="shared" si="2"/>
        <v>54559.495577257301</v>
      </c>
      <c r="I20" s="71">
        <f t="shared" si="3"/>
        <v>54559</v>
      </c>
    </row>
    <row r="21" spans="1:9" ht="17.5" x14ac:dyDescent="0.35">
      <c r="A21" s="58">
        <v>210044</v>
      </c>
      <c r="B21" s="69" t="s">
        <v>134</v>
      </c>
      <c r="C21" s="8" t="s">
        <v>54</v>
      </c>
      <c r="D21" s="22">
        <f>VLOOKUP(A21,Sheet1!$A$2:$F$57,6,FALSE)</f>
        <v>17817</v>
      </c>
      <c r="E21" s="23">
        <f>VLOOKUP(A21,Sheet1!$A$2:$F$57,5,FALSE)</f>
        <v>477483471.12000006</v>
      </c>
      <c r="F21" s="24">
        <f t="shared" si="0"/>
        <v>266806.43168672669</v>
      </c>
      <c r="G21" s="24">
        <f t="shared" si="1"/>
        <v>215105.32695247279</v>
      </c>
      <c r="H21" s="50">
        <f t="shared" si="2"/>
        <v>481911.75863919948</v>
      </c>
      <c r="I21" s="71">
        <f t="shared" si="3"/>
        <v>481912</v>
      </c>
    </row>
    <row r="22" spans="1:9" ht="17.5" x14ac:dyDescent="0.35">
      <c r="A22" s="58">
        <v>210065</v>
      </c>
      <c r="B22" s="69" t="s">
        <v>135</v>
      </c>
      <c r="C22" s="8" t="s">
        <v>67</v>
      </c>
      <c r="D22" s="22">
        <f>VLOOKUP(A22,Sheet1!$A$2:$F$57,6,FALSE)</f>
        <v>4896</v>
      </c>
      <c r="E22" s="23">
        <f>VLOOKUP(A22,Sheet1!$A$2:$F$57,5,FALSE)</f>
        <v>111194100</v>
      </c>
      <c r="F22" s="24">
        <f t="shared" si="0"/>
        <v>73316.736237201214</v>
      </c>
      <c r="G22" s="24">
        <f t="shared" si="1"/>
        <v>50092.714580427484</v>
      </c>
      <c r="H22" s="50">
        <f t="shared" si="2"/>
        <v>123409.45081762871</v>
      </c>
      <c r="I22" s="71">
        <f t="shared" si="3"/>
        <v>123409</v>
      </c>
    </row>
    <row r="23" spans="1:9" ht="17.5" x14ac:dyDescent="0.35">
      <c r="A23" s="58">
        <v>210004</v>
      </c>
      <c r="B23" s="69" t="s">
        <v>136</v>
      </c>
      <c r="C23" s="8" t="s">
        <v>24</v>
      </c>
      <c r="D23" s="22">
        <f>VLOOKUP(A23,Sheet1!$A$2:$F$57,6,FALSE)</f>
        <v>25963</v>
      </c>
      <c r="E23" s="23">
        <f>VLOOKUP(A23,Sheet1!$A$2:$F$57,5,FALSE)</f>
        <v>518074400</v>
      </c>
      <c r="F23" s="24">
        <f t="shared" si="0"/>
        <v>388791.344551972</v>
      </c>
      <c r="G23" s="24">
        <f t="shared" si="1"/>
        <v>233391.45737612178</v>
      </c>
      <c r="H23" s="50">
        <f t="shared" si="2"/>
        <v>622182.80192809377</v>
      </c>
      <c r="I23" s="71">
        <f t="shared" si="3"/>
        <v>622183</v>
      </c>
    </row>
    <row r="24" spans="1:9" ht="17.5" x14ac:dyDescent="0.35">
      <c r="A24" s="58">
        <v>210048</v>
      </c>
      <c r="B24" s="69" t="s">
        <v>137</v>
      </c>
      <c r="C24" s="8" t="s">
        <v>56</v>
      </c>
      <c r="D24" s="22">
        <f>VLOOKUP(A24,Sheet1!$A$2:$F$57,6,FALSE)</f>
        <v>14962</v>
      </c>
      <c r="E24" s="23">
        <f>VLOOKUP(A24,Sheet1!$A$2:$F$57,5,FALSE)</f>
        <v>307991683</v>
      </c>
      <c r="F24" s="24">
        <f t="shared" si="0"/>
        <v>224053.31037193717</v>
      </c>
      <c r="G24" s="24">
        <f t="shared" si="1"/>
        <v>138749.62313346213</v>
      </c>
      <c r="H24" s="50">
        <f t="shared" si="2"/>
        <v>362802.93350539927</v>
      </c>
      <c r="I24" s="71">
        <f t="shared" si="3"/>
        <v>362803</v>
      </c>
    </row>
    <row r="25" spans="1:9" ht="17.5" x14ac:dyDescent="0.35">
      <c r="A25" s="58">
        <v>210029</v>
      </c>
      <c r="B25" s="69" t="s">
        <v>138</v>
      </c>
      <c r="C25" s="8" t="s">
        <v>43</v>
      </c>
      <c r="D25" s="22">
        <f>VLOOKUP(A25,Sheet1!$A$2:$F$57,6,FALSE)</f>
        <v>19340</v>
      </c>
      <c r="E25" s="23">
        <f>VLOOKUP(A25,Sheet1!$A$2:$F$57,5,FALSE)</f>
        <v>691568318.15999997</v>
      </c>
      <c r="F25" s="24">
        <f t="shared" si="0"/>
        <v>289613.08799580706</v>
      </c>
      <c r="G25" s="24">
        <f t="shared" si="1"/>
        <v>311550.11259100214</v>
      </c>
      <c r="H25" s="50">
        <f t="shared" si="2"/>
        <v>601163.20058680919</v>
      </c>
      <c r="I25" s="71">
        <f t="shared" si="3"/>
        <v>601163</v>
      </c>
    </row>
    <row r="26" spans="1:9" ht="17.5" x14ac:dyDescent="0.35">
      <c r="A26" s="58">
        <v>210009</v>
      </c>
      <c r="B26" s="69" t="s">
        <v>139</v>
      </c>
      <c r="C26" s="8" t="s">
        <v>28</v>
      </c>
      <c r="D26" s="22">
        <f>VLOOKUP(A26,Sheet1!$A$2:$F$57,6,FALSE)</f>
        <v>42102</v>
      </c>
      <c r="E26" s="23">
        <f>VLOOKUP(A26,Sheet1!$A$2:$F$57,5,FALSE)</f>
        <v>2474648830.2600002</v>
      </c>
      <c r="F26" s="24">
        <f t="shared" si="0"/>
        <v>630470.02227505017</v>
      </c>
      <c r="G26" s="24">
        <f t="shared" si="1"/>
        <v>1114824.2356474213</v>
      </c>
      <c r="H26" s="50">
        <f t="shared" si="2"/>
        <v>1745294.2579224715</v>
      </c>
      <c r="I26" s="71">
        <f t="shared" si="3"/>
        <v>1745294</v>
      </c>
    </row>
    <row r="27" spans="1:9" ht="17.5" x14ac:dyDescent="0.35">
      <c r="A27" s="58">
        <v>210055</v>
      </c>
      <c r="B27" s="69" t="s">
        <v>140</v>
      </c>
      <c r="C27" s="8" t="s">
        <v>117</v>
      </c>
      <c r="D27" s="22">
        <f>VLOOKUP(A27,Sheet1!$A$2:$F$57,6,FALSE)</f>
        <v>1563</v>
      </c>
      <c r="E27" s="23">
        <f>VLOOKUP(A27,Sheet1!$A$2:$F$57,5,FALSE)</f>
        <v>70705927.070000008</v>
      </c>
      <c r="F27" s="24">
        <f t="shared" si="0"/>
        <v>23405.649252194748</v>
      </c>
      <c r="G27" s="24">
        <f t="shared" si="1"/>
        <v>31852.875502045812</v>
      </c>
      <c r="H27" s="50">
        <f t="shared" si="2"/>
        <v>55258.524754240556</v>
      </c>
      <c r="I27" s="71">
        <f t="shared" si="3"/>
        <v>55259</v>
      </c>
    </row>
    <row r="28" spans="1:9" ht="17.5" x14ac:dyDescent="0.35">
      <c r="A28" s="58">
        <v>210064</v>
      </c>
      <c r="B28" s="69" t="s">
        <v>141</v>
      </c>
      <c r="C28" s="8" t="s">
        <v>17</v>
      </c>
      <c r="D28" s="22">
        <f>VLOOKUP(A28,Sheet1!$A$2:$F$57,6,FALSE)</f>
        <v>1289</v>
      </c>
      <c r="E28" s="23">
        <f>VLOOKUP(A28,Sheet1!$A$2:$F$57,5,FALSE)</f>
        <v>60471261.749999993</v>
      </c>
      <c r="F28" s="24">
        <f t="shared" si="0"/>
        <v>19302.547591861185</v>
      </c>
      <c r="G28" s="24">
        <f t="shared" si="1"/>
        <v>27242.179712422439</v>
      </c>
      <c r="H28" s="50">
        <f t="shared" si="2"/>
        <v>46544.727304283624</v>
      </c>
      <c r="I28" s="71">
        <f t="shared" si="3"/>
        <v>46545</v>
      </c>
    </row>
    <row r="29" spans="1:9" ht="17.5" x14ac:dyDescent="0.35">
      <c r="A29" s="58">
        <v>210045</v>
      </c>
      <c r="B29" s="69" t="s">
        <v>142</v>
      </c>
      <c r="C29" s="8" t="s">
        <v>55</v>
      </c>
      <c r="D29" s="22">
        <f>VLOOKUP(A29,Sheet1!$A$2:$F$57,6,FALSE)</f>
        <v>226</v>
      </c>
      <c r="E29" s="23">
        <f>VLOOKUP(A29,Sheet1!$A$2:$F$57,5,FALSE)</f>
        <v>16060200</v>
      </c>
      <c r="F29" s="24">
        <f t="shared" si="0"/>
        <v>3384.3101285962975</v>
      </c>
      <c r="G29" s="24">
        <f t="shared" si="1"/>
        <v>7235.0872456774377</v>
      </c>
      <c r="H29" s="50">
        <f t="shared" si="2"/>
        <v>10619.397374273736</v>
      </c>
      <c r="I29" s="71">
        <f t="shared" si="3"/>
        <v>10619</v>
      </c>
    </row>
    <row r="30" spans="1:9" ht="17.5" x14ac:dyDescent="0.35">
      <c r="A30" s="58">
        <v>210015</v>
      </c>
      <c r="B30" s="69" t="s">
        <v>143</v>
      </c>
      <c r="C30" s="8" t="s">
        <v>33</v>
      </c>
      <c r="D30" s="22">
        <f>VLOOKUP(A30,Sheet1!$A$2:$F$57,6,FALSE)</f>
        <v>20347</v>
      </c>
      <c r="E30" s="23">
        <f>VLOOKUP(A30,Sheet1!$A$2:$F$57,5,FALSE)</f>
        <v>554968577.62</v>
      </c>
      <c r="F30" s="24">
        <f t="shared" si="0"/>
        <v>304692.73533871176</v>
      </c>
      <c r="G30" s="24">
        <f t="shared" si="1"/>
        <v>250012.20891957826</v>
      </c>
      <c r="H30" s="50">
        <f t="shared" si="2"/>
        <v>554704.94425828999</v>
      </c>
      <c r="I30" s="71">
        <f t="shared" si="3"/>
        <v>554705</v>
      </c>
    </row>
    <row r="31" spans="1:9" ht="17.5" x14ac:dyDescent="0.35">
      <c r="A31" s="58">
        <v>210056</v>
      </c>
      <c r="B31" s="69" t="s">
        <v>144</v>
      </c>
      <c r="C31" s="8" t="s">
        <v>60</v>
      </c>
      <c r="D31" s="22">
        <f>VLOOKUP(A31,Sheet1!$A$2:$F$57,6,FALSE)</f>
        <v>8418</v>
      </c>
      <c r="E31" s="23">
        <f>VLOOKUP(A31,Sheet1!$A$2:$F$57,5,FALSE)</f>
        <v>256874421.34999999</v>
      </c>
      <c r="F31" s="24">
        <f t="shared" si="0"/>
        <v>126058.06487842313</v>
      </c>
      <c r="G31" s="24">
        <f t="shared" si="1"/>
        <v>115721.40133062832</v>
      </c>
      <c r="H31" s="50">
        <f t="shared" si="2"/>
        <v>241779.46620905143</v>
      </c>
      <c r="I31" s="71">
        <f t="shared" si="3"/>
        <v>241779</v>
      </c>
    </row>
    <row r="32" spans="1:9" ht="17.5" x14ac:dyDescent="0.35">
      <c r="A32" s="58">
        <v>210034</v>
      </c>
      <c r="B32" s="69" t="s">
        <v>145</v>
      </c>
      <c r="C32" s="8" t="s">
        <v>47</v>
      </c>
      <c r="D32" s="22">
        <f>VLOOKUP(A32,Sheet1!$A$2:$F$57,6,FALSE)</f>
        <v>7349</v>
      </c>
      <c r="E32" s="23">
        <f>VLOOKUP(A32,Sheet1!$A$2:$F$57,5,FALSE)</f>
        <v>187755787.94</v>
      </c>
      <c r="F32" s="24">
        <f t="shared" si="0"/>
        <v>110049.97847369111</v>
      </c>
      <c r="G32" s="24">
        <f t="shared" si="1"/>
        <v>84583.598375288697</v>
      </c>
      <c r="H32" s="50">
        <f t="shared" si="2"/>
        <v>194633.57684897981</v>
      </c>
      <c r="I32" s="71">
        <f t="shared" si="3"/>
        <v>194634</v>
      </c>
    </row>
    <row r="33" spans="1:9" ht="17.5" x14ac:dyDescent="0.35">
      <c r="A33" s="60">
        <v>210018</v>
      </c>
      <c r="B33" s="69" t="s">
        <v>146</v>
      </c>
      <c r="C33" s="8" t="s">
        <v>36</v>
      </c>
      <c r="D33" s="22">
        <f>VLOOKUP(A33,Sheet1!$A$2:$F$57,6,FALSE)</f>
        <v>6156</v>
      </c>
      <c r="E33" s="23">
        <f>VLOOKUP(A33,Sheet1!$A$2:$F$57,5,FALSE)</f>
        <v>180055427.75999999</v>
      </c>
      <c r="F33" s="24">
        <f t="shared" si="0"/>
        <v>92185.013945304454</v>
      </c>
      <c r="G33" s="24">
        <f t="shared" si="1"/>
        <v>81114.601866811805</v>
      </c>
      <c r="H33" s="50">
        <f t="shared" si="2"/>
        <v>173299.61581211624</v>
      </c>
      <c r="I33" s="71">
        <f t="shared" si="3"/>
        <v>173300</v>
      </c>
    </row>
    <row r="34" spans="1:9" ht="17.5" x14ac:dyDescent="0.35">
      <c r="A34" s="58">
        <v>210062</v>
      </c>
      <c r="B34" s="69" t="s">
        <v>147</v>
      </c>
      <c r="C34" s="8" t="s">
        <v>65</v>
      </c>
      <c r="D34" s="22">
        <f>VLOOKUP(A34,Sheet1!$A$2:$F$57,6,FALSE)</f>
        <v>10418</v>
      </c>
      <c r="E34" s="23">
        <f>VLOOKUP(A34,Sheet1!$A$2:$F$57,5,FALSE)</f>
        <v>273965062.52000004</v>
      </c>
      <c r="F34" s="24">
        <f t="shared" si="0"/>
        <v>156007.71203414261</v>
      </c>
      <c r="G34" s="24">
        <f t="shared" si="1"/>
        <v>123420.70021541911</v>
      </c>
      <c r="H34" s="50">
        <f t="shared" si="2"/>
        <v>279428.41224956175</v>
      </c>
      <c r="I34" s="71">
        <f t="shared" si="3"/>
        <v>279428</v>
      </c>
    </row>
    <row r="35" spans="1:9" ht="17.5" x14ac:dyDescent="0.35">
      <c r="A35" s="58">
        <v>210028</v>
      </c>
      <c r="B35" s="69" t="s">
        <v>148</v>
      </c>
      <c r="C35" s="8" t="s">
        <v>42</v>
      </c>
      <c r="D35" s="22">
        <f>VLOOKUP(A35,Sheet1!$A$2:$F$57,6,FALSE)</f>
        <v>6354</v>
      </c>
      <c r="E35" s="23">
        <f>VLOOKUP(A35,Sheet1!$A$2:$F$57,5,FALSE)</f>
        <v>190672185</v>
      </c>
      <c r="F35" s="24">
        <f t="shared" si="0"/>
        <v>95150.02901372069</v>
      </c>
      <c r="G35" s="24">
        <f t="shared" si="1"/>
        <v>85897.429284750426</v>
      </c>
      <c r="H35" s="50">
        <f t="shared" si="2"/>
        <v>181047.45829847112</v>
      </c>
      <c r="I35" s="71">
        <f t="shared" si="3"/>
        <v>181047</v>
      </c>
    </row>
    <row r="36" spans="1:9" ht="17.5" x14ac:dyDescent="0.35">
      <c r="A36" s="58">
        <v>210024</v>
      </c>
      <c r="B36" s="69" t="s">
        <v>149</v>
      </c>
      <c r="C36" s="8" t="s">
        <v>40</v>
      </c>
      <c r="D36" s="22">
        <f>VLOOKUP(A36,Sheet1!$A$2:$F$57,6,FALSE)</f>
        <v>10726</v>
      </c>
      <c r="E36" s="23">
        <f>VLOOKUP(A36,Sheet1!$A$2:$F$57,5,FALSE)</f>
        <v>420492951.76000005</v>
      </c>
      <c r="F36" s="24">
        <f t="shared" si="0"/>
        <v>160619.9576961234</v>
      </c>
      <c r="G36" s="24">
        <f t="shared" si="1"/>
        <v>189431.21456619684</v>
      </c>
      <c r="H36" s="50">
        <f t="shared" si="2"/>
        <v>350051.17226232024</v>
      </c>
      <c r="I36" s="71">
        <f t="shared" si="3"/>
        <v>350051</v>
      </c>
    </row>
    <row r="37" spans="1:9" ht="17.5" x14ac:dyDescent="0.35">
      <c r="A37" s="58">
        <v>210008</v>
      </c>
      <c r="B37" s="69" t="s">
        <v>150</v>
      </c>
      <c r="C37" s="8" t="s">
        <v>27</v>
      </c>
      <c r="D37" s="22">
        <f>VLOOKUP(A37,Sheet1!$A$2:$F$57,6,FALSE)</f>
        <v>13576</v>
      </c>
      <c r="E37" s="23">
        <f>VLOOKUP(A37,Sheet1!$A$2:$F$57,5,FALSE)</f>
        <v>553679500</v>
      </c>
      <c r="F37" s="24">
        <f t="shared" si="0"/>
        <v>203298.20489302362</v>
      </c>
      <c r="G37" s="24">
        <f t="shared" si="1"/>
        <v>249431.48208883207</v>
      </c>
      <c r="H37" s="50">
        <f t="shared" si="2"/>
        <v>452729.68698185566</v>
      </c>
      <c r="I37" s="71">
        <f t="shared" si="3"/>
        <v>452730</v>
      </c>
    </row>
    <row r="38" spans="1:9" ht="17.5" x14ac:dyDescent="0.35">
      <c r="A38" s="58">
        <v>210001</v>
      </c>
      <c r="B38" s="69" t="s">
        <v>151</v>
      </c>
      <c r="C38" s="8" t="s">
        <v>21</v>
      </c>
      <c r="D38" s="22">
        <f>VLOOKUP(A38,Sheet1!$A$2:$F$57,6,FALSE)</f>
        <v>15481</v>
      </c>
      <c r="E38" s="23">
        <f>VLOOKUP(A38,Sheet1!$A$2:$F$57,5,FALSE)</f>
        <v>369067100</v>
      </c>
      <c r="F38" s="24">
        <f t="shared" si="0"/>
        <v>231825.24380884637</v>
      </c>
      <c r="G38" s="24">
        <f t="shared" si="1"/>
        <v>166263.97355009025</v>
      </c>
      <c r="H38" s="50">
        <f t="shared" si="2"/>
        <v>398089.21735893661</v>
      </c>
      <c r="I38" s="71">
        <f t="shared" si="3"/>
        <v>398089</v>
      </c>
    </row>
    <row r="39" spans="1:9" ht="17.5" x14ac:dyDescent="0.35">
      <c r="A39" s="58">
        <v>210040</v>
      </c>
      <c r="B39" s="69" t="s">
        <v>152</v>
      </c>
      <c r="C39" s="8" t="s">
        <v>52</v>
      </c>
      <c r="D39" s="22">
        <f>VLOOKUP(A39,Sheet1!$A$2:$F$57,6,FALSE)</f>
        <v>9516</v>
      </c>
      <c r="E39" s="23">
        <f>VLOOKUP(A39,Sheet1!$A$2:$F$57,5,FALSE)</f>
        <v>271508889.16999996</v>
      </c>
      <c r="F39" s="24">
        <f t="shared" si="0"/>
        <v>142500.42116691315</v>
      </c>
      <c r="G39" s="24">
        <f t="shared" si="1"/>
        <v>122314.19914583353</v>
      </c>
      <c r="H39" s="50">
        <f t="shared" si="2"/>
        <v>264814.62031274667</v>
      </c>
      <c r="I39" s="71">
        <f t="shared" si="3"/>
        <v>264815</v>
      </c>
    </row>
    <row r="40" spans="1:9" ht="17.5" x14ac:dyDescent="0.35">
      <c r="A40" s="58">
        <v>210019</v>
      </c>
      <c r="B40" s="69" t="s">
        <v>153</v>
      </c>
      <c r="C40" s="8" t="s">
        <v>37</v>
      </c>
      <c r="D40" s="22">
        <f>VLOOKUP(A40,Sheet1!$A$2:$F$57,6,FALSE)</f>
        <v>15629</v>
      </c>
      <c r="E40" s="23">
        <f>VLOOKUP(A40,Sheet1!$A$2:$F$57,5,FALSE)</f>
        <v>455207753</v>
      </c>
      <c r="F40" s="24">
        <f t="shared" si="0"/>
        <v>234041.51769836963</v>
      </c>
      <c r="G40" s="24">
        <f t="shared" si="1"/>
        <v>205070.16150880969</v>
      </c>
      <c r="H40" s="50">
        <f t="shared" si="2"/>
        <v>439111.67920717935</v>
      </c>
      <c r="I40" s="71">
        <f t="shared" si="3"/>
        <v>439112</v>
      </c>
    </row>
    <row r="41" spans="1:9" ht="17.5" x14ac:dyDescent="0.35">
      <c r="A41" s="58">
        <v>210003</v>
      </c>
      <c r="B41" s="69" t="s">
        <v>154</v>
      </c>
      <c r="C41" s="8" t="s">
        <v>116</v>
      </c>
      <c r="D41" s="22">
        <f>VLOOKUP(A41,Sheet1!$A$2:$F$57,6,FALSE)</f>
        <v>11415</v>
      </c>
      <c r="E41" s="23">
        <f>VLOOKUP(A41,Sheet1!$A$2:$F$57,5,FALSE)+Sheet1!E53</f>
        <v>348792700.48000002</v>
      </c>
      <c r="F41" s="24">
        <f t="shared" si="0"/>
        <v>170937.61114126875</v>
      </c>
      <c r="G41" s="24">
        <f t="shared" si="1"/>
        <v>157130.39804163328</v>
      </c>
      <c r="H41" s="50">
        <f t="shared" si="2"/>
        <v>328068.00918290205</v>
      </c>
      <c r="I41" s="71">
        <f t="shared" si="3"/>
        <v>328068</v>
      </c>
    </row>
    <row r="42" spans="1:9" ht="17.5" x14ac:dyDescent="0.35">
      <c r="A42" s="58">
        <v>210057</v>
      </c>
      <c r="B42" s="69" t="s">
        <v>155</v>
      </c>
      <c r="C42" s="8" t="s">
        <v>177</v>
      </c>
      <c r="D42" s="22">
        <f>VLOOKUP(A42,Sheet1!$A$2:$F$57,6,FALSE)</f>
        <v>18879</v>
      </c>
      <c r="E42" s="23">
        <f>VLOOKUP(A42,Sheet1!$A$2:$F$57,5,FALSE)+Sheet1!E51</f>
        <v>485042700.00000012</v>
      </c>
      <c r="F42" s="24">
        <f t="shared" si="0"/>
        <v>282709.69432641374</v>
      </c>
      <c r="G42" s="24">
        <f t="shared" si="1"/>
        <v>218510.74409901176</v>
      </c>
      <c r="H42" s="50">
        <f>F42+G42 + F70+G70</f>
        <v>501220.4384254255</v>
      </c>
      <c r="I42" s="71">
        <f t="shared" si="3"/>
        <v>501220</v>
      </c>
    </row>
    <row r="43" spans="1:9" ht="17.5" x14ac:dyDescent="0.35">
      <c r="A43" s="58">
        <v>210012</v>
      </c>
      <c r="B43" s="69" t="s">
        <v>156</v>
      </c>
      <c r="C43" s="8" t="s">
        <v>31</v>
      </c>
      <c r="D43" s="22">
        <f>VLOOKUP(A43,Sheet1!$A$2:$F$57,6,FALSE)</f>
        <v>16432</v>
      </c>
      <c r="E43" s="23">
        <f>VLOOKUP(A43,Sheet1!$A$2:$F$57,5,FALSE)</f>
        <v>790818977.39000058</v>
      </c>
      <c r="F43" s="24">
        <f t="shared" si="0"/>
        <v>246066.30103139096</v>
      </c>
      <c r="G43" s="24">
        <f t="shared" si="1"/>
        <v>356262.33153722039</v>
      </c>
      <c r="H43" s="50">
        <f t="shared" ref="H43:H60" si="4">F43+G43</f>
        <v>602328.6325686113</v>
      </c>
      <c r="I43" s="71">
        <f t="shared" si="3"/>
        <v>602329</v>
      </c>
    </row>
    <row r="44" spans="1:9" ht="17.5" x14ac:dyDescent="0.35">
      <c r="A44" s="58">
        <v>210011</v>
      </c>
      <c r="B44" s="69" t="s">
        <v>157</v>
      </c>
      <c r="C44" s="8" t="s">
        <v>30</v>
      </c>
      <c r="D44" s="22">
        <f>VLOOKUP(A44,Sheet1!$A$2:$F$57,6,FALSE)</f>
        <v>13955</v>
      </c>
      <c r="E44" s="23">
        <f>VLOOKUP(A44,Sheet1!$A$2:$F$57,5,FALSE)</f>
        <v>430110500</v>
      </c>
      <c r="F44" s="24">
        <f t="shared" ref="F44:F60" si="5">(D44/D$79)*$F$6</f>
        <v>208973.66302903244</v>
      </c>
      <c r="G44" s="24">
        <f t="shared" ref="G44:G60" si="6">(E44/E$79)*$F$6</f>
        <v>193763.9003737155</v>
      </c>
      <c r="H44" s="50">
        <f t="shared" si="4"/>
        <v>402737.56340274797</v>
      </c>
      <c r="I44" s="71">
        <f t="shared" ref="I44:I60" si="7">ROUND(H44,0)</f>
        <v>402738</v>
      </c>
    </row>
    <row r="45" spans="1:9" ht="17.5" x14ac:dyDescent="0.35">
      <c r="A45" s="58">
        <v>210022</v>
      </c>
      <c r="B45" s="69" t="s">
        <v>158</v>
      </c>
      <c r="C45" s="8" t="s">
        <v>38</v>
      </c>
      <c r="D45" s="22">
        <f>VLOOKUP(A45,Sheet1!$A$2:$F$57,6,FALSE)</f>
        <v>13481</v>
      </c>
      <c r="E45" s="23">
        <f>VLOOKUP(A45,Sheet1!$A$2:$F$57,5,FALSE)</f>
        <v>336635121.54000008</v>
      </c>
      <c r="F45" s="24">
        <f t="shared" si="5"/>
        <v>201875.59665312694</v>
      </c>
      <c r="G45" s="24">
        <f t="shared" si="6"/>
        <v>151653.43359990092</v>
      </c>
      <c r="H45" s="50">
        <f t="shared" si="4"/>
        <v>353529.03025302786</v>
      </c>
      <c r="I45" s="71">
        <f t="shared" si="7"/>
        <v>353529</v>
      </c>
    </row>
    <row r="46" spans="1:9" ht="17.5" x14ac:dyDescent="0.35">
      <c r="A46" s="58">
        <v>210043</v>
      </c>
      <c r="B46" s="69" t="s">
        <v>159</v>
      </c>
      <c r="C46" s="8" t="s">
        <v>53</v>
      </c>
      <c r="D46" s="22">
        <f>VLOOKUP(A46,Sheet1!$A$2:$F$57,6,FALSE)</f>
        <v>17185.999999999996</v>
      </c>
      <c r="E46" s="23">
        <f>VLOOKUP(A46,Sheet1!$A$2:$F$57,5,FALSE)</f>
        <v>448592881.11000007</v>
      </c>
      <c r="F46" s="24">
        <f t="shared" si="5"/>
        <v>257357.31800909716</v>
      </c>
      <c r="G46" s="24">
        <f t="shared" si="6"/>
        <v>202090.17525439637</v>
      </c>
      <c r="H46" s="50">
        <f t="shared" si="4"/>
        <v>459447.49326349352</v>
      </c>
      <c r="I46" s="71">
        <f t="shared" si="7"/>
        <v>459447</v>
      </c>
    </row>
    <row r="47" spans="1:9" ht="17.5" x14ac:dyDescent="0.35">
      <c r="A47" s="58">
        <v>210035</v>
      </c>
      <c r="B47" s="69" t="s">
        <v>160</v>
      </c>
      <c r="C47" s="8" t="s">
        <v>48</v>
      </c>
      <c r="D47" s="22">
        <f>VLOOKUP(A47,Sheet1!$A$2:$F$57,6,FALSE)</f>
        <v>6054</v>
      </c>
      <c r="E47" s="23">
        <f>VLOOKUP(A47,Sheet1!$A$2:$F$57,5,FALSE)</f>
        <v>155775065.41</v>
      </c>
      <c r="F47" s="24">
        <f t="shared" si="5"/>
        <v>90657.581940362754</v>
      </c>
      <c r="G47" s="24">
        <f t="shared" si="6"/>
        <v>70176.348298430879</v>
      </c>
      <c r="H47" s="50">
        <f t="shared" si="4"/>
        <v>160833.93023879363</v>
      </c>
      <c r="I47" s="71">
        <f t="shared" si="7"/>
        <v>160834</v>
      </c>
    </row>
    <row r="48" spans="1:9" ht="17.5" x14ac:dyDescent="0.35">
      <c r="A48" s="58">
        <v>210030</v>
      </c>
      <c r="B48" s="69" t="s">
        <v>161</v>
      </c>
      <c r="C48" s="8" t="s">
        <v>44</v>
      </c>
      <c r="D48" s="22">
        <f>VLOOKUP(A48,Sheet1!$A$2:$F$57,6,FALSE)</f>
        <v>734</v>
      </c>
      <c r="E48" s="23">
        <f>VLOOKUP(A48,Sheet1!$A$2:$F$57,5,FALSE)</f>
        <v>50208133.770000003</v>
      </c>
      <c r="F48" s="24">
        <f t="shared" si="5"/>
        <v>10991.520506149038</v>
      </c>
      <c r="G48" s="24">
        <f t="shared" si="6"/>
        <v>22618.661552695088</v>
      </c>
      <c r="H48" s="50">
        <f t="shared" si="4"/>
        <v>33610.182058844126</v>
      </c>
      <c r="I48" s="71">
        <f t="shared" si="7"/>
        <v>33610</v>
      </c>
    </row>
    <row r="49" spans="1:9" ht="17.5" x14ac:dyDescent="0.35">
      <c r="A49" s="58">
        <v>210010</v>
      </c>
      <c r="B49" s="69" t="s">
        <v>162</v>
      </c>
      <c r="C49" s="8" t="s">
        <v>29</v>
      </c>
      <c r="D49" s="22">
        <f>VLOOKUP(A49,Sheet1!$A$2:$F$57,6,FALSE)</f>
        <v>1571</v>
      </c>
      <c r="E49" s="23">
        <f>VLOOKUP(A49,Sheet1!$A$2:$F$57,5,FALSE)</f>
        <v>45196511.380000003</v>
      </c>
      <c r="F49" s="24">
        <f t="shared" si="5"/>
        <v>23525.447840817626</v>
      </c>
      <c r="G49" s="24">
        <f t="shared" si="6"/>
        <v>20360.935918267096</v>
      </c>
      <c r="H49" s="50">
        <f t="shared" si="4"/>
        <v>43886.383759084725</v>
      </c>
      <c r="I49" s="71">
        <f t="shared" si="7"/>
        <v>43886</v>
      </c>
    </row>
    <row r="50" spans="1:9" ht="17.5" x14ac:dyDescent="0.35">
      <c r="A50" s="58">
        <v>210037</v>
      </c>
      <c r="B50" s="69" t="s">
        <v>163</v>
      </c>
      <c r="C50" s="8" t="s">
        <v>77</v>
      </c>
      <c r="D50" s="22">
        <f>VLOOKUP(A50,Sheet1!$A$2:$F$57,6,FALSE)</f>
        <v>6575</v>
      </c>
      <c r="E50" s="23">
        <f>VLOOKUP(A50,Sheet1!$A$2:$F$57,5,FALSE)+Sheet1!E52</f>
        <v>238886387.47999999</v>
      </c>
      <c r="F50" s="24">
        <f t="shared" si="5"/>
        <v>98459.465024427671</v>
      </c>
      <c r="G50" s="24">
        <f t="shared" si="6"/>
        <v>107617.8288702822</v>
      </c>
      <c r="H50" s="50">
        <f t="shared" si="4"/>
        <v>206077.29389470987</v>
      </c>
      <c r="I50" s="71">
        <f t="shared" si="7"/>
        <v>206077</v>
      </c>
    </row>
    <row r="51" spans="1:9" ht="17.5" x14ac:dyDescent="0.35">
      <c r="A51" s="58">
        <v>210006</v>
      </c>
      <c r="B51" s="69" t="s">
        <v>164</v>
      </c>
      <c r="C51" s="8" t="s">
        <v>26</v>
      </c>
      <c r="D51" s="22">
        <f>VLOOKUP(A51,Sheet1!$A$2:$F$57,6,FALSE)</f>
        <v>4158</v>
      </c>
      <c r="E51" s="23">
        <f>VLOOKUP(A51,Sheet1!$A$2:$F$57,5,FALSE)</f>
        <v>108110066.70999999</v>
      </c>
      <c r="F51" s="24">
        <f t="shared" si="5"/>
        <v>62265.31643674073</v>
      </c>
      <c r="G51" s="24">
        <f t="shared" si="6"/>
        <v>48703.363892283902</v>
      </c>
      <c r="H51" s="50">
        <f t="shared" si="4"/>
        <v>110968.68032902463</v>
      </c>
      <c r="I51" s="71">
        <f t="shared" si="7"/>
        <v>110969</v>
      </c>
    </row>
    <row r="52" spans="1:9" ht="17.5" x14ac:dyDescent="0.35">
      <c r="A52" s="58">
        <v>210002</v>
      </c>
      <c r="B52" s="69" t="s">
        <v>165</v>
      </c>
      <c r="C52" s="8" t="s">
        <v>22</v>
      </c>
      <c r="D52" s="22">
        <f>VLOOKUP(A52,Sheet1!$A$2:$F$57,6,FALSE)</f>
        <v>22967</v>
      </c>
      <c r="E52" s="23">
        <f>VLOOKUP(A52,Sheet1!$A$2:$F$57,5,FALSE)</f>
        <v>1557658199.3699999</v>
      </c>
      <c r="F52" s="24">
        <f t="shared" si="5"/>
        <v>343926.77311270428</v>
      </c>
      <c r="G52" s="24">
        <f t="shared" si="6"/>
        <v>701721.83231757826</v>
      </c>
      <c r="H52" s="50">
        <f t="shared" si="4"/>
        <v>1045648.6054302825</v>
      </c>
      <c r="I52" s="71">
        <f t="shared" si="7"/>
        <v>1045649</v>
      </c>
    </row>
    <row r="53" spans="1:9" ht="17.5" x14ac:dyDescent="0.35">
      <c r="A53" s="58">
        <v>210038</v>
      </c>
      <c r="B53" s="69" t="s">
        <v>166</v>
      </c>
      <c r="C53" s="8" t="s">
        <v>50</v>
      </c>
      <c r="D53" s="22">
        <f>VLOOKUP(A53,Sheet1!$A$2:$F$57,6,FALSE)</f>
        <v>4405</v>
      </c>
      <c r="E53" s="23">
        <f>VLOOKUP(A53,Sheet1!$A$2:$F$57,5,FALSE)</f>
        <v>230207702.63999999</v>
      </c>
      <c r="F53" s="24">
        <f t="shared" si="5"/>
        <v>65964.097860472088</v>
      </c>
      <c r="G53" s="24">
        <f t="shared" si="6"/>
        <v>103708.09910383233</v>
      </c>
      <c r="H53" s="50">
        <f t="shared" si="4"/>
        <v>169672.19696430443</v>
      </c>
      <c r="I53" s="71">
        <f t="shared" si="7"/>
        <v>169672</v>
      </c>
    </row>
    <row r="54" spans="1:9" ht="17.5" x14ac:dyDescent="0.35">
      <c r="A54" s="58">
        <v>210058</v>
      </c>
      <c r="B54" s="69" t="s">
        <v>167</v>
      </c>
      <c r="C54" s="8" t="s">
        <v>62</v>
      </c>
      <c r="D54" s="22">
        <f>VLOOKUP(A54,Sheet1!$A$2:$F$57,6,FALSE)</f>
        <v>2222</v>
      </c>
      <c r="E54" s="23">
        <f>VLOOKUP(A54,Sheet1!$A$2:$F$57,5,FALSE)</f>
        <v>124572575.37</v>
      </c>
      <c r="F54" s="24">
        <f t="shared" si="5"/>
        <v>33274.057990004301</v>
      </c>
      <c r="G54" s="24">
        <f t="shared" si="6"/>
        <v>56119.690366289236</v>
      </c>
      <c r="H54" s="50">
        <f t="shared" si="4"/>
        <v>89393.748356293538</v>
      </c>
      <c r="I54" s="71">
        <f t="shared" si="7"/>
        <v>89394</v>
      </c>
    </row>
    <row r="55" spans="1:9" ht="17.5" x14ac:dyDescent="0.35">
      <c r="A55" s="58">
        <v>218992</v>
      </c>
      <c r="B55" s="69" t="s">
        <v>168</v>
      </c>
      <c r="C55" s="8" t="s">
        <v>75</v>
      </c>
      <c r="D55" s="22">
        <f>VLOOKUP(A55,Sheet1!$A$2:$F$57,6,FALSE)</f>
        <v>3627</v>
      </c>
      <c r="E55" s="23">
        <f>VLOOKUP(A55,Sheet1!$A$2:$F$57,5,FALSE)</f>
        <v>223249658.05999997</v>
      </c>
      <c r="F55" s="24">
        <f t="shared" si="5"/>
        <v>54313.685116897213</v>
      </c>
      <c r="G55" s="24">
        <f t="shared" si="6"/>
        <v>100573.51425460175</v>
      </c>
      <c r="H55" s="50">
        <f t="shared" si="4"/>
        <v>154887.19937149895</v>
      </c>
      <c r="I55" s="71">
        <f t="shared" si="7"/>
        <v>154887</v>
      </c>
    </row>
    <row r="56" spans="1:9" ht="17.5" x14ac:dyDescent="0.35">
      <c r="A56" s="58">
        <v>210063</v>
      </c>
      <c r="B56" s="69" t="s">
        <v>169</v>
      </c>
      <c r="C56" s="8" t="s">
        <v>66</v>
      </c>
      <c r="D56" s="22">
        <f>VLOOKUP(A56,Sheet1!$A$2:$F$57,6,FALSE)</f>
        <v>14511</v>
      </c>
      <c r="E56" s="23">
        <f>VLOOKUP(A56,Sheet1!$A$2:$F$57,5,FALSE)</f>
        <v>389173561.25999993</v>
      </c>
      <c r="F56" s="24">
        <f t="shared" si="5"/>
        <v>217299.66493832244</v>
      </c>
      <c r="G56" s="24">
        <f t="shared" si="6"/>
        <v>175321.89321596819</v>
      </c>
      <c r="H56" s="50">
        <f t="shared" si="4"/>
        <v>392621.55815429066</v>
      </c>
      <c r="I56" s="71">
        <f t="shared" si="7"/>
        <v>392622</v>
      </c>
    </row>
    <row r="57" spans="1:9" ht="17.5" x14ac:dyDescent="0.35">
      <c r="A57" s="58">
        <v>210049</v>
      </c>
      <c r="B57" s="69" t="s">
        <v>170</v>
      </c>
      <c r="C57" s="8" t="s">
        <v>57</v>
      </c>
      <c r="D57" s="22">
        <f>VLOOKUP(A57,Sheet1!$A$2:$F$57,6,FALSE)</f>
        <v>10815</v>
      </c>
      <c r="E57" s="23">
        <f>VLOOKUP(A57,Sheet1!$A$2:$F$57,5,FALSE)</f>
        <v>323916501.73000002</v>
      </c>
      <c r="F57" s="24">
        <f t="shared" si="5"/>
        <v>161952.7169945529</v>
      </c>
      <c r="G57" s="24">
        <f t="shared" si="6"/>
        <v>145923.72139395381</v>
      </c>
      <c r="H57" s="50">
        <f t="shared" si="4"/>
        <v>307876.43838850671</v>
      </c>
      <c r="I57" s="71">
        <f t="shared" si="7"/>
        <v>307876</v>
      </c>
    </row>
    <row r="58" spans="1:9" ht="17.5" x14ac:dyDescent="0.35">
      <c r="A58" s="58">
        <v>210032</v>
      </c>
      <c r="B58" s="69" t="s">
        <v>171</v>
      </c>
      <c r="C58" s="8" t="s">
        <v>45</v>
      </c>
      <c r="D58" s="22">
        <f>VLOOKUP(A58,Sheet1!$A$2:$F$57,6,FALSE)</f>
        <v>4937</v>
      </c>
      <c r="E58" s="23">
        <f>VLOOKUP(A58,Sheet1!$A$2:$F$57,5,FALSE)</f>
        <v>164257700</v>
      </c>
      <c r="F58" s="24">
        <f t="shared" si="5"/>
        <v>73930.70400389345</v>
      </c>
      <c r="G58" s="24">
        <f t="shared" si="6"/>
        <v>73997.757828315385</v>
      </c>
      <c r="H58" s="50">
        <f t="shared" si="4"/>
        <v>147928.46183220885</v>
      </c>
      <c r="I58" s="71">
        <f t="shared" si="7"/>
        <v>147928</v>
      </c>
    </row>
    <row r="59" spans="1:9" ht="17.5" x14ac:dyDescent="0.35">
      <c r="A59" s="59">
        <v>210016</v>
      </c>
      <c r="B59" s="69" t="s">
        <v>172</v>
      </c>
      <c r="C59" s="8" t="s">
        <v>178</v>
      </c>
      <c r="D59" s="22">
        <f>VLOOKUP(A59,Sheet1!$A$2:$F$57,6,FALSE)</f>
        <v>9640</v>
      </c>
      <c r="E59" s="23">
        <f>VLOOKUP(A59,Sheet1!$A$2:$F$57,5,FALSE)</f>
        <v>302988400</v>
      </c>
      <c r="F59" s="24">
        <f t="shared" si="5"/>
        <v>144357.29929056772</v>
      </c>
      <c r="G59" s="24">
        <f t="shared" si="6"/>
        <v>136495.65437716927</v>
      </c>
      <c r="H59" s="50">
        <f t="shared" si="4"/>
        <v>280852.95366773696</v>
      </c>
      <c r="I59" s="71">
        <f t="shared" si="7"/>
        <v>280853</v>
      </c>
    </row>
    <row r="60" spans="1:9" ht="17.5" x14ac:dyDescent="0.35">
      <c r="A60" s="58">
        <v>210027</v>
      </c>
      <c r="B60" s="69" t="s">
        <v>173</v>
      </c>
      <c r="C60" s="8" t="s">
        <v>41</v>
      </c>
      <c r="D60" s="22">
        <f>VLOOKUP(A60,Sheet1!$A$2:$F$57,6,FALSE)</f>
        <v>11004</v>
      </c>
      <c r="E60" s="23">
        <f>VLOOKUP(A60,Sheet1!$A$2:$F$57,5,FALSE)</f>
        <v>336123500</v>
      </c>
      <c r="F60" s="24">
        <f t="shared" si="5"/>
        <v>164782.95865076839</v>
      </c>
      <c r="G60" s="24">
        <f t="shared" si="6"/>
        <v>151422.94914275414</v>
      </c>
      <c r="H60" s="50">
        <f t="shared" si="4"/>
        <v>316205.90779352252</v>
      </c>
      <c r="I60" s="71">
        <f t="shared" si="7"/>
        <v>316206</v>
      </c>
    </row>
    <row r="61" spans="1:9" ht="18.5" x14ac:dyDescent="0.45">
      <c r="A61" s="58"/>
      <c r="B61" s="58"/>
      <c r="C61" s="8"/>
      <c r="D61" s="29"/>
      <c r="E61" s="28"/>
      <c r="F61" s="29"/>
      <c r="G61" s="29"/>
      <c r="H61" s="30"/>
      <c r="I61" s="26"/>
    </row>
    <row r="63" spans="1:9" ht="17.5" x14ac:dyDescent="0.35">
      <c r="C63" s="8" t="s">
        <v>14</v>
      </c>
      <c r="D63" s="9">
        <f t="shared" ref="D63:I63" si="8">SUM(D12:D60)</f>
        <v>523950</v>
      </c>
      <c r="E63" s="9">
        <f t="shared" si="8"/>
        <v>17509680289.639999</v>
      </c>
      <c r="F63" s="9">
        <f t="shared" si="8"/>
        <v>7846058.8136196043</v>
      </c>
      <c r="G63" s="9">
        <f t="shared" si="8"/>
        <v>7888075.1509610107</v>
      </c>
      <c r="H63" s="9">
        <f t="shared" si="8"/>
        <v>15734133.964580612</v>
      </c>
      <c r="I63" s="9">
        <f t="shared" si="8"/>
        <v>15734133</v>
      </c>
    </row>
    <row r="64" spans="1:9" ht="18.5" x14ac:dyDescent="0.45">
      <c r="D64" s="14"/>
      <c r="E64" s="32"/>
      <c r="F64" s="29"/>
      <c r="G64" s="29"/>
      <c r="H64" s="9"/>
      <c r="I64" s="26"/>
    </row>
    <row r="65" spans="1:9" ht="18.5" x14ac:dyDescent="0.45">
      <c r="A65" s="58"/>
      <c r="B65" s="58"/>
      <c r="D65" s="14"/>
      <c r="E65" s="32"/>
      <c r="F65" s="29"/>
      <c r="G65" s="29"/>
      <c r="H65" s="30"/>
      <c r="I65" s="26"/>
    </row>
    <row r="66" spans="1:9" ht="18.5" x14ac:dyDescent="0.45">
      <c r="A66" s="58"/>
      <c r="B66" s="58"/>
      <c r="C66" s="49"/>
      <c r="D66" s="14"/>
      <c r="E66" s="32"/>
      <c r="F66" s="29"/>
      <c r="G66" s="29"/>
      <c r="H66" s="30"/>
      <c r="I66" s="26"/>
    </row>
    <row r="67" spans="1:9" ht="19" thickBot="1" x14ac:dyDescent="0.5">
      <c r="A67" s="58"/>
      <c r="B67" s="58"/>
      <c r="C67" s="42" t="s">
        <v>19</v>
      </c>
      <c r="D67" s="14"/>
      <c r="E67" s="32"/>
      <c r="F67" s="29"/>
      <c r="G67" s="29"/>
      <c r="H67" s="30"/>
      <c r="I67" s="26"/>
    </row>
    <row r="68" spans="1:9" ht="18.5" x14ac:dyDescent="0.45">
      <c r="A68" s="58"/>
      <c r="B68" s="58"/>
      <c r="D68" s="16"/>
      <c r="E68" s="33"/>
      <c r="F68" s="16"/>
      <c r="G68" s="16"/>
      <c r="H68" s="20"/>
      <c r="I68" s="34"/>
    </row>
    <row r="69" spans="1:9" ht="17.5" x14ac:dyDescent="0.35">
      <c r="A69" s="58"/>
      <c r="B69" s="58"/>
      <c r="C69" s="8"/>
      <c r="D69" s="22"/>
      <c r="E69" s="23"/>
      <c r="F69" s="24"/>
      <c r="G69" s="24"/>
      <c r="H69" s="50"/>
      <c r="I69" s="26"/>
    </row>
    <row r="70" spans="1:9" ht="17.5" x14ac:dyDescent="0.35">
      <c r="A70" s="58"/>
      <c r="B70" s="58"/>
      <c r="C70" s="8"/>
      <c r="D70" s="22"/>
      <c r="E70" s="23"/>
      <c r="F70" s="24"/>
      <c r="G70" s="24"/>
      <c r="H70" s="50"/>
      <c r="I70" s="26"/>
    </row>
    <row r="71" spans="1:9" ht="17.5" x14ac:dyDescent="0.35">
      <c r="A71" s="58">
        <v>214003</v>
      </c>
      <c r="B71" s="69" t="s">
        <v>174</v>
      </c>
      <c r="C71" s="8" t="s">
        <v>73</v>
      </c>
      <c r="D71" s="22">
        <f>VLOOKUP(A71,Sheet1!$A$2:$F$57,6,FALSE)</f>
        <v>1746</v>
      </c>
      <c r="E71" s="23">
        <f>VLOOKUP(A71,Sheet1!$A$2:$F$57,5,FALSE)</f>
        <v>22562900</v>
      </c>
      <c r="F71" s="24">
        <f t="shared" ref="F71:G73" si="9">(D71/D$79)*$F$6</f>
        <v>26146.041966943078</v>
      </c>
      <c r="G71" s="24">
        <f t="shared" si="9"/>
        <v>10164.540293115619</v>
      </c>
      <c r="H71" s="50">
        <f>F71+G71</f>
        <v>36310.582260058698</v>
      </c>
      <c r="I71" s="71">
        <f>ROUND(H71,0)</f>
        <v>36311</v>
      </c>
    </row>
    <row r="72" spans="1:9" ht="17.5" x14ac:dyDescent="0.35">
      <c r="A72" s="58">
        <v>213300</v>
      </c>
      <c r="B72" s="69" t="s">
        <v>175</v>
      </c>
      <c r="C72" s="8" t="s">
        <v>71</v>
      </c>
      <c r="D72" s="22">
        <f>VLOOKUP(A72,Sheet1!$A$2:$F$57,6,FALSE)</f>
        <v>576</v>
      </c>
      <c r="E72" s="23">
        <f>VLOOKUP(A72,Sheet1!$A$2:$F$57,5,FALSE)</f>
        <v>66001531</v>
      </c>
      <c r="F72" s="24">
        <f t="shared" si="9"/>
        <v>8625.4983808472007</v>
      </c>
      <c r="G72" s="24">
        <f t="shared" si="9"/>
        <v>29733.554696285475</v>
      </c>
      <c r="H72" s="50">
        <f>F72+G72</f>
        <v>38359.053077132674</v>
      </c>
      <c r="I72" s="71">
        <f>ROUND(H72,0)</f>
        <v>38359</v>
      </c>
    </row>
    <row r="73" spans="1:9" ht="17.5" x14ac:dyDescent="0.35">
      <c r="A73" s="59">
        <v>214000</v>
      </c>
      <c r="B73" s="69" t="s">
        <v>176</v>
      </c>
      <c r="C73" s="8" t="s">
        <v>72</v>
      </c>
      <c r="D73" s="22">
        <f>VLOOKUP(A73,Sheet1!$A$2:$F$57,6,FALSE)</f>
        <v>7958</v>
      </c>
      <c r="E73" s="23">
        <f>VLOOKUP(A73,Sheet1!$A$2:$F$57,5,FALSE)</f>
        <v>159882533.00999999</v>
      </c>
      <c r="F73" s="24">
        <f t="shared" si="9"/>
        <v>119169.64603260768</v>
      </c>
      <c r="G73" s="24">
        <f t="shared" si="9"/>
        <v>72026.75404959172</v>
      </c>
      <c r="H73" s="50">
        <f>F73+G73</f>
        <v>191196.4000821994</v>
      </c>
      <c r="I73" s="71">
        <f>ROUND(H73,0)</f>
        <v>191196</v>
      </c>
    </row>
    <row r="74" spans="1:9" ht="18.5" x14ac:dyDescent="0.45">
      <c r="A74" s="58"/>
      <c r="B74" s="58"/>
      <c r="C74" s="8"/>
      <c r="D74" s="29"/>
      <c r="E74" s="9"/>
      <c r="F74" s="29"/>
      <c r="G74" s="29"/>
      <c r="H74" s="25"/>
      <c r="I74" s="35"/>
    </row>
    <row r="75" spans="1:9" ht="18.5" x14ac:dyDescent="0.45">
      <c r="A75" s="58"/>
      <c r="B75" s="58"/>
      <c r="C75" s="8"/>
      <c r="D75" s="29"/>
      <c r="E75" s="9"/>
      <c r="F75" s="29"/>
      <c r="G75" s="29"/>
      <c r="H75" s="31"/>
      <c r="I75" s="35"/>
    </row>
    <row r="76" spans="1:9" ht="17.5" x14ac:dyDescent="0.35">
      <c r="A76" s="58"/>
      <c r="B76" s="58"/>
      <c r="C76" s="8" t="s">
        <v>14</v>
      </c>
      <c r="D76" s="9">
        <f t="shared" ref="D76:I76" si="10">SUM(D69:D73)</f>
        <v>10280</v>
      </c>
      <c r="E76" s="9">
        <f t="shared" si="10"/>
        <v>248446964.00999999</v>
      </c>
      <c r="F76" s="9">
        <f t="shared" si="10"/>
        <v>153941.18638039796</v>
      </c>
      <c r="G76" s="9">
        <f t="shared" si="10"/>
        <v>111924.8490389928</v>
      </c>
      <c r="H76" s="9">
        <f t="shared" si="10"/>
        <v>265866.03541939077</v>
      </c>
      <c r="I76" s="9">
        <f t="shared" si="10"/>
        <v>265866</v>
      </c>
    </row>
    <row r="77" spans="1:9" ht="18.5" x14ac:dyDescent="0.45">
      <c r="A77" s="58"/>
      <c r="B77" s="58"/>
      <c r="C77" s="8"/>
      <c r="D77" s="36"/>
      <c r="E77" s="9"/>
      <c r="F77" s="62"/>
      <c r="G77" s="62"/>
      <c r="H77" s="30"/>
      <c r="I77" s="57"/>
    </row>
    <row r="78" spans="1:9" ht="18.5" x14ac:dyDescent="0.45">
      <c r="A78" s="58"/>
      <c r="B78" s="58"/>
      <c r="C78" s="8"/>
      <c r="D78" s="36"/>
      <c r="E78" s="9"/>
      <c r="F78" s="36"/>
      <c r="G78" s="36"/>
      <c r="H78" s="30"/>
      <c r="I78" s="35"/>
    </row>
    <row r="79" spans="1:9" ht="17.5" x14ac:dyDescent="0.35">
      <c r="A79" s="58"/>
      <c r="B79" s="58"/>
      <c r="C79" s="8" t="s">
        <v>15</v>
      </c>
      <c r="D79" s="9">
        <f t="shared" ref="D79:G79" si="11">D76+D63</f>
        <v>534230</v>
      </c>
      <c r="E79" s="41">
        <f t="shared" si="11"/>
        <v>17758127253.649998</v>
      </c>
      <c r="F79" s="24">
        <f t="shared" si="11"/>
        <v>8000000.0000000019</v>
      </c>
      <c r="G79" s="24">
        <f t="shared" si="11"/>
        <v>8000000.0000000037</v>
      </c>
      <c r="H79" s="24">
        <f>H76+H63</f>
        <v>16000000.000000004</v>
      </c>
      <c r="I79" s="26">
        <f>I76+I63</f>
        <v>15999999</v>
      </c>
    </row>
    <row r="80" spans="1:9" ht="17.5" x14ac:dyDescent="0.35">
      <c r="A80" s="58"/>
      <c r="B80" s="58"/>
      <c r="C80" s="8"/>
      <c r="D80" s="9"/>
      <c r="E80" s="9"/>
      <c r="F80" s="9"/>
      <c r="G80" s="9"/>
      <c r="H80" s="9"/>
      <c r="I80" s="9"/>
    </row>
    <row r="81" spans="3:7" x14ac:dyDescent="0.35">
      <c r="C81" s="48" t="s">
        <v>18</v>
      </c>
    </row>
    <row r="82" spans="3:7" x14ac:dyDescent="0.35">
      <c r="C82" s="64" t="s">
        <v>123</v>
      </c>
      <c r="D82" s="65"/>
      <c r="E82" s="66"/>
      <c r="F82" s="66"/>
      <c r="G82" s="63" t="s">
        <v>118</v>
      </c>
    </row>
    <row r="83" spans="3:7" x14ac:dyDescent="0.35">
      <c r="C83" s="66" t="s">
        <v>119</v>
      </c>
      <c r="D83" s="66"/>
      <c r="E83" s="66"/>
      <c r="F83" s="66"/>
    </row>
    <row r="84" spans="3:7" x14ac:dyDescent="0.35">
      <c r="C84" s="66" t="s">
        <v>180</v>
      </c>
      <c r="D84" s="66"/>
      <c r="E84" s="66"/>
      <c r="F84" s="66"/>
      <c r="G84" s="63"/>
    </row>
    <row r="85" spans="3:7" x14ac:dyDescent="0.35">
      <c r="F85" s="63"/>
      <c r="G85" s="63"/>
    </row>
    <row r="86" spans="3:7" x14ac:dyDescent="0.35">
      <c r="F86" s="63"/>
    </row>
    <row r="87" spans="3:7" x14ac:dyDescent="0.35">
      <c r="F87" s="63"/>
    </row>
  </sheetData>
  <sortState ref="A69:I73">
    <sortCondition ref="C69:C7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opLeftCell="A19" workbookViewId="0">
      <selection activeCell="E31" sqref="E31"/>
    </sheetView>
  </sheetViews>
  <sheetFormatPr defaultRowHeight="14.5" x14ac:dyDescent="0.35"/>
  <cols>
    <col min="5" max="5" width="16.81640625" bestFit="1" customWidth="1"/>
    <col min="6" max="6" width="10.54296875" bestFit="1" customWidth="1"/>
  </cols>
  <sheetData>
    <row r="2" spans="1:6" x14ac:dyDescent="0.35">
      <c r="A2" t="s">
        <v>82</v>
      </c>
      <c r="B2" t="s">
        <v>83</v>
      </c>
      <c r="D2" t="s">
        <v>84</v>
      </c>
      <c r="E2">
        <v>1000</v>
      </c>
      <c r="F2" t="s">
        <v>10</v>
      </c>
    </row>
    <row r="3" spans="1:6" x14ac:dyDescent="0.35">
      <c r="A3">
        <v>210001</v>
      </c>
      <c r="B3" t="s">
        <v>85</v>
      </c>
      <c r="D3">
        <v>369067.1</v>
      </c>
      <c r="E3" s="63">
        <v>369067100</v>
      </c>
      <c r="F3" s="63">
        <v>15481</v>
      </c>
    </row>
    <row r="4" spans="1:6" x14ac:dyDescent="0.35">
      <c r="A4">
        <v>210002</v>
      </c>
      <c r="B4" t="s">
        <v>22</v>
      </c>
      <c r="D4">
        <v>1557658.1993699998</v>
      </c>
      <c r="E4" s="63">
        <v>1557658199.3699999</v>
      </c>
      <c r="F4" s="63">
        <v>22967</v>
      </c>
    </row>
    <row r="5" spans="1:6" x14ac:dyDescent="0.35">
      <c r="A5">
        <v>210003</v>
      </c>
      <c r="B5" t="s">
        <v>86</v>
      </c>
      <c r="D5">
        <v>327529.54771000001</v>
      </c>
      <c r="E5" s="63">
        <v>327529547.71000004</v>
      </c>
      <c r="F5" s="63">
        <v>11415</v>
      </c>
    </row>
    <row r="6" spans="1:6" x14ac:dyDescent="0.35">
      <c r="A6">
        <v>210004</v>
      </c>
      <c r="B6" t="s">
        <v>24</v>
      </c>
      <c r="D6">
        <v>518074.4</v>
      </c>
      <c r="E6" s="63">
        <v>518074400</v>
      </c>
      <c r="F6" s="63">
        <v>25963</v>
      </c>
    </row>
    <row r="7" spans="1:6" x14ac:dyDescent="0.35">
      <c r="A7">
        <v>210005</v>
      </c>
      <c r="B7" t="s">
        <v>87</v>
      </c>
      <c r="D7">
        <v>354397.69999999995</v>
      </c>
      <c r="E7" s="63">
        <v>354397699.99999994</v>
      </c>
      <c r="F7" s="63">
        <v>15582</v>
      </c>
    </row>
    <row r="8" spans="1:6" x14ac:dyDescent="0.35">
      <c r="A8">
        <v>210006</v>
      </c>
      <c r="B8" t="s">
        <v>88</v>
      </c>
      <c r="D8">
        <v>108110.06671</v>
      </c>
      <c r="E8" s="63">
        <v>108110066.70999999</v>
      </c>
      <c r="F8" s="63">
        <v>4158</v>
      </c>
    </row>
    <row r="9" spans="1:6" x14ac:dyDescent="0.35">
      <c r="A9">
        <v>210008</v>
      </c>
      <c r="B9" t="s">
        <v>89</v>
      </c>
      <c r="D9">
        <v>553679.5</v>
      </c>
      <c r="E9" s="63">
        <v>553679500</v>
      </c>
      <c r="F9" s="63">
        <v>13576</v>
      </c>
    </row>
    <row r="10" spans="1:6" x14ac:dyDescent="0.35">
      <c r="A10">
        <v>210009</v>
      </c>
      <c r="B10" t="s">
        <v>28</v>
      </c>
      <c r="D10">
        <v>2474648.8302600002</v>
      </c>
      <c r="E10" s="63">
        <v>2474648830.2600002</v>
      </c>
      <c r="F10" s="63">
        <v>42102</v>
      </c>
    </row>
    <row r="11" spans="1:6" x14ac:dyDescent="0.35">
      <c r="A11">
        <v>210010</v>
      </c>
      <c r="B11" t="s">
        <v>90</v>
      </c>
      <c r="D11">
        <v>45196.511380000004</v>
      </c>
      <c r="E11" s="63">
        <v>45196511.380000003</v>
      </c>
      <c r="F11" s="63">
        <v>1571</v>
      </c>
    </row>
    <row r="12" spans="1:6" x14ac:dyDescent="0.35">
      <c r="A12">
        <v>210011</v>
      </c>
      <c r="B12" t="s">
        <v>91</v>
      </c>
      <c r="D12">
        <v>430110.5</v>
      </c>
      <c r="E12" s="63">
        <v>430110500</v>
      </c>
      <c r="F12" s="63">
        <v>13955</v>
      </c>
    </row>
    <row r="13" spans="1:6" x14ac:dyDescent="0.35">
      <c r="A13">
        <v>210012</v>
      </c>
      <c r="B13" t="s">
        <v>92</v>
      </c>
      <c r="D13">
        <v>790818.9773900006</v>
      </c>
      <c r="E13" s="63">
        <v>790818977.39000058</v>
      </c>
      <c r="F13" s="63">
        <v>16432</v>
      </c>
    </row>
    <row r="14" spans="1:6" x14ac:dyDescent="0.35">
      <c r="A14">
        <v>210013</v>
      </c>
      <c r="B14" t="s">
        <v>93</v>
      </c>
      <c r="D14">
        <v>111845.03961000001</v>
      </c>
      <c r="E14" s="63">
        <v>111845039.61000001</v>
      </c>
      <c r="F14" s="63">
        <v>2996</v>
      </c>
    </row>
    <row r="15" spans="1:6" x14ac:dyDescent="0.35">
      <c r="A15">
        <v>210015</v>
      </c>
      <c r="B15" t="s">
        <v>94</v>
      </c>
      <c r="D15">
        <v>554968.57762</v>
      </c>
      <c r="E15" s="63">
        <v>554968577.62</v>
      </c>
      <c r="F15" s="63">
        <v>20347</v>
      </c>
    </row>
    <row r="16" spans="1:6" x14ac:dyDescent="0.35">
      <c r="A16">
        <v>210016</v>
      </c>
      <c r="B16" t="s">
        <v>95</v>
      </c>
      <c r="D16">
        <v>302988.40000000002</v>
      </c>
      <c r="E16" s="63">
        <v>302988400</v>
      </c>
      <c r="F16" s="63">
        <v>9640</v>
      </c>
    </row>
    <row r="17" spans="1:6" x14ac:dyDescent="0.35">
      <c r="A17">
        <v>210017</v>
      </c>
      <c r="B17" t="s">
        <v>96</v>
      </c>
      <c r="D17">
        <v>63470.102850000003</v>
      </c>
      <c r="E17" s="63">
        <v>63470102.850000001</v>
      </c>
      <c r="F17" s="63">
        <v>1734</v>
      </c>
    </row>
    <row r="18" spans="1:6" x14ac:dyDescent="0.35">
      <c r="A18">
        <v>210018</v>
      </c>
      <c r="B18" t="s">
        <v>36</v>
      </c>
      <c r="D18">
        <v>180055.42775999999</v>
      </c>
      <c r="E18" s="63">
        <v>180055427.75999999</v>
      </c>
      <c r="F18" s="63">
        <v>6156</v>
      </c>
    </row>
    <row r="19" spans="1:6" x14ac:dyDescent="0.35">
      <c r="A19">
        <v>210019</v>
      </c>
      <c r="B19" t="s">
        <v>97</v>
      </c>
      <c r="D19">
        <v>455207.75300000003</v>
      </c>
      <c r="E19" s="63">
        <v>455207753</v>
      </c>
      <c r="F19" s="63">
        <v>15629</v>
      </c>
    </row>
    <row r="20" spans="1:6" x14ac:dyDescent="0.35">
      <c r="A20">
        <v>210022</v>
      </c>
      <c r="B20" t="s">
        <v>38</v>
      </c>
      <c r="D20">
        <v>336635.12154000008</v>
      </c>
      <c r="E20" s="63">
        <v>336635121.54000008</v>
      </c>
      <c r="F20" s="63">
        <v>13481</v>
      </c>
    </row>
    <row r="21" spans="1:6" x14ac:dyDescent="0.35">
      <c r="A21">
        <v>210023</v>
      </c>
      <c r="B21" t="s">
        <v>98</v>
      </c>
      <c r="D21">
        <v>639656.5</v>
      </c>
      <c r="E21" s="63">
        <v>639656500</v>
      </c>
      <c r="F21" s="63">
        <v>25566</v>
      </c>
    </row>
    <row r="22" spans="1:6" x14ac:dyDescent="0.35">
      <c r="A22">
        <v>210024</v>
      </c>
      <c r="B22" t="s">
        <v>99</v>
      </c>
      <c r="D22">
        <v>420492.95176000003</v>
      </c>
      <c r="E22" s="63">
        <v>420492951.76000005</v>
      </c>
      <c r="F22" s="63">
        <v>10726</v>
      </c>
    </row>
    <row r="23" spans="1:6" x14ac:dyDescent="0.35">
      <c r="A23">
        <v>210027</v>
      </c>
      <c r="B23" t="s">
        <v>41</v>
      </c>
      <c r="D23">
        <v>336123.5</v>
      </c>
      <c r="E23" s="63">
        <v>336123500</v>
      </c>
      <c r="F23" s="63">
        <v>11004</v>
      </c>
    </row>
    <row r="24" spans="1:6" x14ac:dyDescent="0.35">
      <c r="A24">
        <v>210028</v>
      </c>
      <c r="B24" t="s">
        <v>42</v>
      </c>
      <c r="D24">
        <v>190672.185</v>
      </c>
      <c r="E24" s="63">
        <v>190672185</v>
      </c>
      <c r="F24" s="63">
        <v>6354</v>
      </c>
    </row>
    <row r="25" spans="1:6" x14ac:dyDescent="0.35">
      <c r="A25">
        <v>210029</v>
      </c>
      <c r="B25" t="s">
        <v>43</v>
      </c>
      <c r="D25">
        <v>691568.31816000002</v>
      </c>
      <c r="E25" s="63">
        <v>691568318.15999997</v>
      </c>
      <c r="F25" s="63">
        <v>19340</v>
      </c>
    </row>
    <row r="26" spans="1:6" x14ac:dyDescent="0.35">
      <c r="A26">
        <v>210030</v>
      </c>
      <c r="B26" t="s">
        <v>100</v>
      </c>
      <c r="D26">
        <v>50208.13377</v>
      </c>
      <c r="E26" s="63">
        <v>50208133.770000003</v>
      </c>
      <c r="F26" s="63">
        <v>734</v>
      </c>
    </row>
    <row r="27" spans="1:6" x14ac:dyDescent="0.35">
      <c r="A27">
        <v>210032</v>
      </c>
      <c r="B27" t="s">
        <v>101</v>
      </c>
      <c r="D27">
        <v>164257.70000000001</v>
      </c>
      <c r="E27" s="63">
        <v>164257700</v>
      </c>
      <c r="F27" s="63">
        <v>4937</v>
      </c>
    </row>
    <row r="28" spans="1:6" x14ac:dyDescent="0.35">
      <c r="A28">
        <v>210033</v>
      </c>
      <c r="B28" t="s">
        <v>102</v>
      </c>
      <c r="D28">
        <v>233903.99299999999</v>
      </c>
      <c r="E28" s="63">
        <v>233903993</v>
      </c>
      <c r="F28" s="63">
        <v>10613</v>
      </c>
    </row>
    <row r="29" spans="1:6" x14ac:dyDescent="0.35">
      <c r="A29">
        <v>210034</v>
      </c>
      <c r="B29" t="s">
        <v>103</v>
      </c>
      <c r="D29">
        <v>187755.78794000001</v>
      </c>
      <c r="E29" s="63">
        <v>187755787.94</v>
      </c>
      <c r="F29" s="63">
        <v>7349</v>
      </c>
    </row>
    <row r="30" spans="1:6" x14ac:dyDescent="0.35">
      <c r="A30">
        <v>210035</v>
      </c>
      <c r="B30" t="s">
        <v>48</v>
      </c>
      <c r="D30">
        <v>155775.06541000001</v>
      </c>
      <c r="E30" s="63">
        <v>155775065.41</v>
      </c>
      <c r="F30" s="63">
        <v>6054</v>
      </c>
    </row>
    <row r="31" spans="1:6" x14ac:dyDescent="0.35">
      <c r="A31">
        <v>210037</v>
      </c>
      <c r="B31" t="s">
        <v>104</v>
      </c>
      <c r="D31">
        <v>231728.13514</v>
      </c>
      <c r="E31" s="63">
        <v>231728135.13999999</v>
      </c>
      <c r="F31" s="63">
        <v>6575</v>
      </c>
    </row>
    <row r="32" spans="1:6" x14ac:dyDescent="0.35">
      <c r="A32">
        <v>210038</v>
      </c>
      <c r="B32" t="s">
        <v>105</v>
      </c>
      <c r="D32">
        <v>230207.70263999997</v>
      </c>
      <c r="E32" s="63">
        <v>230207702.63999999</v>
      </c>
      <c r="F32" s="63">
        <v>4405</v>
      </c>
    </row>
    <row r="33" spans="1:6" x14ac:dyDescent="0.35">
      <c r="A33">
        <v>210039</v>
      </c>
      <c r="B33" t="s">
        <v>106</v>
      </c>
      <c r="D33">
        <v>153315.1</v>
      </c>
      <c r="E33" s="63">
        <v>153315100</v>
      </c>
      <c r="F33" s="63">
        <v>5423</v>
      </c>
    </row>
    <row r="34" spans="1:6" x14ac:dyDescent="0.35">
      <c r="A34">
        <v>210040</v>
      </c>
      <c r="B34" t="s">
        <v>107</v>
      </c>
      <c r="D34">
        <v>271508.88916999998</v>
      </c>
      <c r="E34" s="63">
        <v>271508889.16999996</v>
      </c>
      <c r="F34" s="63">
        <v>9516</v>
      </c>
    </row>
    <row r="35" spans="1:6" x14ac:dyDescent="0.35">
      <c r="A35">
        <v>210043</v>
      </c>
      <c r="B35" t="s">
        <v>53</v>
      </c>
      <c r="D35">
        <v>448592.88111000007</v>
      </c>
      <c r="E35" s="63">
        <v>448592881.11000007</v>
      </c>
      <c r="F35" s="63">
        <v>17185.999999999996</v>
      </c>
    </row>
    <row r="36" spans="1:6" x14ac:dyDescent="0.35">
      <c r="A36">
        <v>210044</v>
      </c>
      <c r="B36" t="s">
        <v>54</v>
      </c>
      <c r="D36">
        <v>477483.47112000006</v>
      </c>
      <c r="E36" s="63">
        <v>477483471.12000006</v>
      </c>
      <c r="F36" s="63">
        <v>17817</v>
      </c>
    </row>
    <row r="37" spans="1:6" x14ac:dyDescent="0.35">
      <c r="A37">
        <v>210045</v>
      </c>
      <c r="B37" t="s">
        <v>108</v>
      </c>
      <c r="D37">
        <v>16060.2</v>
      </c>
      <c r="E37" s="63">
        <v>16060200</v>
      </c>
      <c r="F37" s="63">
        <v>226</v>
      </c>
    </row>
    <row r="38" spans="1:6" x14ac:dyDescent="0.35">
      <c r="A38">
        <v>210048</v>
      </c>
      <c r="B38" t="s">
        <v>109</v>
      </c>
      <c r="D38">
        <v>307991.68300000002</v>
      </c>
      <c r="E38" s="63">
        <v>307991683</v>
      </c>
      <c r="F38" s="63">
        <v>14962</v>
      </c>
    </row>
    <row r="39" spans="1:6" x14ac:dyDescent="0.35">
      <c r="A39">
        <v>210049</v>
      </c>
      <c r="B39" t="s">
        <v>57</v>
      </c>
      <c r="D39">
        <v>323916.50173000002</v>
      </c>
      <c r="E39" s="63">
        <v>323916501.73000002</v>
      </c>
      <c r="F39" s="63">
        <v>10815</v>
      </c>
    </row>
    <row r="40" spans="1:6" x14ac:dyDescent="0.35">
      <c r="A40">
        <v>210051</v>
      </c>
      <c r="B40" t="s">
        <v>110</v>
      </c>
      <c r="D40">
        <v>256445.22899999999</v>
      </c>
      <c r="E40" s="63">
        <v>256445229</v>
      </c>
      <c r="F40" s="63">
        <v>10406</v>
      </c>
    </row>
    <row r="41" spans="1:6" x14ac:dyDescent="0.35">
      <c r="A41">
        <v>210055</v>
      </c>
      <c r="B41" t="s">
        <v>111</v>
      </c>
      <c r="D41">
        <v>70705.927070000005</v>
      </c>
      <c r="E41" s="63">
        <v>70705927.070000008</v>
      </c>
      <c r="F41" s="63">
        <v>1563</v>
      </c>
    </row>
    <row r="42" spans="1:6" x14ac:dyDescent="0.35">
      <c r="A42">
        <v>210056</v>
      </c>
      <c r="B42" t="s">
        <v>112</v>
      </c>
      <c r="D42">
        <v>256874.42134999999</v>
      </c>
      <c r="E42" s="63">
        <v>256874421.34999999</v>
      </c>
      <c r="F42" s="63">
        <v>8418</v>
      </c>
    </row>
    <row r="43" spans="1:6" x14ac:dyDescent="0.35">
      <c r="A43">
        <v>210057</v>
      </c>
      <c r="B43" t="s">
        <v>61</v>
      </c>
      <c r="D43">
        <v>470396.8000000001</v>
      </c>
      <c r="E43" s="63">
        <v>470396800.00000012</v>
      </c>
      <c r="F43" s="63">
        <v>18879</v>
      </c>
    </row>
    <row r="44" spans="1:6" x14ac:dyDescent="0.35">
      <c r="A44">
        <v>210058</v>
      </c>
      <c r="B44" t="s">
        <v>113</v>
      </c>
      <c r="D44">
        <v>124572.57537000001</v>
      </c>
      <c r="E44" s="63">
        <v>124572575.37</v>
      </c>
      <c r="F44" s="63">
        <v>2222</v>
      </c>
    </row>
    <row r="45" spans="1:6" x14ac:dyDescent="0.35">
      <c r="A45">
        <v>210060</v>
      </c>
      <c r="B45" t="s">
        <v>63</v>
      </c>
      <c r="D45">
        <v>53090.933999999994</v>
      </c>
      <c r="E45" s="63">
        <v>53090933.999999993</v>
      </c>
      <c r="F45" s="63">
        <v>1822</v>
      </c>
    </row>
    <row r="46" spans="1:6" x14ac:dyDescent="0.35">
      <c r="A46">
        <v>210061</v>
      </c>
      <c r="B46" t="s">
        <v>64</v>
      </c>
      <c r="D46">
        <v>110793</v>
      </c>
      <c r="E46" s="63">
        <v>110793000</v>
      </c>
      <c r="F46" s="63">
        <v>3112</v>
      </c>
    </row>
    <row r="47" spans="1:6" x14ac:dyDescent="0.35">
      <c r="A47">
        <v>210062</v>
      </c>
      <c r="B47" t="s">
        <v>65</v>
      </c>
      <c r="D47">
        <v>273965.06252000004</v>
      </c>
      <c r="E47" s="63">
        <v>273965062.52000004</v>
      </c>
      <c r="F47" s="63">
        <v>10418</v>
      </c>
    </row>
    <row r="48" spans="1:6" x14ac:dyDescent="0.35">
      <c r="A48">
        <v>210063</v>
      </c>
      <c r="B48" t="s">
        <v>114</v>
      </c>
      <c r="D48">
        <v>389173.56125999993</v>
      </c>
      <c r="E48" s="63">
        <v>389173561.25999993</v>
      </c>
      <c r="F48" s="63">
        <v>14511</v>
      </c>
    </row>
    <row r="49" spans="1:6" x14ac:dyDescent="0.35">
      <c r="A49">
        <v>210064</v>
      </c>
      <c r="B49" t="s">
        <v>17</v>
      </c>
      <c r="D49">
        <v>60471.261749999991</v>
      </c>
      <c r="E49" s="63">
        <v>60471261.749999993</v>
      </c>
      <c r="F49" s="63">
        <v>1289</v>
      </c>
    </row>
    <row r="50" spans="1:6" x14ac:dyDescent="0.35">
      <c r="A50">
        <v>210065</v>
      </c>
      <c r="B50" t="s">
        <v>67</v>
      </c>
      <c r="D50">
        <v>111194.1</v>
      </c>
      <c r="E50" s="63">
        <v>111194100</v>
      </c>
      <c r="F50" s="63">
        <v>4896</v>
      </c>
    </row>
    <row r="51" spans="1:6" x14ac:dyDescent="0.35">
      <c r="A51">
        <v>210087</v>
      </c>
      <c r="B51" t="s">
        <v>68</v>
      </c>
      <c r="D51">
        <v>14645.9</v>
      </c>
      <c r="E51" s="63">
        <v>14645900</v>
      </c>
      <c r="F51" s="63">
        <v>0</v>
      </c>
    </row>
    <row r="52" spans="1:6" x14ac:dyDescent="0.35">
      <c r="A52">
        <v>210088</v>
      </c>
      <c r="B52" t="s">
        <v>69</v>
      </c>
      <c r="D52">
        <v>7158.2523400000009</v>
      </c>
      <c r="E52" s="63">
        <v>7158252.3400000008</v>
      </c>
      <c r="F52" s="63">
        <v>0</v>
      </c>
    </row>
    <row r="53" spans="1:6" x14ac:dyDescent="0.35">
      <c r="A53">
        <v>210333</v>
      </c>
      <c r="B53" t="s">
        <v>115</v>
      </c>
      <c r="D53">
        <v>21263.152769999997</v>
      </c>
      <c r="E53" s="63">
        <v>21263152.769999996</v>
      </c>
      <c r="F53" s="63">
        <v>0</v>
      </c>
    </row>
    <row r="54" spans="1:6" x14ac:dyDescent="0.35">
      <c r="A54">
        <v>213300</v>
      </c>
      <c r="B54" t="s">
        <v>71</v>
      </c>
      <c r="D54">
        <v>66001.531000000003</v>
      </c>
      <c r="E54" s="63">
        <v>66001531</v>
      </c>
      <c r="F54" s="63">
        <v>576</v>
      </c>
    </row>
    <row r="55" spans="1:6" x14ac:dyDescent="0.35">
      <c r="A55">
        <v>214000</v>
      </c>
      <c r="B55" t="s">
        <v>72</v>
      </c>
      <c r="D55">
        <v>159882.53300999998</v>
      </c>
      <c r="E55" s="63">
        <v>159882533.00999999</v>
      </c>
      <c r="F55" s="63">
        <v>7958</v>
      </c>
    </row>
    <row r="56" spans="1:6" x14ac:dyDescent="0.35">
      <c r="A56">
        <v>214003</v>
      </c>
      <c r="B56" t="s">
        <v>73</v>
      </c>
      <c r="D56">
        <v>22562.9</v>
      </c>
      <c r="E56" s="63">
        <v>22562900</v>
      </c>
      <c r="F56" s="63">
        <v>1746</v>
      </c>
    </row>
    <row r="57" spans="1:6" x14ac:dyDescent="0.35">
      <c r="A57">
        <v>218992</v>
      </c>
      <c r="B57" t="s">
        <v>75</v>
      </c>
      <c r="D57">
        <v>223249.65805999999</v>
      </c>
      <c r="E57" s="63">
        <v>223249658.05999997</v>
      </c>
      <c r="F57" s="63">
        <v>3627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94D58D-2684-4A5D-B8BA-2FFA2C6A302A}"/>
</file>

<file path=customXml/itemProps2.xml><?xml version="1.0" encoding="utf-8"?>
<ds:datastoreItem xmlns:ds="http://schemas.openxmlformats.org/officeDocument/2006/customXml" ds:itemID="{5E70D496-9A7A-44F8-97F2-E3DA98A2D4E6}"/>
</file>

<file path=customXml/itemProps3.xml><?xml version="1.0" encoding="utf-8"?>
<ds:datastoreItem xmlns:ds="http://schemas.openxmlformats.org/officeDocument/2006/customXml" ds:itemID="{B07E4C64-43AE-4A7C-BE2A-E8280F97A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FY2020 Original</vt:lpstr>
      <vt:lpstr>Alpha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2015-07-14T20:42:21Z</dcterms:created>
  <dcterms:modified xsi:type="dcterms:W3CDTF">2020-12-02T16:11:33Z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