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19200" windowHeight="7035"/>
  </bookViews>
  <sheets>
    <sheet name="FY2018" sheetId="2" r:id="rId1"/>
  </sheets>
  <externalReferences>
    <externalReference r:id="rId2"/>
  </externalReferences>
  <definedNames>
    <definedName name="_xlnm.Print_Area" localSheetId="0">'FY2018'!$A$1:$I$60</definedName>
  </definedNames>
  <calcPr calcId="152511"/>
</workbook>
</file>

<file path=xl/calcChain.xml><?xml version="1.0" encoding="utf-8"?>
<calcChain xmlns="http://schemas.openxmlformats.org/spreadsheetml/2006/main">
  <c r="C57" i="2" l="1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G8" i="2"/>
  <c r="C58" i="2" l="1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H8" i="2"/>
  <c r="E8" i="2"/>
  <c r="E58" i="2" l="1"/>
  <c r="D58" i="2" s="1"/>
  <c r="F57" i="2" l="1"/>
  <c r="G56" i="2"/>
  <c r="F53" i="2"/>
  <c r="G52" i="2"/>
  <c r="F49" i="2"/>
  <c r="G48" i="2"/>
  <c r="F45" i="2"/>
  <c r="G44" i="2"/>
  <c r="F41" i="2"/>
  <c r="G40" i="2"/>
  <c r="F37" i="2"/>
  <c r="G36" i="2"/>
  <c r="F33" i="2"/>
  <c r="G32" i="2"/>
  <c r="F29" i="2"/>
  <c r="G28" i="2"/>
  <c r="F25" i="2"/>
  <c r="G24" i="2"/>
  <c r="F21" i="2"/>
  <c r="G20" i="2"/>
  <c r="F17" i="2"/>
  <c r="G16" i="2"/>
  <c r="F13" i="2"/>
  <c r="G12" i="2"/>
  <c r="F9" i="2"/>
  <c r="F38" i="2"/>
  <c r="F30" i="2"/>
  <c r="G25" i="2"/>
  <c r="G17" i="2"/>
  <c r="G9" i="2"/>
  <c r="G58" i="2"/>
  <c r="G59" i="2" s="1"/>
  <c r="F56" i="2"/>
  <c r="F52" i="2"/>
  <c r="F36" i="2"/>
  <c r="F32" i="2"/>
  <c r="F28" i="2"/>
  <c r="F24" i="2"/>
  <c r="F20" i="2"/>
  <c r="F16" i="2"/>
  <c r="F12" i="2"/>
  <c r="G53" i="2"/>
  <c r="G49" i="2"/>
  <c r="G41" i="2"/>
  <c r="H41" i="2" s="1"/>
  <c r="I41" i="2" s="1"/>
  <c r="F34" i="2"/>
  <c r="G33" i="2"/>
  <c r="F26" i="2"/>
  <c r="G21" i="2"/>
  <c r="H21" i="2" s="1"/>
  <c r="I21" i="2" s="1"/>
  <c r="F18" i="2"/>
  <c r="F14" i="2"/>
  <c r="F10" i="2"/>
  <c r="F58" i="2"/>
  <c r="F59" i="2" s="1"/>
  <c r="G57" i="2"/>
  <c r="F54" i="2"/>
  <c r="F50" i="2"/>
  <c r="F46" i="2"/>
  <c r="G45" i="2"/>
  <c r="F42" i="2"/>
  <c r="G37" i="2"/>
  <c r="G29" i="2"/>
  <c r="H29" i="2" s="1"/>
  <c r="I29" i="2" s="1"/>
  <c r="F22" i="2"/>
  <c r="G13" i="2"/>
  <c r="F11" i="2"/>
  <c r="G10" i="2"/>
  <c r="H10" i="2" s="1"/>
  <c r="I10" i="2" s="1"/>
  <c r="G23" i="2"/>
  <c r="F55" i="2"/>
  <c r="F39" i="2"/>
  <c r="F23" i="2"/>
  <c r="G54" i="2"/>
  <c r="G38" i="2"/>
  <c r="G22" i="2"/>
  <c r="G55" i="2"/>
  <c r="H55" i="2" s="1"/>
  <c r="I55" i="2" s="1"/>
  <c r="G19" i="2"/>
  <c r="G47" i="2"/>
  <c r="G15" i="2"/>
  <c r="F43" i="2"/>
  <c r="G42" i="2"/>
  <c r="G27" i="2"/>
  <c r="F19" i="2"/>
  <c r="G18" i="2"/>
  <c r="H18" i="2" s="1"/>
  <c r="I18" i="2" s="1"/>
  <c r="G39" i="2"/>
  <c r="F48" i="2"/>
  <c r="F27" i="2"/>
  <c r="G26" i="2"/>
  <c r="H26" i="2" s="1"/>
  <c r="I26" i="2" s="1"/>
  <c r="G51" i="2"/>
  <c r="F51" i="2"/>
  <c r="F35" i="2"/>
  <c r="G50" i="2"/>
  <c r="H50" i="2" s="1"/>
  <c r="I50" i="2" s="1"/>
  <c r="G34" i="2"/>
  <c r="H34" i="2" s="1"/>
  <c r="I34" i="2" s="1"/>
  <c r="G43" i="2"/>
  <c r="G11" i="2"/>
  <c r="F47" i="2"/>
  <c r="F31" i="2"/>
  <c r="F15" i="2"/>
  <c r="G46" i="2"/>
  <c r="G30" i="2"/>
  <c r="H30" i="2" s="1"/>
  <c r="I30" i="2" s="1"/>
  <c r="G14" i="2"/>
  <c r="H14" i="2" s="1"/>
  <c r="I14" i="2" s="1"/>
  <c r="G35" i="2"/>
  <c r="F44" i="2"/>
  <c r="G31" i="2"/>
  <c r="H31" i="2" s="1"/>
  <c r="I31" i="2" s="1"/>
  <c r="F40" i="2"/>
  <c r="H51" i="2" l="1"/>
  <c r="I51" i="2" s="1"/>
  <c r="H39" i="2"/>
  <c r="I39" i="2" s="1"/>
  <c r="H42" i="2"/>
  <c r="I42" i="2" s="1"/>
  <c r="H19" i="2"/>
  <c r="I19" i="2" s="1"/>
  <c r="H54" i="2"/>
  <c r="I54" i="2" s="1"/>
  <c r="H23" i="2"/>
  <c r="I23" i="2" s="1"/>
  <c r="H45" i="2"/>
  <c r="I45" i="2" s="1"/>
  <c r="H57" i="2"/>
  <c r="I57" i="2" s="1"/>
  <c r="H25" i="2"/>
  <c r="I25" i="2" s="1"/>
  <c r="H12" i="2"/>
  <c r="I12" i="2" s="1"/>
  <c r="H20" i="2"/>
  <c r="I20" i="2" s="1"/>
  <c r="H28" i="2"/>
  <c r="I28" i="2" s="1"/>
  <c r="H36" i="2"/>
  <c r="I36" i="2" s="1"/>
  <c r="H44" i="2"/>
  <c r="I44" i="2" s="1"/>
  <c r="H52" i="2"/>
  <c r="I52" i="2" s="1"/>
  <c r="H46" i="2"/>
  <c r="I46" i="2" s="1"/>
  <c r="H11" i="2"/>
  <c r="I11" i="2" s="1"/>
  <c r="H15" i="2"/>
  <c r="I15" i="2" s="1"/>
  <c r="H22" i="2"/>
  <c r="I22" i="2" s="1"/>
  <c r="H37" i="2"/>
  <c r="I37" i="2" s="1"/>
  <c r="H49" i="2"/>
  <c r="I49" i="2" s="1"/>
  <c r="H35" i="2"/>
  <c r="I35" i="2" s="1"/>
  <c r="H43" i="2"/>
  <c r="I43" i="2" s="1"/>
  <c r="H27" i="2"/>
  <c r="I27" i="2" s="1"/>
  <c r="H47" i="2"/>
  <c r="I47" i="2" s="1"/>
  <c r="H38" i="2"/>
  <c r="I38" i="2" s="1"/>
  <c r="H13" i="2"/>
  <c r="I13" i="2" s="1"/>
  <c r="H33" i="2"/>
  <c r="I33" i="2" s="1"/>
  <c r="H53" i="2"/>
  <c r="I53" i="2" s="1"/>
  <c r="H16" i="2"/>
  <c r="I16" i="2" s="1"/>
  <c r="H24" i="2"/>
  <c r="I24" i="2" s="1"/>
  <c r="H32" i="2"/>
  <c r="I32" i="2" s="1"/>
  <c r="H40" i="2"/>
  <c r="I40" i="2" s="1"/>
  <c r="H48" i="2"/>
  <c r="I48" i="2" s="1"/>
  <c r="H56" i="2"/>
  <c r="I56" i="2" s="1"/>
  <c r="H17" i="2"/>
  <c r="I17" i="2" s="1"/>
  <c r="H9" i="2"/>
  <c r="H58" i="2" l="1"/>
  <c r="H59" i="2" s="1"/>
  <c r="I9" i="2"/>
  <c r="I58" i="2" s="1"/>
</calcChain>
</file>

<file path=xl/sharedStrings.xml><?xml version="1.0" encoding="utf-8"?>
<sst xmlns="http://schemas.openxmlformats.org/spreadsheetml/2006/main" count="76" uniqueCount="71">
  <si>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</si>
  <si>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</si>
  <si>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</si>
  <si>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</si>
  <si>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</si>
  <si>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</si>
  <si>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</si>
  <si>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</si>
  <si>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</si>
  <si>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</si>
  <si>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</si>
  <si>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</si>
  <si>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</si>
  <si>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</si>
  <si>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</si>
  <si>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</si>
  <si>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</si>
  <si>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</si>
  <si>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</si>
  <si>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</si>
  <si>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</si>
  <si>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</si>
  <si>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</si>
  <si>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</si>
  <si>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</si>
  <si>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</si>
  <si>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</si>
  <si>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</si>
  <si>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</si>
  <si>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</si>
  <si>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</si>
  <si>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</si>
  <si>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</si>
  <si>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</si>
  <si>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</si>
  <si>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</si>
  <si>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</si>
  <si>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</si>
  <si>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</si>
  <si>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</si>
  <si>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</si>
  <si>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</si>
  <si>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</si>
  <si>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</si>
  <si>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</si>
  <si>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</si>
  <si>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</si>
  <si>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</si>
  <si>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</si>
  <si>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</si>
  <si>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</si>
  <si>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James Lawrence Kernan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</si>
  <si>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</si>
  <si>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</si>
  <si>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</si>
  <si>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</si>
  <si>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</si>
  <si>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</si>
  <si>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</si>
  <si>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</si>
  <si>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</si>
  <si>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</si>
  <si>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</si>
  <si>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</si>
  <si>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</si>
  <si>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</si>
  <si>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ü</t>
  </si>
  <si>
    <t>July 1, 2018 through June 30, 2019</t>
  </si>
  <si>
    <t>Note:  These amounts will be Marked up and included in rates at July 1, 2018</t>
  </si>
  <si>
    <t>FY 2019</t>
  </si>
  <si>
    <t>FY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</si>
</sst>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Wingdings"/>
      <charset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6" fontId="5" fillId="2" borderId="0" xfId="0" applyNumberFormat="1" applyFont="1" applyFill="1" applyAlignment="1">
      <alignment horizontal="center" wrapText="1"/>
    </xf>
    <xf numFmtId="6" fontId="4" fillId="2" borderId="0" xfId="0" applyNumberFormat="1" applyFont="1" applyFill="1" applyAlignment="1">
      <alignment horizontal="right" wrapText="1"/>
    </xf>
    <xf numFmtId="164" fontId="4" fillId="2" borderId="0" xfId="1" applyNumberFormat="1" applyFont="1" applyFill="1" applyAlignment="1">
      <alignment horizontal="right" wrapText="1"/>
    </xf>
    <xf numFmtId="0" fontId="1" fillId="0" borderId="0" xfId="0" applyNumberFormat="1" applyFont="1" applyAlignment="1"/>
    <xf numFmtId="0" fontId="2" fillId="0" borderId="0" xfId="0" applyNumberFormat="1" applyFont="1" applyAlignment="1"/>
    <xf numFmtId="10" fontId="0" fillId="0" borderId="0" xfId="0" applyNumberFormat="1"/>
    <xf numFmtId="0" fontId="6" fillId="2" borderId="0" xfId="0" applyFont="1" applyFill="1" applyAlignment="1">
      <alignment horizontal="center" wrapText="1"/>
    </xf>
    <xf numFmtId="10" fontId="4" fillId="2" borderId="0" xfId="1" applyNumberFormat="1" applyFont="1" applyFill="1" applyAlignment="1">
      <alignment horizontal="right" wrapText="1"/>
    </xf>
    <xf numFmtId="6" fontId="5" fillId="2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horizontal="center" wrapText="1"/>
    </xf>
    <xf numFmtId="0" fontId="2" fillId="0" borderId="0" xfId="0" applyNumberFormat="1" applyFont="1" applyAlignment="1">
      <alignment horizontal="center"/>
    </xf>
    <xf numFmtId="165" fontId="4" fillId="3" borderId="0" xfId="1" applyNumberFormat="1" applyFont="1" applyFill="1" applyAlignment="1">
      <alignment horizontal="center" wrapText="1"/>
    </xf>
    <xf numFmtId="10" fontId="4" fillId="2" borderId="0" xfId="0" applyNumberFormat="1" applyFont="1" applyFill="1" applyAlignment="1">
      <alignment horizontal="right" wrapText="1"/>
    </xf>
    <xf numFmtId="10" fontId="5" fillId="2" borderId="0" xfId="0" applyNumberFormat="1" applyFont="1" applyFill="1" applyAlignment="1">
      <alignment horizontal="right" wrapText="1"/>
    </xf>
    <xf numFmtId="0" fontId="8" fillId="0" borderId="0" xfId="0" applyFont="1"/>
  </cellXfs>
  <cellStyles count="3">
    <cellStyle name="Currency" xfId="1" builtinId="4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123\Update%20Model%20for%20GBR\FY2019\FY2019-Maryland-Healthcare-Fund-Payments%20-%20WIP%20Khoa%20201806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9 HC Fund"/>
      <sheetName val="Proj FY19 GBR"/>
    </sheetNames>
    <sheetDataSet>
      <sheetData sheetId="0"/>
      <sheetData sheetId="1">
        <row r="5">
          <cell r="C5">
            <v>1</v>
          </cell>
          <cell r="H5">
            <v>367373723.40127462</v>
          </cell>
        </row>
        <row r="6">
          <cell r="C6">
            <v>2</v>
          </cell>
          <cell r="H6">
            <v>1511534937.4002359</v>
          </cell>
        </row>
        <row r="7">
          <cell r="C7">
            <v>3</v>
          </cell>
          <cell r="H7">
            <v>302484614.96502864</v>
          </cell>
        </row>
        <row r="8">
          <cell r="C8">
            <v>4</v>
          </cell>
          <cell r="H8">
            <v>515914386.21349645</v>
          </cell>
        </row>
        <row r="9">
          <cell r="C9">
            <v>5</v>
          </cell>
          <cell r="H9">
            <v>357213434.41169465</v>
          </cell>
        </row>
        <row r="10">
          <cell r="C10">
            <v>6</v>
          </cell>
          <cell r="H10">
            <v>108506985.19474161</v>
          </cell>
        </row>
        <row r="11">
          <cell r="C11">
            <v>8</v>
          </cell>
          <cell r="H11">
            <v>549419333.82132971</v>
          </cell>
        </row>
        <row r="12">
          <cell r="C12">
            <v>9</v>
          </cell>
          <cell r="H12">
            <v>2492050443.0439682</v>
          </cell>
        </row>
        <row r="13">
          <cell r="C13">
            <v>10</v>
          </cell>
          <cell r="H13">
            <v>50993622.409717903</v>
          </cell>
        </row>
        <row r="14">
          <cell r="C14">
            <v>11</v>
          </cell>
          <cell r="H14">
            <v>443788700.86985171</v>
          </cell>
        </row>
        <row r="15">
          <cell r="C15">
            <v>12</v>
          </cell>
          <cell r="H15">
            <v>795572033.07474422</v>
          </cell>
        </row>
        <row r="16">
          <cell r="C16">
            <v>13</v>
          </cell>
          <cell r="H16">
            <v>120695414.57998778</v>
          </cell>
        </row>
        <row r="17">
          <cell r="C17">
            <v>15</v>
          </cell>
          <cell r="H17">
            <v>540709839.13314414</v>
          </cell>
        </row>
        <row r="18">
          <cell r="C18">
            <v>16</v>
          </cell>
          <cell r="H18">
            <v>284020647.9648658</v>
          </cell>
        </row>
        <row r="19">
          <cell r="C19">
            <v>17</v>
          </cell>
          <cell r="H19">
            <v>62734447.519844681</v>
          </cell>
        </row>
        <row r="20">
          <cell r="C20">
            <v>18</v>
          </cell>
          <cell r="H20">
            <v>181960653.07666588</v>
          </cell>
        </row>
        <row r="21">
          <cell r="C21">
            <v>19</v>
          </cell>
          <cell r="H21">
            <v>458432823.7091732</v>
          </cell>
        </row>
        <row r="22">
          <cell r="C22">
            <v>22</v>
          </cell>
          <cell r="H22">
            <v>332175516.9068923</v>
          </cell>
        </row>
        <row r="23">
          <cell r="C23">
            <v>23</v>
          </cell>
          <cell r="H23">
            <v>652453655.5546422</v>
          </cell>
        </row>
        <row r="24">
          <cell r="C24">
            <v>24</v>
          </cell>
          <cell r="H24">
            <v>445222905.51187813</v>
          </cell>
        </row>
        <row r="25">
          <cell r="C25">
            <v>27</v>
          </cell>
          <cell r="H25">
            <v>334070429.16278797</v>
          </cell>
        </row>
        <row r="26">
          <cell r="C26">
            <v>28</v>
          </cell>
          <cell r="H26">
            <v>185947721.0207957</v>
          </cell>
        </row>
        <row r="27">
          <cell r="C27">
            <v>29</v>
          </cell>
          <cell r="H27">
            <v>683107095.34928286</v>
          </cell>
        </row>
        <row r="28">
          <cell r="C28">
            <v>30</v>
          </cell>
          <cell r="H28">
            <v>58558336.118084729</v>
          </cell>
        </row>
        <row r="29">
          <cell r="C29">
            <v>32</v>
          </cell>
          <cell r="H29">
            <v>165767189.09137437</v>
          </cell>
        </row>
        <row r="30">
          <cell r="C30">
            <v>33</v>
          </cell>
          <cell r="H30">
            <v>234592143.24859589</v>
          </cell>
        </row>
        <row r="31">
          <cell r="C31">
            <v>34</v>
          </cell>
          <cell r="H31">
            <v>192134979.34870034</v>
          </cell>
        </row>
        <row r="32">
          <cell r="C32">
            <v>35</v>
          </cell>
          <cell r="H32">
            <v>158718616.93891948</v>
          </cell>
        </row>
        <row r="33">
          <cell r="C33">
            <v>37</v>
          </cell>
          <cell r="H33">
            <v>215118332.30317414</v>
          </cell>
        </row>
        <row r="34">
          <cell r="C34">
            <v>38</v>
          </cell>
          <cell r="H34">
            <v>241886950.65647027</v>
          </cell>
        </row>
        <row r="35">
          <cell r="C35">
            <v>39</v>
          </cell>
          <cell r="H35">
            <v>154334130.60940713</v>
          </cell>
        </row>
        <row r="36">
          <cell r="C36">
            <v>40</v>
          </cell>
          <cell r="H36">
            <v>272699949.73118502</v>
          </cell>
        </row>
        <row r="37">
          <cell r="C37">
            <v>43</v>
          </cell>
          <cell r="H37">
            <v>438513627.52859253</v>
          </cell>
        </row>
        <row r="38">
          <cell r="C38">
            <v>44</v>
          </cell>
          <cell r="H38">
            <v>473225099.42787808</v>
          </cell>
        </row>
        <row r="39">
          <cell r="C39">
            <v>45</v>
          </cell>
          <cell r="H39">
            <v>16320264.649058113</v>
          </cell>
        </row>
        <row r="40">
          <cell r="C40">
            <v>48</v>
          </cell>
          <cell r="H40">
            <v>314690385.34474075</v>
          </cell>
        </row>
        <row r="41">
          <cell r="C41">
            <v>49</v>
          </cell>
          <cell r="H41">
            <v>350280204.15649354</v>
          </cell>
        </row>
        <row r="42">
          <cell r="C42">
            <v>51</v>
          </cell>
          <cell r="H42">
            <v>251982583.43439129</v>
          </cell>
        </row>
        <row r="43">
          <cell r="C43">
            <v>55</v>
          </cell>
          <cell r="H43">
            <v>105713398.50181566</v>
          </cell>
        </row>
        <row r="44">
          <cell r="C44">
            <v>2004</v>
          </cell>
          <cell r="H44">
            <v>272274244.40371561</v>
          </cell>
        </row>
        <row r="45">
          <cell r="C45">
            <v>5050</v>
          </cell>
          <cell r="H45">
            <v>410215277.2123394</v>
          </cell>
        </row>
        <row r="46">
          <cell r="C46">
            <v>2001</v>
          </cell>
          <cell r="H46">
            <v>128138806.3388938</v>
          </cell>
        </row>
        <row r="47">
          <cell r="C47">
            <v>60</v>
          </cell>
          <cell r="H47">
            <v>52622067.451476589</v>
          </cell>
        </row>
        <row r="48">
          <cell r="C48">
            <v>61</v>
          </cell>
          <cell r="H48">
            <v>111269700.7018006</v>
          </cell>
        </row>
        <row r="49">
          <cell r="C49">
            <v>62</v>
          </cell>
          <cell r="H49">
            <v>279322261.87406594</v>
          </cell>
        </row>
        <row r="50">
          <cell r="C50">
            <v>63</v>
          </cell>
          <cell r="H50">
            <v>417558871.67883259</v>
          </cell>
        </row>
        <row r="51">
          <cell r="C51">
            <v>87</v>
          </cell>
          <cell r="H51">
            <v>14519665.432895174</v>
          </cell>
        </row>
        <row r="52">
          <cell r="C52">
            <v>88</v>
          </cell>
          <cell r="H52">
            <v>6637258.5398331126</v>
          </cell>
        </row>
        <row r="53">
          <cell r="C53">
            <v>333</v>
          </cell>
          <cell r="H53">
            <v>21397237.342593919</v>
          </cell>
        </row>
        <row r="54">
          <cell r="C54">
            <v>5033</v>
          </cell>
          <cell r="H54">
            <v>62112830.021654695</v>
          </cell>
        </row>
        <row r="55">
          <cell r="C55">
            <v>8992</v>
          </cell>
          <cell r="H55">
            <v>223686720.34007925</v>
          </cell>
        </row>
        <row r="56">
          <cell r="C56">
            <v>65</v>
          </cell>
          <cell r="H56">
            <v>108923061.74517436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selection activeCell="J11" sqref="J11"/>
    </sheetView>
  </sheetViews>
  <sheetFormatPr defaultRowHeight="15" x14ac:dyDescent="0.25"/>
  <cols>
    <col min="1" max="1" width="6.28515625" customWidth="1"/>
    <col min="2" max="2" width="31.5703125" customWidth="1"/>
    <col min="3" max="3" width="17.7109375" customWidth="1"/>
    <col min="4" max="4" width="13.7109375" customWidth="1"/>
    <col min="5" max="5" width="15.7109375" customWidth="1"/>
    <col min="6" max="6" width="14.28515625" customWidth="1"/>
    <col min="7" max="7" width="16.28515625" customWidth="1"/>
    <col min="8" max="8" width="14.7109375" customWidth="1"/>
    <col min="9" max="9" width="14.28515625" customWidth="1"/>
  </cols>
  <sheetData>
    <row r="1" spans="1:9" ht="23.25" customHeight="1" x14ac:dyDescent="0.35">
      <c r="A1" s="7" t="s">
        <v>63</v>
      </c>
      <c r="B1" s="7"/>
      <c r="C1" s="7"/>
      <c r="D1" s="7"/>
      <c r="E1" s="7"/>
      <c r="F1" s="7"/>
      <c r="G1" s="7"/>
      <c r="H1" s="7"/>
      <c r="I1" s="1"/>
    </row>
    <row r="2" spans="1:9" ht="15.75" x14ac:dyDescent="0.25">
      <c r="A2" s="8" t="s">
        <v>67</v>
      </c>
      <c r="B2" s="8"/>
      <c r="C2" s="8"/>
      <c r="D2" s="8"/>
      <c r="E2" s="8"/>
      <c r="F2" s="8"/>
      <c r="G2" s="14"/>
      <c r="I2" s="1"/>
    </row>
    <row r="3" spans="1:9" x14ac:dyDescent="0.25">
      <c r="A3" s="1"/>
      <c r="B3" s="1"/>
      <c r="C3" s="1"/>
      <c r="D3" s="1"/>
      <c r="E3" s="1"/>
      <c r="F3" s="1"/>
      <c r="G3" s="1"/>
      <c r="I3" s="1"/>
    </row>
    <row r="4" spans="1:9" x14ac:dyDescent="0.25">
      <c r="A4" s="1"/>
      <c r="B4" s="1"/>
      <c r="C4" s="1"/>
      <c r="D4" s="1"/>
      <c r="E4" s="1"/>
      <c r="F4" s="1"/>
      <c r="G4" s="13" t="s">
        <v>66</v>
      </c>
      <c r="I4" s="1"/>
    </row>
    <row r="5" spans="1:9" ht="26.25" x14ac:dyDescent="0.25">
      <c r="A5" s="3" t="s">
        <v>0</v>
      </c>
      <c r="B5" s="3" t="s">
        <v>1</v>
      </c>
      <c r="C5" s="1"/>
      <c r="D5" s="3" t="s">
        <v>58</v>
      </c>
      <c r="E5" s="1"/>
      <c r="F5" s="3"/>
      <c r="G5" s="1"/>
      <c r="H5" s="3" t="s">
        <v>2</v>
      </c>
      <c r="I5" s="3" t="s">
        <v>3</v>
      </c>
    </row>
    <row r="6" spans="1:9" x14ac:dyDescent="0.25">
      <c r="A6" s="1"/>
      <c r="B6" s="3" t="s">
        <v>4</v>
      </c>
      <c r="C6" s="3" t="s">
        <v>5</v>
      </c>
      <c r="D6" s="3" t="s">
        <v>59</v>
      </c>
      <c r="E6" s="3" t="s">
        <v>5</v>
      </c>
      <c r="F6" s="3" t="s">
        <v>1</v>
      </c>
      <c r="G6" s="3" t="s">
        <v>57</v>
      </c>
      <c r="H6" s="3" t="s">
        <v>6</v>
      </c>
      <c r="I6" s="3" t="s">
        <v>6</v>
      </c>
    </row>
    <row r="7" spans="1:9" x14ac:dyDescent="0.25">
      <c r="A7" s="3"/>
      <c r="B7" s="3"/>
      <c r="C7" s="3" t="s">
        <v>60</v>
      </c>
      <c r="D7" s="3" t="s">
        <v>61</v>
      </c>
      <c r="E7" s="3" t="s">
        <v>7</v>
      </c>
      <c r="F7" s="3" t="s">
        <v>56</v>
      </c>
      <c r="G7" s="3" t="s">
        <v>56</v>
      </c>
      <c r="H7" s="3" t="s">
        <v>8</v>
      </c>
      <c r="I7" s="3" t="s">
        <v>8</v>
      </c>
    </row>
    <row r="8" spans="1:9" x14ac:dyDescent="0.25">
      <c r="A8" s="3"/>
      <c r="B8" s="3"/>
      <c r="C8" s="10" t="s">
        <v>69</v>
      </c>
      <c r="D8" s="10" t="s">
        <v>70</v>
      </c>
      <c r="E8" s="3" t="str">
        <f>+C8</f>
        <v>FY 2019</v>
      </c>
      <c r="F8" s="15">
        <v>56475884</v>
      </c>
      <c r="G8" s="15">
        <f>333349116-25000000-30000000</f>
        <v>278349116</v>
      </c>
      <c r="H8" s="4">
        <f>+F8+G8</f>
        <v>334825000</v>
      </c>
      <c r="I8" s="3"/>
    </row>
    <row r="9" spans="1:9" x14ac:dyDescent="0.25">
      <c r="A9" s="1">
        <v>1</v>
      </c>
      <c r="B9" s="2" t="s">
        <v>9</v>
      </c>
      <c r="C9" s="5">
        <f>SUMIFS('[1]Proj FY19 GBR'!$H$5:$H$56,'[1]Proj FY19 GBR'!$C$5:$C$56,A9)</f>
        <v>367373723.40127462</v>
      </c>
      <c r="D9" s="16">
        <v>0.85790314131082057</v>
      </c>
      <c r="E9" s="5">
        <f t="shared" ref="E9:E57" si="0">C9*D9</f>
        <v>315171071.34100604</v>
      </c>
      <c r="F9" s="5">
        <f t="shared" ref="F9:F58" si="1">+E9/$E$58*$F$8</f>
        <v>1195111.9502679936</v>
      </c>
      <c r="G9" s="5">
        <f t="shared" ref="G9:G58" si="2">E9/$E$58*$G$8</f>
        <v>5890272.6494397502</v>
      </c>
      <c r="H9" s="5">
        <f>+F9+G9</f>
        <v>7085384.5997077441</v>
      </c>
      <c r="I9" s="5">
        <f t="shared" ref="I9:I57" si="3">+H9/12</f>
        <v>590448.71664231201</v>
      </c>
    </row>
    <row r="10" spans="1:9" x14ac:dyDescent="0.25">
      <c r="A10" s="1">
        <v>2</v>
      </c>
      <c r="B10" s="2" t="s">
        <v>10</v>
      </c>
      <c r="C10" s="5">
        <f>SUMIFS('[1]Proj FY19 GBR'!$H$5:$H$56,'[1]Proj FY19 GBR'!$C$5:$C$56,A10)</f>
        <v>1511534937.4002359</v>
      </c>
      <c r="D10" s="16">
        <v>0.85266273179792984</v>
      </c>
      <c r="E10" s="5">
        <f t="shared" si="0"/>
        <v>1288829508.9316981</v>
      </c>
      <c r="F10" s="5">
        <f t="shared" si="1"/>
        <v>4887172.9928402808</v>
      </c>
      <c r="G10" s="5">
        <f t="shared" si="2"/>
        <v>24087100.297467969</v>
      </c>
      <c r="H10" s="5">
        <f t="shared" ref="H10:H57" si="4">+G10/$G$58*$H$8</f>
        <v>28974273.290308252</v>
      </c>
      <c r="I10" s="5">
        <f t="shared" si="3"/>
        <v>2414522.7741923542</v>
      </c>
    </row>
    <row r="11" spans="1:9" x14ac:dyDescent="0.25">
      <c r="A11" s="1">
        <v>3</v>
      </c>
      <c r="B11" s="2" t="s">
        <v>11</v>
      </c>
      <c r="C11" s="5">
        <f>SUMIFS('[1]Proj FY19 GBR'!$H$5:$H$56,'[1]Proj FY19 GBR'!$C$5:$C$56,A11)</f>
        <v>302484614.96502864</v>
      </c>
      <c r="D11" s="16">
        <v>0.84965530611431417</v>
      </c>
      <c r="E11" s="5">
        <f t="shared" si="0"/>
        <v>257007658.12298188</v>
      </c>
      <c r="F11" s="5">
        <f t="shared" si="1"/>
        <v>974559.37889945495</v>
      </c>
      <c r="G11" s="5">
        <f t="shared" si="2"/>
        <v>4803249.1462404085</v>
      </c>
      <c r="H11" s="5">
        <f t="shared" si="4"/>
        <v>5777808.5251398627</v>
      </c>
      <c r="I11" s="5">
        <f t="shared" si="3"/>
        <v>481484.04376165522</v>
      </c>
    </row>
    <row r="12" spans="1:9" ht="14.45" customHeight="1" x14ac:dyDescent="0.25">
      <c r="A12" s="1">
        <v>4</v>
      </c>
      <c r="B12" s="2" t="s">
        <v>12</v>
      </c>
      <c r="C12" s="5">
        <f>SUMIFS('[1]Proj FY19 GBR'!$H$5:$H$56,'[1]Proj FY19 GBR'!$C$5:$C$56,A12)</f>
        <v>515914386.21349645</v>
      </c>
      <c r="D12" s="16">
        <v>0.83826713202833114</v>
      </c>
      <c r="E12" s="5">
        <f t="shared" si="0"/>
        <v>432474072.90334445</v>
      </c>
      <c r="F12" s="5">
        <f t="shared" si="1"/>
        <v>1639918.6971974222</v>
      </c>
      <c r="G12" s="5">
        <f t="shared" si="2"/>
        <v>8082563.5182049414</v>
      </c>
      <c r="H12" s="5">
        <f t="shared" si="4"/>
        <v>9722482.2154023629</v>
      </c>
      <c r="I12" s="5">
        <f t="shared" si="3"/>
        <v>810206.85128353024</v>
      </c>
    </row>
    <row r="13" spans="1:9" x14ac:dyDescent="0.25">
      <c r="A13" s="1">
        <v>5</v>
      </c>
      <c r="B13" s="2" t="s">
        <v>13</v>
      </c>
      <c r="C13" s="5">
        <f>SUMIFS('[1]Proj FY19 GBR'!$H$5:$H$56,'[1]Proj FY19 GBR'!$C$5:$C$56,A13)</f>
        <v>357213434.41169465</v>
      </c>
      <c r="D13" s="16">
        <v>0.84231760024315727</v>
      </c>
      <c r="E13" s="5">
        <f t="shared" si="0"/>
        <v>300887162.84827507</v>
      </c>
      <c r="F13" s="5">
        <f t="shared" si="1"/>
        <v>1140948.1284947477</v>
      </c>
      <c r="G13" s="5">
        <f t="shared" si="2"/>
        <v>5623318.8482426833</v>
      </c>
      <c r="H13" s="5">
        <f t="shared" si="4"/>
        <v>6764266.9767374313</v>
      </c>
      <c r="I13" s="5">
        <f t="shared" si="3"/>
        <v>563688.91472811927</v>
      </c>
    </row>
    <row r="14" spans="1:9" x14ac:dyDescent="0.25">
      <c r="A14" s="1">
        <v>6</v>
      </c>
      <c r="B14" s="2" t="s">
        <v>14</v>
      </c>
      <c r="C14" s="5">
        <f>SUMIFS('[1]Proj FY19 GBR'!$H$5:$H$56,'[1]Proj FY19 GBR'!$C$5:$C$56,A14)</f>
        <v>108506985.19474161</v>
      </c>
      <c r="D14" s="16">
        <v>0.84461023673785629</v>
      </c>
      <c r="E14" s="5">
        <f t="shared" si="0"/>
        <v>91646110.453041777</v>
      </c>
      <c r="F14" s="5">
        <f t="shared" si="1"/>
        <v>347517.17958119721</v>
      </c>
      <c r="G14" s="5">
        <f t="shared" si="2"/>
        <v>1712785.9341031208</v>
      </c>
      <c r="H14" s="5">
        <f t="shared" si="4"/>
        <v>2060303.113684318</v>
      </c>
      <c r="I14" s="5">
        <f t="shared" si="3"/>
        <v>171691.92614035984</v>
      </c>
    </row>
    <row r="15" spans="1:9" x14ac:dyDescent="0.25">
      <c r="A15" s="1">
        <v>8</v>
      </c>
      <c r="B15" s="2" t="s">
        <v>16</v>
      </c>
      <c r="C15" s="5">
        <f>SUMIFS('[1]Proj FY19 GBR'!$H$5:$H$56,'[1]Proj FY19 GBR'!$C$5:$C$56,A15)</f>
        <v>549419333.82132971</v>
      </c>
      <c r="D15" s="16">
        <v>0.86497249716366265</v>
      </c>
      <c r="E15" s="5">
        <f t="shared" si="0"/>
        <v>475232613.16543156</v>
      </c>
      <c r="F15" s="5">
        <f t="shared" si="1"/>
        <v>1802056.8091307518</v>
      </c>
      <c r="G15" s="5">
        <f t="shared" si="2"/>
        <v>8881683.3713187296</v>
      </c>
      <c r="H15" s="5">
        <f t="shared" si="4"/>
        <v>10683740.180449482</v>
      </c>
      <c r="I15" s="5">
        <f t="shared" si="3"/>
        <v>890311.6817041235</v>
      </c>
    </row>
    <row r="16" spans="1:9" x14ac:dyDescent="0.25">
      <c r="A16" s="1">
        <v>9</v>
      </c>
      <c r="B16" s="2" t="s">
        <v>17</v>
      </c>
      <c r="C16" s="5">
        <f>SUMIFS('[1]Proj FY19 GBR'!$H$5:$H$56,'[1]Proj FY19 GBR'!$C$5:$C$56,A16)</f>
        <v>2492050443.0439682</v>
      </c>
      <c r="D16" s="16">
        <v>0.8393808380593194</v>
      </c>
      <c r="E16" s="5">
        <f t="shared" si="0"/>
        <v>2091779389.3683443</v>
      </c>
      <c r="F16" s="5">
        <f t="shared" si="1"/>
        <v>7931916.2603396541</v>
      </c>
      <c r="G16" s="5">
        <f t="shared" si="2"/>
        <v>39093533.78605935</v>
      </c>
      <c r="H16" s="5">
        <f t="shared" si="4"/>
        <v>47025450.046399005</v>
      </c>
      <c r="I16" s="5">
        <f t="shared" si="3"/>
        <v>3918787.5038665836</v>
      </c>
    </row>
    <row r="17" spans="1:9" x14ac:dyDescent="0.25">
      <c r="A17" s="1">
        <v>10</v>
      </c>
      <c r="B17" s="2" t="s">
        <v>18</v>
      </c>
      <c r="C17" s="5">
        <f>SUMIFS('[1]Proj FY19 GBR'!$H$5:$H$56,'[1]Proj FY19 GBR'!$C$5:$C$56,A17)</f>
        <v>50993622.409717903</v>
      </c>
      <c r="D17" s="16">
        <v>0.8439701501311504</v>
      </c>
      <c r="E17" s="5">
        <f t="shared" si="0"/>
        <v>43037095.160860814</v>
      </c>
      <c r="F17" s="5">
        <f t="shared" si="1"/>
        <v>163194.37730347825</v>
      </c>
      <c r="G17" s="5">
        <f t="shared" si="2"/>
        <v>804325.80140921089</v>
      </c>
      <c r="H17" s="5">
        <f t="shared" si="4"/>
        <v>967520.17871268908</v>
      </c>
      <c r="I17" s="5">
        <f t="shared" si="3"/>
        <v>80626.681559390752</v>
      </c>
    </row>
    <row r="18" spans="1:9" x14ac:dyDescent="0.25">
      <c r="A18" s="1">
        <v>11</v>
      </c>
      <c r="B18" s="2" t="s">
        <v>19</v>
      </c>
      <c r="C18" s="5">
        <f>SUMIFS('[1]Proj FY19 GBR'!$H$5:$H$56,'[1]Proj FY19 GBR'!$C$5:$C$56,A18)</f>
        <v>443788700.86985171</v>
      </c>
      <c r="D18" s="16">
        <v>0.88651440559112882</v>
      </c>
      <c r="E18" s="5">
        <f t="shared" si="0"/>
        <v>393425076.35969585</v>
      </c>
      <c r="F18" s="5">
        <f t="shared" si="1"/>
        <v>1491846.9778713973</v>
      </c>
      <c r="G18" s="5">
        <f t="shared" si="2"/>
        <v>7352771.8042939361</v>
      </c>
      <c r="H18" s="5">
        <f t="shared" si="4"/>
        <v>8844618.7821653336</v>
      </c>
      <c r="I18" s="5">
        <f t="shared" si="3"/>
        <v>737051.56518044451</v>
      </c>
    </row>
    <row r="19" spans="1:9" x14ac:dyDescent="0.25">
      <c r="A19" s="1">
        <v>12</v>
      </c>
      <c r="B19" s="2" t="s">
        <v>20</v>
      </c>
      <c r="C19" s="5">
        <f>SUMIFS('[1]Proj FY19 GBR'!$H$5:$H$56,'[1]Proj FY19 GBR'!$C$5:$C$56,A19)</f>
        <v>795572033.07474422</v>
      </c>
      <c r="D19" s="16">
        <v>0.83769012526873499</v>
      </c>
      <c r="E19" s="5">
        <f t="shared" si="0"/>
        <v>666442836.04668462</v>
      </c>
      <c r="F19" s="5">
        <f t="shared" si="1"/>
        <v>2527115.810918205</v>
      </c>
      <c r="G19" s="5">
        <f t="shared" si="2"/>
        <v>12455235.795843506</v>
      </c>
      <c r="H19" s="5">
        <f t="shared" si="4"/>
        <v>14982351.606761711</v>
      </c>
      <c r="I19" s="5">
        <f t="shared" si="3"/>
        <v>1248529.3005634758</v>
      </c>
    </row>
    <row r="20" spans="1:9" x14ac:dyDescent="0.25">
      <c r="A20" s="1">
        <v>13</v>
      </c>
      <c r="B20" s="2" t="s">
        <v>21</v>
      </c>
      <c r="C20" s="5">
        <f>SUMIFS('[1]Proj FY19 GBR'!$H$5:$H$56,'[1]Proj FY19 GBR'!$C$5:$C$56,A20)</f>
        <v>120695414.57998778</v>
      </c>
      <c r="D20" s="16">
        <v>0.82977078844837682</v>
      </c>
      <c r="E20" s="5">
        <f t="shared" si="0"/>
        <v>100149529.31814018</v>
      </c>
      <c r="F20" s="5">
        <f t="shared" si="1"/>
        <v>379761.69193625986</v>
      </c>
      <c r="G20" s="5">
        <f t="shared" si="2"/>
        <v>1871707.4218992703</v>
      </c>
      <c r="H20" s="5">
        <f t="shared" si="4"/>
        <v>2251469.1138355304</v>
      </c>
      <c r="I20" s="5">
        <f t="shared" si="3"/>
        <v>187622.42615296086</v>
      </c>
    </row>
    <row r="21" spans="1:9" x14ac:dyDescent="0.25">
      <c r="A21" s="1">
        <v>15</v>
      </c>
      <c r="B21" s="2" t="s">
        <v>22</v>
      </c>
      <c r="C21" s="5">
        <f>SUMIFS('[1]Proj FY19 GBR'!$H$5:$H$56,'[1]Proj FY19 GBR'!$C$5:$C$56,A21)</f>
        <v>540709839.13314414</v>
      </c>
      <c r="D21" s="16">
        <v>0.84876794135384914</v>
      </c>
      <c r="E21" s="5">
        <f t="shared" si="0"/>
        <v>458937177.0308097</v>
      </c>
      <c r="F21" s="5">
        <f t="shared" si="1"/>
        <v>1740265.3814579875</v>
      </c>
      <c r="G21" s="5">
        <f t="shared" si="2"/>
        <v>8577135.8715559654</v>
      </c>
      <c r="H21" s="5">
        <f t="shared" si="4"/>
        <v>10317401.253013952</v>
      </c>
      <c r="I21" s="5">
        <f t="shared" si="3"/>
        <v>859783.43775116268</v>
      </c>
    </row>
    <row r="22" spans="1:9" x14ac:dyDescent="0.25">
      <c r="A22" s="1">
        <v>16</v>
      </c>
      <c r="B22" s="2" t="s">
        <v>23</v>
      </c>
      <c r="C22" s="5">
        <f>SUMIFS('[1]Proj FY19 GBR'!$H$5:$H$56,'[1]Proj FY19 GBR'!$C$5:$C$56,A22)</f>
        <v>284020647.9648658</v>
      </c>
      <c r="D22" s="16">
        <v>0.85939577625347641</v>
      </c>
      <c r="E22" s="5">
        <f t="shared" si="0"/>
        <v>244086145.22978121</v>
      </c>
      <c r="F22" s="5">
        <f t="shared" si="1"/>
        <v>925561.6888243478</v>
      </c>
      <c r="G22" s="5">
        <f t="shared" si="2"/>
        <v>4561757.3314607041</v>
      </c>
      <c r="H22" s="5">
        <f t="shared" si="4"/>
        <v>5487319.0202850522</v>
      </c>
      <c r="I22" s="5">
        <f t="shared" si="3"/>
        <v>457276.58502375433</v>
      </c>
    </row>
    <row r="23" spans="1:9" x14ac:dyDescent="0.25">
      <c r="A23" s="1">
        <v>17</v>
      </c>
      <c r="B23" s="2" t="s">
        <v>24</v>
      </c>
      <c r="C23" s="5">
        <f>SUMIFS('[1]Proj FY19 GBR'!$H$5:$H$56,'[1]Proj FY19 GBR'!$C$5:$C$56,A23)</f>
        <v>62734447.519844681</v>
      </c>
      <c r="D23" s="16">
        <v>0.84182759544250285</v>
      </c>
      <c r="E23" s="5">
        <f t="shared" si="0"/>
        <v>52811589.107044734</v>
      </c>
      <c r="F23" s="5">
        <f t="shared" si="1"/>
        <v>200258.7388046878</v>
      </c>
      <c r="G23" s="5">
        <f t="shared" si="2"/>
        <v>987002.57471949887</v>
      </c>
      <c r="H23" s="5">
        <f t="shared" si="4"/>
        <v>1187261.3135241866</v>
      </c>
      <c r="I23" s="5">
        <f t="shared" si="3"/>
        <v>98938.442793682218</v>
      </c>
    </row>
    <row r="24" spans="1:9" x14ac:dyDescent="0.25">
      <c r="A24" s="1">
        <v>18</v>
      </c>
      <c r="B24" s="2" t="s">
        <v>25</v>
      </c>
      <c r="C24" s="5">
        <f>SUMIFS('[1]Proj FY19 GBR'!$H$5:$H$56,'[1]Proj FY19 GBR'!$C$5:$C$56,A24)</f>
        <v>181960653.07666588</v>
      </c>
      <c r="D24" s="16">
        <v>0.85340579844156772</v>
      </c>
      <c r="E24" s="5">
        <f t="shared" si="0"/>
        <v>155286276.42384115</v>
      </c>
      <c r="F24" s="5">
        <f t="shared" si="1"/>
        <v>588837.30628295662</v>
      </c>
      <c r="G24" s="5">
        <f t="shared" si="2"/>
        <v>2902165.1732212324</v>
      </c>
      <c r="H24" s="5">
        <f t="shared" si="4"/>
        <v>3491002.479504189</v>
      </c>
      <c r="I24" s="5">
        <f t="shared" si="3"/>
        <v>290916.87329201575</v>
      </c>
    </row>
    <row r="25" spans="1:9" ht="15.6" customHeight="1" x14ac:dyDescent="0.25">
      <c r="A25" s="1">
        <v>19</v>
      </c>
      <c r="B25" s="2" t="s">
        <v>26</v>
      </c>
      <c r="C25" s="5">
        <f>SUMIFS('[1]Proj FY19 GBR'!$H$5:$H$56,'[1]Proj FY19 GBR'!$C$5:$C$56,A25)</f>
        <v>458432823.7091732</v>
      </c>
      <c r="D25" s="16">
        <v>0.84597202320089748</v>
      </c>
      <c r="E25" s="5">
        <f t="shared" si="0"/>
        <v>387821343.37494963</v>
      </c>
      <c r="F25" s="5">
        <f t="shared" si="1"/>
        <v>1470597.9202479103</v>
      </c>
      <c r="G25" s="5">
        <f t="shared" si="2"/>
        <v>7248042.9185038405</v>
      </c>
      <c r="H25" s="5">
        <f t="shared" si="4"/>
        <v>8718640.8387517501</v>
      </c>
      <c r="I25" s="5">
        <f t="shared" si="3"/>
        <v>726553.40322931251</v>
      </c>
    </row>
    <row r="26" spans="1:9" ht="13.9" customHeight="1" x14ac:dyDescent="0.25">
      <c r="A26" s="1">
        <v>22</v>
      </c>
      <c r="B26" s="2" t="s">
        <v>27</v>
      </c>
      <c r="C26" s="5">
        <f>SUMIFS('[1]Proj FY19 GBR'!$H$5:$H$56,'[1]Proj FY19 GBR'!$C$5:$C$56,A26)</f>
        <v>332175516.9068923</v>
      </c>
      <c r="D26" s="16">
        <v>0.85400549538819448</v>
      </c>
      <c r="E26" s="5">
        <f t="shared" si="0"/>
        <v>283679716.87190014</v>
      </c>
      <c r="F26" s="5">
        <f t="shared" si="1"/>
        <v>1075698.4079780253</v>
      </c>
      <c r="G26" s="5">
        <f t="shared" si="2"/>
        <v>5301726.679360887</v>
      </c>
      <c r="H26" s="5">
        <f t="shared" si="4"/>
        <v>6377425.0873389123</v>
      </c>
      <c r="I26" s="5">
        <f t="shared" si="3"/>
        <v>531452.09061157599</v>
      </c>
    </row>
    <row r="27" spans="1:9" x14ac:dyDescent="0.25">
      <c r="A27" s="1">
        <v>23</v>
      </c>
      <c r="B27" s="2" t="s">
        <v>28</v>
      </c>
      <c r="C27" s="5">
        <f>SUMIFS('[1]Proj FY19 GBR'!$H$5:$H$56,'[1]Proj FY19 GBR'!$C$5:$C$56,A27)</f>
        <v>652453655.5546422</v>
      </c>
      <c r="D27" s="16">
        <v>0.8564013054057118</v>
      </c>
      <c r="E27" s="5">
        <f t="shared" si="0"/>
        <v>558762162.33372426</v>
      </c>
      <c r="F27" s="5">
        <f t="shared" si="1"/>
        <v>2118796.4197389679</v>
      </c>
      <c r="G27" s="5">
        <f t="shared" si="2"/>
        <v>10442777.848653182</v>
      </c>
      <c r="H27" s="5">
        <f t="shared" si="4"/>
        <v>12561574.268392151</v>
      </c>
      <c r="I27" s="5">
        <f t="shared" si="3"/>
        <v>1046797.8556993459</v>
      </c>
    </row>
    <row r="28" spans="1:9" x14ac:dyDescent="0.25">
      <c r="A28" s="1">
        <v>24</v>
      </c>
      <c r="B28" s="2" t="s">
        <v>29</v>
      </c>
      <c r="C28" s="5">
        <f>SUMIFS('[1]Proj FY19 GBR'!$H$5:$H$56,'[1]Proj FY19 GBR'!$C$5:$C$56,A28)</f>
        <v>445222905.51187813</v>
      </c>
      <c r="D28" s="16">
        <v>0.85505453005968102</v>
      </c>
      <c r="E28" s="5">
        <f t="shared" si="0"/>
        <v>380689862.24426472</v>
      </c>
      <c r="F28" s="5">
        <f t="shared" si="1"/>
        <v>1443555.7228592716</v>
      </c>
      <c r="G28" s="5">
        <f t="shared" si="2"/>
        <v>7114761.7513099797</v>
      </c>
      <c r="H28" s="5">
        <f t="shared" si="4"/>
        <v>8558317.4741692506</v>
      </c>
      <c r="I28" s="5">
        <f t="shared" si="3"/>
        <v>713193.12284743751</v>
      </c>
    </row>
    <row r="29" spans="1:9" x14ac:dyDescent="0.25">
      <c r="A29" s="1">
        <v>27</v>
      </c>
      <c r="B29" s="2" t="s">
        <v>30</v>
      </c>
      <c r="C29" s="5">
        <f>SUMIFS('[1]Proj FY19 GBR'!$H$5:$H$56,'[1]Proj FY19 GBR'!$C$5:$C$56,A29)</f>
        <v>334070429.16278797</v>
      </c>
      <c r="D29" s="16">
        <v>0.82311705749859654</v>
      </c>
      <c r="E29" s="5">
        <f t="shared" si="0"/>
        <v>274979068.6497674</v>
      </c>
      <c r="F29" s="5">
        <f t="shared" si="1"/>
        <v>1042706.0123844011</v>
      </c>
      <c r="G29" s="5">
        <f t="shared" si="2"/>
        <v>5139119.1467686119</v>
      </c>
      <c r="H29" s="5">
        <f t="shared" si="4"/>
        <v>6181825.1591530126</v>
      </c>
      <c r="I29" s="5">
        <f t="shared" si="3"/>
        <v>515152.09659608436</v>
      </c>
    </row>
    <row r="30" spans="1:9" x14ac:dyDescent="0.25">
      <c r="A30" s="1">
        <v>28</v>
      </c>
      <c r="B30" s="2" t="s">
        <v>31</v>
      </c>
      <c r="C30" s="5">
        <f>SUMIFS('[1]Proj FY19 GBR'!$H$5:$H$56,'[1]Proj FY19 GBR'!$C$5:$C$56,A30)</f>
        <v>185947721.0207957</v>
      </c>
      <c r="D30" s="16">
        <v>0.84708249815800318</v>
      </c>
      <c r="E30" s="5">
        <f t="shared" si="0"/>
        <v>157513060.04908305</v>
      </c>
      <c r="F30" s="5">
        <f t="shared" si="1"/>
        <v>597281.1514298619</v>
      </c>
      <c r="G30" s="5">
        <f t="shared" si="2"/>
        <v>2943781.8185185767</v>
      </c>
      <c r="H30" s="5">
        <f t="shared" si="4"/>
        <v>3541062.9699484385</v>
      </c>
      <c r="I30" s="5">
        <f t="shared" si="3"/>
        <v>295088.58082903654</v>
      </c>
    </row>
    <row r="31" spans="1:9" x14ac:dyDescent="0.25">
      <c r="A31" s="1">
        <v>29</v>
      </c>
      <c r="B31" s="2" t="s">
        <v>62</v>
      </c>
      <c r="C31" s="5">
        <f>SUMIFS('[1]Proj FY19 GBR'!$H$5:$H$56,'[1]Proj FY19 GBR'!$C$5:$C$56,A31)</f>
        <v>683107095.34928286</v>
      </c>
      <c r="D31" s="16">
        <v>0.84514215704888018</v>
      </c>
      <c r="E31" s="5">
        <f t="shared" si="0"/>
        <v>577322604.05888796</v>
      </c>
      <c r="F31" s="5">
        <f t="shared" si="1"/>
        <v>2189176.6282194466</v>
      </c>
      <c r="G31" s="5">
        <f t="shared" si="2"/>
        <v>10789656.328934021</v>
      </c>
      <c r="H31" s="5">
        <f t="shared" si="4"/>
        <v>12978832.957153467</v>
      </c>
      <c r="I31" s="5">
        <f t="shared" si="3"/>
        <v>1081569.4130961222</v>
      </c>
    </row>
    <row r="32" spans="1:9" ht="15.6" customHeight="1" x14ac:dyDescent="0.25">
      <c r="A32" s="1">
        <v>30</v>
      </c>
      <c r="B32" s="2" t="s">
        <v>32</v>
      </c>
      <c r="C32" s="5">
        <f>SUMIFS('[1]Proj FY19 GBR'!$H$5:$H$56,'[1]Proj FY19 GBR'!$C$5:$C$56,A32)</f>
        <v>58558336.118084729</v>
      </c>
      <c r="D32" s="16">
        <v>0.81335338805705459</v>
      </c>
      <c r="E32" s="5">
        <f t="shared" si="0"/>
        <v>47628621.080628008</v>
      </c>
      <c r="F32" s="5">
        <f t="shared" si="1"/>
        <v>180605.1995383077</v>
      </c>
      <c r="G32" s="5">
        <f t="shared" si="2"/>
        <v>890137.41930080391</v>
      </c>
      <c r="H32" s="5">
        <f t="shared" si="4"/>
        <v>1070742.6188391116</v>
      </c>
      <c r="I32" s="5">
        <f t="shared" si="3"/>
        <v>89228.55156992597</v>
      </c>
    </row>
    <row r="33" spans="1:9" x14ac:dyDescent="0.25">
      <c r="A33" s="1">
        <v>32</v>
      </c>
      <c r="B33" s="2" t="s">
        <v>33</v>
      </c>
      <c r="C33" s="5">
        <f>SUMIFS('[1]Proj FY19 GBR'!$H$5:$H$56,'[1]Proj FY19 GBR'!$C$5:$C$56,A33)</f>
        <v>165767189.09137437</v>
      </c>
      <c r="D33" s="16">
        <v>0.85519817860612812</v>
      </c>
      <c r="E33" s="5">
        <f t="shared" si="0"/>
        <v>141763798.18360099</v>
      </c>
      <c r="F33" s="5">
        <f t="shared" si="1"/>
        <v>537560.7875549281</v>
      </c>
      <c r="G33" s="5">
        <f t="shared" si="2"/>
        <v>2649441.839851113</v>
      </c>
      <c r="H33" s="5">
        <f t="shared" si="4"/>
        <v>3187002.6274060411</v>
      </c>
      <c r="I33" s="5">
        <f t="shared" si="3"/>
        <v>265583.55228383676</v>
      </c>
    </row>
    <row r="34" spans="1:9" x14ac:dyDescent="0.25">
      <c r="A34" s="1">
        <v>33</v>
      </c>
      <c r="B34" s="2" t="s">
        <v>34</v>
      </c>
      <c r="C34" s="5">
        <f>SUMIFS('[1]Proj FY19 GBR'!$H$5:$H$56,'[1]Proj FY19 GBR'!$C$5:$C$56,A34)</f>
        <v>234592143.24859589</v>
      </c>
      <c r="D34" s="16">
        <v>0.86622189102014546</v>
      </c>
      <c r="E34" s="5">
        <f t="shared" si="0"/>
        <v>203208849.94326758</v>
      </c>
      <c r="F34" s="5">
        <f t="shared" si="1"/>
        <v>770557.15784476278</v>
      </c>
      <c r="G34" s="5">
        <f t="shared" si="2"/>
        <v>3797796.3074214505</v>
      </c>
      <c r="H34" s="5">
        <f t="shared" si="4"/>
        <v>4568353.4652662128</v>
      </c>
      <c r="I34" s="5">
        <f t="shared" si="3"/>
        <v>380696.12210551772</v>
      </c>
    </row>
    <row r="35" spans="1:9" x14ac:dyDescent="0.25">
      <c r="A35" s="1">
        <v>34</v>
      </c>
      <c r="B35" s="2" t="s">
        <v>35</v>
      </c>
      <c r="C35" s="5">
        <f>SUMIFS('[1]Proj FY19 GBR'!$H$5:$H$56,'[1]Proj FY19 GBR'!$C$5:$C$56,A35)</f>
        <v>192134979.34870034</v>
      </c>
      <c r="D35" s="16">
        <v>0.84836258085339866</v>
      </c>
      <c r="E35" s="5">
        <f t="shared" si="0"/>
        <v>163000126.95247787</v>
      </c>
      <c r="F35" s="5">
        <f t="shared" si="1"/>
        <v>618087.81747400505</v>
      </c>
      <c r="G35" s="5">
        <f t="shared" si="2"/>
        <v>3046330.316923568</v>
      </c>
      <c r="H35" s="5">
        <f t="shared" si="4"/>
        <v>3664418.1343975733</v>
      </c>
      <c r="I35" s="5">
        <f t="shared" si="3"/>
        <v>305368.17786646442</v>
      </c>
    </row>
    <row r="36" spans="1:9" x14ac:dyDescent="0.25">
      <c r="A36" s="1">
        <v>35</v>
      </c>
      <c r="B36" s="2" t="s">
        <v>36</v>
      </c>
      <c r="C36" s="5">
        <f>SUMIFS('[1]Proj FY19 GBR'!$H$5:$H$56,'[1]Proj FY19 GBR'!$C$5:$C$56,A36)</f>
        <v>158718616.93891948</v>
      </c>
      <c r="D36" s="16">
        <v>0.86596258737101339</v>
      </c>
      <c r="E36" s="5">
        <f t="shared" si="0"/>
        <v>137444384.18837547</v>
      </c>
      <c r="F36" s="5">
        <f t="shared" si="1"/>
        <v>521181.79927442211</v>
      </c>
      <c r="G36" s="5">
        <f t="shared" si="2"/>
        <v>2568715.7566816458</v>
      </c>
      <c r="H36" s="5">
        <f t="shared" si="4"/>
        <v>3089897.5559560675</v>
      </c>
      <c r="I36" s="5">
        <f t="shared" si="3"/>
        <v>257491.46299633896</v>
      </c>
    </row>
    <row r="37" spans="1:9" x14ac:dyDescent="0.25">
      <c r="A37" s="1">
        <v>37</v>
      </c>
      <c r="B37" s="2" t="s">
        <v>37</v>
      </c>
      <c r="C37" s="5">
        <f>SUMIFS('[1]Proj FY19 GBR'!$H$5:$H$56,'[1]Proj FY19 GBR'!$C$5:$C$56,A37)</f>
        <v>215118332.30317414</v>
      </c>
      <c r="D37" s="16">
        <v>0.85772498643310269</v>
      </c>
      <c r="E37" s="5">
        <f t="shared" si="0"/>
        <v>184512368.6562517</v>
      </c>
      <c r="F37" s="5">
        <f t="shared" si="1"/>
        <v>699661.09457663808</v>
      </c>
      <c r="G37" s="5">
        <f t="shared" si="2"/>
        <v>3448375.3662890801</v>
      </c>
      <c r="H37" s="5">
        <f t="shared" si="4"/>
        <v>4148036.4608657183</v>
      </c>
      <c r="I37" s="5">
        <f t="shared" si="3"/>
        <v>345669.70507214317</v>
      </c>
    </row>
    <row r="38" spans="1:9" x14ac:dyDescent="0.25">
      <c r="A38" s="1">
        <v>38</v>
      </c>
      <c r="B38" s="2" t="s">
        <v>38</v>
      </c>
      <c r="C38" s="5">
        <f>SUMIFS('[1]Proj FY19 GBR'!$H$5:$H$56,'[1]Proj FY19 GBR'!$C$5:$C$56,A38)</f>
        <v>241886950.65647027</v>
      </c>
      <c r="D38" s="16">
        <v>0.84332219469725223</v>
      </c>
      <c r="E38" s="5">
        <f t="shared" si="0"/>
        <v>203988634.09624046</v>
      </c>
      <c r="F38" s="5">
        <f t="shared" si="1"/>
        <v>773514.05790504522</v>
      </c>
      <c r="G38" s="5">
        <f t="shared" si="2"/>
        <v>3812369.7936528474</v>
      </c>
      <c r="H38" s="5">
        <f t="shared" si="4"/>
        <v>4585883.8515578927</v>
      </c>
      <c r="I38" s="5">
        <f t="shared" si="3"/>
        <v>382156.98762982438</v>
      </c>
    </row>
    <row r="39" spans="1:9" x14ac:dyDescent="0.25">
      <c r="A39" s="1">
        <v>39</v>
      </c>
      <c r="B39" s="2" t="s">
        <v>39</v>
      </c>
      <c r="C39" s="5">
        <f>SUMIFS('[1]Proj FY19 GBR'!$H$5:$H$56,'[1]Proj FY19 GBR'!$C$5:$C$56,A39)</f>
        <v>154334130.60940713</v>
      </c>
      <c r="D39" s="16">
        <v>0.84566361433588932</v>
      </c>
      <c r="E39" s="5">
        <f t="shared" si="0"/>
        <v>130514758.70653844</v>
      </c>
      <c r="F39" s="5">
        <f t="shared" si="1"/>
        <v>494905.02777700103</v>
      </c>
      <c r="G39" s="5">
        <f t="shared" si="2"/>
        <v>2439207.0956460582</v>
      </c>
      <c r="H39" s="5">
        <f t="shared" si="4"/>
        <v>2934112.123423059</v>
      </c>
      <c r="I39" s="5">
        <f t="shared" si="3"/>
        <v>244509.34361858826</v>
      </c>
    </row>
    <row r="40" spans="1:9" x14ac:dyDescent="0.25">
      <c r="A40" s="1">
        <v>40</v>
      </c>
      <c r="B40" s="2" t="s">
        <v>40</v>
      </c>
      <c r="C40" s="5">
        <f>SUMIFS('[1]Proj FY19 GBR'!$H$5:$H$56,'[1]Proj FY19 GBR'!$C$5:$C$56,A40)</f>
        <v>272699949.73118502</v>
      </c>
      <c r="D40" s="16">
        <v>0.83887500187402675</v>
      </c>
      <c r="E40" s="5">
        <f t="shared" si="0"/>
        <v>228761170.84179482</v>
      </c>
      <c r="F40" s="5">
        <f t="shared" si="1"/>
        <v>867450.20051196683</v>
      </c>
      <c r="G40" s="5">
        <f t="shared" si="2"/>
        <v>4275346.9159779549</v>
      </c>
      <c r="H40" s="5">
        <f t="shared" si="4"/>
        <v>5142797.1164899217</v>
      </c>
      <c r="I40" s="5">
        <f t="shared" si="3"/>
        <v>428566.42637416016</v>
      </c>
    </row>
    <row r="41" spans="1:9" ht="13.9" customHeight="1" x14ac:dyDescent="0.25">
      <c r="A41" s="1">
        <v>43</v>
      </c>
      <c r="B41" s="2" t="s">
        <v>41</v>
      </c>
      <c r="C41" s="5">
        <f>SUMIFS('[1]Proj FY19 GBR'!$H$5:$H$56,'[1]Proj FY19 GBR'!$C$5:$C$56,A41)</f>
        <v>438513627.52859253</v>
      </c>
      <c r="D41" s="16">
        <v>0.86691984332611505</v>
      </c>
      <c r="E41" s="5">
        <f t="shared" si="0"/>
        <v>380156165.27345383</v>
      </c>
      <c r="F41" s="5">
        <f t="shared" si="1"/>
        <v>1441531.9723134995</v>
      </c>
      <c r="G41" s="5">
        <f t="shared" si="2"/>
        <v>7104787.4200463882</v>
      </c>
      <c r="H41" s="5">
        <f t="shared" si="4"/>
        <v>8546319.3923598882</v>
      </c>
      <c r="I41" s="5">
        <f t="shared" si="3"/>
        <v>712193.28269665735</v>
      </c>
    </row>
    <row r="42" spans="1:9" ht="15" customHeight="1" x14ac:dyDescent="0.25">
      <c r="A42" s="1">
        <v>44</v>
      </c>
      <c r="B42" s="2" t="s">
        <v>42</v>
      </c>
      <c r="C42" s="5">
        <f>SUMIFS('[1]Proj FY19 GBR'!$H$5:$H$56,'[1]Proj FY19 GBR'!$C$5:$C$56,A42)</f>
        <v>473225099.42787808</v>
      </c>
      <c r="D42" s="16">
        <v>0.85838052098532813</v>
      </c>
      <c r="E42" s="5">
        <f t="shared" si="0"/>
        <v>406207207.39023572</v>
      </c>
      <c r="F42" s="5">
        <f t="shared" si="1"/>
        <v>1540316.1393318451</v>
      </c>
      <c r="G42" s="5">
        <f t="shared" si="2"/>
        <v>7591658.6935328348</v>
      </c>
      <c r="H42" s="5">
        <f t="shared" si="4"/>
        <v>9131974.8328646794</v>
      </c>
      <c r="I42" s="5">
        <f t="shared" si="3"/>
        <v>760997.90273872332</v>
      </c>
    </row>
    <row r="43" spans="1:9" x14ac:dyDescent="0.25">
      <c r="A43" s="1">
        <v>45</v>
      </c>
      <c r="B43" s="2" t="s">
        <v>43</v>
      </c>
      <c r="C43" s="5">
        <f>SUMIFS('[1]Proj FY19 GBR'!$H$5:$H$56,'[1]Proj FY19 GBR'!$C$5:$C$56,A43)</f>
        <v>16320264.649058113</v>
      </c>
      <c r="D43" s="16">
        <v>0.78911826671558938</v>
      </c>
      <c r="E43" s="5">
        <f t="shared" si="0"/>
        <v>12878618.952204445</v>
      </c>
      <c r="F43" s="5">
        <f t="shared" si="1"/>
        <v>48835.038530786842</v>
      </c>
      <c r="G43" s="5">
        <f t="shared" si="2"/>
        <v>240690.16440487158</v>
      </c>
      <c r="H43" s="5">
        <f t="shared" si="4"/>
        <v>289525.2029356584</v>
      </c>
      <c r="I43" s="5">
        <f t="shared" si="3"/>
        <v>24127.100244638201</v>
      </c>
    </row>
    <row r="44" spans="1:9" x14ac:dyDescent="0.25">
      <c r="A44" s="1">
        <v>48</v>
      </c>
      <c r="B44" s="2" t="s">
        <v>44</v>
      </c>
      <c r="C44" s="5">
        <f>SUMIFS('[1]Proj FY19 GBR'!$H$5:$H$56,'[1]Proj FY19 GBR'!$C$5:$C$56,A44)</f>
        <v>314690385.34474075</v>
      </c>
      <c r="D44" s="16">
        <v>0.85744621522489861</v>
      </c>
      <c r="E44" s="5">
        <f t="shared" si="0"/>
        <v>269830079.88151288</v>
      </c>
      <c r="F44" s="5">
        <f t="shared" si="1"/>
        <v>1023181.3206588759</v>
      </c>
      <c r="G44" s="5">
        <f t="shared" si="2"/>
        <v>5042889.0340717928</v>
      </c>
      <c r="H44" s="5">
        <f t="shared" si="4"/>
        <v>6066070.3547306694</v>
      </c>
      <c r="I44" s="5">
        <f t="shared" si="3"/>
        <v>505505.86289422243</v>
      </c>
    </row>
    <row r="45" spans="1:9" ht="13.15" customHeight="1" x14ac:dyDescent="0.25">
      <c r="A45" s="1">
        <v>49</v>
      </c>
      <c r="B45" s="2" t="s">
        <v>45</v>
      </c>
      <c r="C45" s="5">
        <f>SUMIFS('[1]Proj FY19 GBR'!$H$5:$H$56,'[1]Proj FY19 GBR'!$C$5:$C$56,A45)</f>
        <v>350280204.15649354</v>
      </c>
      <c r="D45" s="16">
        <v>0.8673346722180566</v>
      </c>
      <c r="E45" s="5">
        <f t="shared" si="0"/>
        <v>303810166.05654627</v>
      </c>
      <c r="F45" s="5">
        <f t="shared" si="1"/>
        <v>1152032.0012944087</v>
      </c>
      <c r="G45" s="5">
        <f t="shared" si="2"/>
        <v>5677947.2307863208</v>
      </c>
      <c r="H45" s="5">
        <f t="shared" si="4"/>
        <v>6829979.2320807297</v>
      </c>
      <c r="I45" s="5">
        <f t="shared" si="3"/>
        <v>569164.93600672751</v>
      </c>
    </row>
    <row r="46" spans="1:9" ht="13.9" customHeight="1" x14ac:dyDescent="0.25">
      <c r="A46" s="1">
        <v>51</v>
      </c>
      <c r="B46" s="2" t="s">
        <v>46</v>
      </c>
      <c r="C46" s="5">
        <f>SUMIFS('[1]Proj FY19 GBR'!$H$5:$H$56,'[1]Proj FY19 GBR'!$C$5:$C$56,A46)</f>
        <v>251982583.43439129</v>
      </c>
      <c r="D46" s="16">
        <v>0.86613174901550716</v>
      </c>
      <c r="E46" s="5">
        <f t="shared" si="0"/>
        <v>218250115.71147528</v>
      </c>
      <c r="F46" s="5">
        <f t="shared" si="1"/>
        <v>827592.83815087948</v>
      </c>
      <c r="G46" s="5">
        <f t="shared" si="2"/>
        <v>4078904.4560547005</v>
      </c>
      <c r="H46" s="5">
        <f t="shared" si="4"/>
        <v>4906497.2942055799</v>
      </c>
      <c r="I46" s="5">
        <f t="shared" si="3"/>
        <v>408874.77451713168</v>
      </c>
    </row>
    <row r="47" spans="1:9" x14ac:dyDescent="0.25">
      <c r="A47" s="1">
        <v>55</v>
      </c>
      <c r="B47" s="2" t="s">
        <v>48</v>
      </c>
      <c r="C47" s="5">
        <f>SUMIFS('[1]Proj FY19 GBR'!$H$5:$H$56,'[1]Proj FY19 GBR'!$C$5:$C$56,A47)</f>
        <v>105713398.50181566</v>
      </c>
      <c r="D47" s="16">
        <v>0.81278461536165136</v>
      </c>
      <c r="E47" s="5">
        <f t="shared" si="0"/>
        <v>85922223.939871207</v>
      </c>
      <c r="F47" s="5">
        <f t="shared" si="1"/>
        <v>325812.5061644339</v>
      </c>
      <c r="G47" s="5">
        <f t="shared" si="2"/>
        <v>1605811.4835814652</v>
      </c>
      <c r="H47" s="5">
        <f t="shared" si="4"/>
        <v>1931623.9897458991</v>
      </c>
      <c r="I47" s="5">
        <f t="shared" si="3"/>
        <v>160968.66581215826</v>
      </c>
    </row>
    <row r="48" spans="1:9" x14ac:dyDescent="0.25">
      <c r="A48" s="1">
        <v>60</v>
      </c>
      <c r="B48" s="2" t="s">
        <v>49</v>
      </c>
      <c r="C48" s="5">
        <f>SUMIFS('[1]Proj FY19 GBR'!$H$5:$H$56,'[1]Proj FY19 GBR'!$C$5:$C$56,A48)</f>
        <v>52622067.451476589</v>
      </c>
      <c r="D48" s="16">
        <v>0.84551506711833424</v>
      </c>
      <c r="E48" s="5">
        <f t="shared" si="0"/>
        <v>44492750.893140741</v>
      </c>
      <c r="F48" s="5">
        <f t="shared" si="1"/>
        <v>168714.14646795709</v>
      </c>
      <c r="G48" s="5">
        <f t="shared" si="2"/>
        <v>831530.73843076767</v>
      </c>
      <c r="H48" s="5">
        <f t="shared" si="4"/>
        <v>1000244.8848987247</v>
      </c>
      <c r="I48" s="5">
        <f t="shared" si="3"/>
        <v>83353.740408227066</v>
      </c>
    </row>
    <row r="49" spans="1:9" x14ac:dyDescent="0.25">
      <c r="A49" s="1">
        <v>61</v>
      </c>
      <c r="B49" s="2" t="s">
        <v>50</v>
      </c>
      <c r="C49" s="5">
        <f>SUMIFS('[1]Proj FY19 GBR'!$H$5:$H$56,'[1]Proj FY19 GBR'!$C$5:$C$56,A49)</f>
        <v>111269700.7018006</v>
      </c>
      <c r="D49" s="16">
        <v>0.84958667823924083</v>
      </c>
      <c r="E49" s="5">
        <f t="shared" si="0"/>
        <v>94533255.407917291</v>
      </c>
      <c r="F49" s="5">
        <f t="shared" si="1"/>
        <v>358465.07978995197</v>
      </c>
      <c r="G49" s="5">
        <f t="shared" si="2"/>
        <v>1766744.157141526</v>
      </c>
      <c r="H49" s="5">
        <f t="shared" si="4"/>
        <v>2125209.2369314781</v>
      </c>
      <c r="I49" s="5">
        <f t="shared" si="3"/>
        <v>177100.76974428984</v>
      </c>
    </row>
    <row r="50" spans="1:9" x14ac:dyDescent="0.25">
      <c r="A50" s="1">
        <v>62</v>
      </c>
      <c r="B50" s="2" t="s">
        <v>47</v>
      </c>
      <c r="C50" s="5">
        <f>SUMIFS('[1]Proj FY19 GBR'!$H$5:$H$56,'[1]Proj FY19 GBR'!$C$5:$C$56,A50)</f>
        <v>279322261.87406594</v>
      </c>
      <c r="D50" s="16">
        <v>0.84311030131764741</v>
      </c>
      <c r="E50" s="5">
        <f t="shared" si="0"/>
        <v>235499476.37337056</v>
      </c>
      <c r="F50" s="5">
        <f t="shared" si="1"/>
        <v>893001.49692720769</v>
      </c>
      <c r="G50" s="5">
        <f t="shared" si="2"/>
        <v>4401279.9738799129</v>
      </c>
      <c r="H50" s="5">
        <f t="shared" si="4"/>
        <v>5294281.4708071202</v>
      </c>
      <c r="I50" s="5">
        <f t="shared" si="3"/>
        <v>441190.12256726</v>
      </c>
    </row>
    <row r="51" spans="1:9" x14ac:dyDescent="0.25">
      <c r="A51" s="1">
        <v>63</v>
      </c>
      <c r="B51" s="2" t="s">
        <v>15</v>
      </c>
      <c r="C51" s="5">
        <f>SUMIFS('[1]Proj FY19 GBR'!$H$5:$H$56,'[1]Proj FY19 GBR'!$C$5:$C$56,A51)</f>
        <v>417558871.67883259</v>
      </c>
      <c r="D51" s="16">
        <v>0.88074593011020463</v>
      </c>
      <c r="E51" s="5">
        <f t="shared" si="0"/>
        <v>367763276.81254101</v>
      </c>
      <c r="F51" s="5">
        <f t="shared" si="1"/>
        <v>1394538.7979877053</v>
      </c>
      <c r="G51" s="5">
        <f t="shared" si="2"/>
        <v>6873175.1352060344</v>
      </c>
      <c r="H51" s="5">
        <f t="shared" si="4"/>
        <v>8267713.9331937404</v>
      </c>
      <c r="I51" s="5">
        <f t="shared" si="3"/>
        <v>688976.16109947837</v>
      </c>
    </row>
    <row r="52" spans="1:9" x14ac:dyDescent="0.25">
      <c r="A52" s="1">
        <v>65</v>
      </c>
      <c r="B52" s="2" t="s">
        <v>65</v>
      </c>
      <c r="C52" s="5">
        <f>SUMIFS('[1]Proj FY19 GBR'!$H$5:$H$56,'[1]Proj FY19 GBR'!$C$5:$C$56,A52)</f>
        <v>108923061.74517436</v>
      </c>
      <c r="D52" s="16">
        <v>0.83089789532924441</v>
      </c>
      <c r="E52" s="5">
        <f>C52*D52</f>
        <v>90503942.756882712</v>
      </c>
      <c r="F52" s="5">
        <f t="shared" si="1"/>
        <v>343186.14038688975</v>
      </c>
      <c r="G52" s="5">
        <f>E52/$E$58*$G$8</f>
        <v>1691439.8152695168</v>
      </c>
      <c r="H52" s="5">
        <f t="shared" si="4"/>
        <v>2034625.9556564067</v>
      </c>
      <c r="I52" s="5">
        <f t="shared" si="3"/>
        <v>169552.16297136722</v>
      </c>
    </row>
    <row r="53" spans="1:9" x14ac:dyDescent="0.25">
      <c r="A53" s="1">
        <v>2001</v>
      </c>
      <c r="B53" s="2" t="s">
        <v>51</v>
      </c>
      <c r="C53" s="5">
        <f>SUMIFS('[1]Proj FY19 GBR'!$H$5:$H$56,'[1]Proj FY19 GBR'!$C$5:$C$56,A53)</f>
        <v>128138806.3388938</v>
      </c>
      <c r="D53" s="16">
        <v>0.86292723627931522</v>
      </c>
      <c r="E53" s="5">
        <f t="shared" si="0"/>
        <v>110574466.01415202</v>
      </c>
      <c r="F53" s="5">
        <f t="shared" si="1"/>
        <v>419292.49777189712</v>
      </c>
      <c r="G53" s="5">
        <f t="shared" si="2"/>
        <v>2066540.4033381669</v>
      </c>
      <c r="H53" s="5">
        <f t="shared" si="4"/>
        <v>2485832.9011100642</v>
      </c>
      <c r="I53" s="5">
        <f t="shared" si="3"/>
        <v>207152.74175917203</v>
      </c>
    </row>
    <row r="54" spans="1:9" x14ac:dyDescent="0.25">
      <c r="A54" s="1">
        <v>2004</v>
      </c>
      <c r="B54" s="2" t="s">
        <v>52</v>
      </c>
      <c r="C54" s="5">
        <f>SUMIFS('[1]Proj FY19 GBR'!$H$5:$H$56,'[1]Proj FY19 GBR'!$C$5:$C$56,A54)</f>
        <v>272274244.40371561</v>
      </c>
      <c r="D54" s="16">
        <v>0.8417222836649777</v>
      </c>
      <c r="E54" s="5">
        <f t="shared" si="0"/>
        <v>229179298.78265178</v>
      </c>
      <c r="F54" s="5">
        <f t="shared" si="1"/>
        <v>869035.71943898289</v>
      </c>
      <c r="G54" s="5">
        <f t="shared" si="2"/>
        <v>4283161.3627909729</v>
      </c>
      <c r="H54" s="5">
        <f t="shared" si="4"/>
        <v>5152197.0822299551</v>
      </c>
      <c r="I54" s="5">
        <f t="shared" si="3"/>
        <v>429349.75685249624</v>
      </c>
    </row>
    <row r="55" spans="1:9" x14ac:dyDescent="0.25">
      <c r="A55" s="1">
        <v>5050</v>
      </c>
      <c r="B55" s="2" t="s">
        <v>53</v>
      </c>
      <c r="C55" s="5">
        <f>SUMIFS('[1]Proj FY19 GBR'!$H$5:$H$56,'[1]Proj FY19 GBR'!$C$5:$C$56,A55)</f>
        <v>410215277.2123394</v>
      </c>
      <c r="D55" s="16">
        <v>0.86313933803705511</v>
      </c>
      <c r="E55" s="5">
        <f t="shared" si="0"/>
        <v>354072942.8257457</v>
      </c>
      <c r="F55" s="5">
        <f t="shared" si="1"/>
        <v>1342625.7791907596</v>
      </c>
      <c r="G55" s="5">
        <f t="shared" si="2"/>
        <v>6617314.7242203262</v>
      </c>
      <c r="H55" s="5">
        <f t="shared" si="4"/>
        <v>7959940.5034110863</v>
      </c>
      <c r="I55" s="5">
        <f t="shared" si="3"/>
        <v>663328.37528425723</v>
      </c>
    </row>
    <row r="56" spans="1:9" x14ac:dyDescent="0.25">
      <c r="A56" s="1">
        <v>8992</v>
      </c>
      <c r="B56" s="2" t="s">
        <v>54</v>
      </c>
      <c r="C56" s="5">
        <f>SUMIFS('[1]Proj FY19 GBR'!$H$5:$H$56,'[1]Proj FY19 GBR'!$C$5:$C$56,A56)</f>
        <v>223686720.34007925</v>
      </c>
      <c r="D56" s="16">
        <v>0.94294706383964733</v>
      </c>
      <c r="E56" s="5">
        <f t="shared" si="0"/>
        <v>210924736.16459805</v>
      </c>
      <c r="F56" s="5">
        <f t="shared" si="1"/>
        <v>799815.38827430294</v>
      </c>
      <c r="G56" s="5">
        <f t="shared" si="2"/>
        <v>3941999.4964461112</v>
      </c>
      <c r="H56" s="5">
        <f t="shared" si="4"/>
        <v>4741814.8847204139</v>
      </c>
      <c r="I56" s="5">
        <f t="shared" si="3"/>
        <v>395151.24039336783</v>
      </c>
    </row>
    <row r="57" spans="1:9" x14ac:dyDescent="0.25">
      <c r="A57" s="1">
        <v>5033</v>
      </c>
      <c r="B57" s="2" t="s">
        <v>64</v>
      </c>
      <c r="C57" s="12">
        <f>SUMIFS('[1]Proj FY19 GBR'!$H$5:$H$56,'[1]Proj FY19 GBR'!$C$5:$C$56,A57)</f>
        <v>62112830.021654695</v>
      </c>
      <c r="D57" s="17">
        <v>0.80893956117916277</v>
      </c>
      <c r="E57" s="12">
        <f t="shared" si="0"/>
        <v>50245525.461313277</v>
      </c>
      <c r="F57" s="12">
        <f t="shared" si="1"/>
        <v>190528.36185380389</v>
      </c>
      <c r="G57" s="12">
        <f t="shared" si="2"/>
        <v>939045.08152425615</v>
      </c>
      <c r="H57" s="12">
        <f t="shared" si="4"/>
        <v>1129573.4433780599</v>
      </c>
      <c r="I57" s="12">
        <f t="shared" si="3"/>
        <v>94131.120281504991</v>
      </c>
    </row>
    <row r="58" spans="1:9" x14ac:dyDescent="0.25">
      <c r="A58" s="1">
        <v>9999</v>
      </c>
      <c r="B58" s="2" t="s">
        <v>55</v>
      </c>
      <c r="C58" s="6">
        <f>SUM(C9:C57)</f>
        <v>17487043397.152962</v>
      </c>
      <c r="D58" s="16">
        <f>E58/C58</f>
        <v>0.85169560985736248</v>
      </c>
      <c r="E58" s="6">
        <f>SUM(E9:E57)</f>
        <v>14893638090.740355</v>
      </c>
      <c r="F58" s="6">
        <f t="shared" si="1"/>
        <v>56475884</v>
      </c>
      <c r="G58" s="6">
        <f t="shared" si="2"/>
        <v>278349116</v>
      </c>
      <c r="H58" s="6">
        <f>SUM(H9:H57)</f>
        <v>334824999.99999988</v>
      </c>
      <c r="I58" s="6">
        <f>SUM(I9:I57)</f>
        <v>27902083.33333331</v>
      </c>
    </row>
    <row r="59" spans="1:9" x14ac:dyDescent="0.25">
      <c r="E59" s="9"/>
      <c r="F59" s="11">
        <f>+F58/E58</f>
        <v>3.7919468470978949E-3</v>
      </c>
      <c r="G59" s="11">
        <f>+G58/E58</f>
        <v>1.8689128492591391E-2</v>
      </c>
      <c r="H59" s="9">
        <f>H58/E58</f>
        <v>2.2481075339689276E-2</v>
      </c>
    </row>
    <row r="60" spans="1:9" x14ac:dyDescent="0.25">
      <c r="A60" s="18" t="s">
        <v>68</v>
      </c>
    </row>
  </sheetData>
  <pageMargins left="0" right="0" top="0" bottom="0" header="0.3" footer="0.3"/>
  <pageSetup scale="70" orientation="portrait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2B5CFB-A480-4D7F-88DB-5D0F551EAE15}"/>
</file>

<file path=customXml/itemProps2.xml><?xml version="1.0" encoding="utf-8"?>
<ds:datastoreItem xmlns:ds="http://schemas.openxmlformats.org/officeDocument/2006/customXml" ds:itemID="{4C79A459-8ED0-47F8-84E1-504BC02A375A}"/>
</file>

<file path=customXml/itemProps3.xml><?xml version="1.0" encoding="utf-8"?>
<ds:datastoreItem xmlns:ds="http://schemas.openxmlformats.org/officeDocument/2006/customXml" ds:itemID="{8B054A09-0F90-40B5-8D0F-1D50A55AB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FY2018</vt:lpstr>
      <vt:lpstr>'FY2018'!Print_Area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Caitlin Grim</cp:lastModifiedBy>
  <cp:lastPrinted>2016-06-16T13:41:57Z</cp:lastPrinted>
  <dcterms:created xsi:type="dcterms:W3CDTF">2013-10-01T19:39:49Z</dcterms:created>
  <dcterms:modified xsi:type="dcterms:W3CDTF">2018-06-29T14:58:55Z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