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7825" windowHeight="9045"/>
  </bookViews>
  <sheets>
    <sheet name="6.QBR Modeling Results" sheetId="1" r:id="rId1"/>
    <sheet name="RY18 QBR scores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'6.QBR Modeling Results'!$A$3:$F$3</definedName>
    <definedName name="_xlnm._FilterDatabase" localSheetId="1" hidden="1">'RY18 QBR scores'!$A$9:$L$9</definedName>
    <definedName name="Average_Score">'6.QBR Modeling Results'!$D$52</definedName>
    <definedName name="finally">[1]finally!$A$1:$AN$76</definedName>
    <definedName name="Highest_Score">'6.QBR Modeling Results'!$C$59</definedName>
    <definedName name="imptab17fr2">[1]imptab17fr2!$A$1:$AN$76</definedName>
    <definedName name="Lowest_Score">'6.QBR Modeling Results'!$C$57:$C$57</definedName>
    <definedName name="Penalty_Adjustment">'6.QBR Modeling Results'!$C$58</definedName>
    <definedName name="QBR__Threshold">'6.QBR Modeling Results'!$C$58</definedName>
    <definedName name="QBR_Highest_Score">'6.QBR Modeling Results'!$C$55</definedName>
    <definedName name="QBR_Lowest_Score">'6.QBR Modeling Results'!$C$53</definedName>
    <definedName name="QBR_Max_Penalty">'6.QBR Modeling Results'!$C$54</definedName>
    <definedName name="QBR_Max_Reward">'6.QBR Modeling Results'!#REF!</definedName>
    <definedName name="Reward_Adjustment">'6.QBR Modeling Results'!$C$60</definedName>
    <definedName name="rfbn_table">[1]rfbn_table!$A$1:$H$53</definedName>
    <definedName name="rfbnout">[1]rfbnout!$A$1:$K$53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59" i="1" l="1"/>
  <c r="C57" i="1"/>
  <c r="D52" i="1"/>
  <c r="C48" i="1" l="1"/>
  <c r="C47" i="1"/>
  <c r="C19" i="1" l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4" i="1"/>
  <c r="C50" i="1" l="1"/>
  <c r="E47" i="1" l="1"/>
  <c r="E46" i="1"/>
  <c r="E48" i="1"/>
  <c r="C61" i="1"/>
  <c r="E4" i="1"/>
  <c r="E42" i="1"/>
  <c r="E25" i="1"/>
  <c r="E30" i="1"/>
  <c r="E5" i="1"/>
  <c r="E20" i="1"/>
  <c r="E22" i="1"/>
  <c r="E21" i="1"/>
  <c r="E45" i="1"/>
  <c r="E38" i="1"/>
  <c r="E18" i="1"/>
  <c r="E43" i="1"/>
  <c r="E34" i="1"/>
  <c r="E10" i="1"/>
  <c r="E33" i="1"/>
  <c r="E28" i="1"/>
  <c r="E35" i="1"/>
  <c r="E37" i="1"/>
  <c r="E32" i="1"/>
  <c r="E16" i="1"/>
  <c r="E39" i="1"/>
  <c r="E23" i="1"/>
  <c r="F46" i="1"/>
  <c r="E17" i="1"/>
  <c r="E12" i="1"/>
  <c r="E7" i="1"/>
  <c r="E19" i="1"/>
  <c r="E14" i="1"/>
  <c r="E44" i="1"/>
  <c r="F42" i="1"/>
  <c r="E26" i="1"/>
  <c r="E29" i="1"/>
  <c r="E13" i="1"/>
  <c r="E40" i="1"/>
  <c r="E24" i="1"/>
  <c r="E8" i="1"/>
  <c r="F47" i="1"/>
  <c r="E31" i="1"/>
  <c r="E15" i="1"/>
  <c r="E6" i="1"/>
  <c r="E41" i="1"/>
  <c r="E9" i="1"/>
  <c r="E36" i="1"/>
  <c r="E27" i="1"/>
  <c r="E11" i="1"/>
  <c r="F23" i="1"/>
  <c r="F33" i="1"/>
  <c r="F27" i="1" l="1"/>
  <c r="F6" i="1"/>
  <c r="F29" i="1"/>
  <c r="F17" i="1"/>
  <c r="F28" i="1"/>
  <c r="F21" i="1"/>
  <c r="F15" i="1"/>
  <c r="F26" i="1"/>
  <c r="F32" i="1"/>
  <c r="F18" i="1"/>
  <c r="F22" i="1"/>
  <c r="F48" i="1"/>
  <c r="F9" i="1"/>
  <c r="F31" i="1"/>
  <c r="F40" i="1"/>
  <c r="F7" i="1"/>
  <c r="F37" i="1"/>
  <c r="F10" i="1"/>
  <c r="F38" i="1"/>
  <c r="F20" i="1"/>
  <c r="F8" i="1"/>
  <c r="F14" i="1"/>
  <c r="F16" i="1"/>
  <c r="F43" i="1"/>
  <c r="F30" i="1"/>
  <c r="F36" i="1"/>
  <c r="F24" i="1"/>
  <c r="F19" i="1"/>
  <c r="F25" i="1"/>
  <c r="F11" i="1"/>
  <c r="F41" i="1"/>
  <c r="F13" i="1"/>
  <c r="F44" i="1"/>
  <c r="F12" i="1"/>
  <c r="F39" i="1"/>
  <c r="F35" i="1"/>
  <c r="F34" i="1"/>
  <c r="F45" i="1"/>
  <c r="F5" i="1"/>
  <c r="F4" i="1"/>
  <c r="F50" i="1" l="1"/>
  <c r="F52" i="1"/>
  <c r="F53" i="1" s="1"/>
  <c r="F54" i="1"/>
  <c r="F55" i="1" s="1"/>
</calcChain>
</file>

<file path=xl/sharedStrings.xml><?xml version="1.0" encoding="utf-8"?>
<sst xmlns="http://schemas.openxmlformats.org/spreadsheetml/2006/main" count="140" uniqueCount="131">
  <si>
    <t>HOSPID</t>
  </si>
  <si>
    <t>HOSPITAL NAME</t>
  </si>
  <si>
    <t>FY 17 Permanent Inpatient Revenue</t>
  </si>
  <si>
    <t xml:space="preserve"> QBR FINAL POINTS</t>
  </si>
  <si>
    <t>SCALING BASIS</t>
  </si>
  <si>
    <t>REVENUE IMPACT OF SCALING</t>
  </si>
  <si>
    <t>Meritus Hospital</t>
  </si>
  <si>
    <t>University of Maryland Hospital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</si>
  <si>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</si>
  <si>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</si>
  <si>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</si>
  <si>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</si>
  <si>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</si>
  <si>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</si>
  <si>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</si>
  <si>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</si>
  <si>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</si>
  <si>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</si>
  <si>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 Center</t>
  </si>
  <si>
    <t>Washington Adventist Hospital</t>
  </si>
  <si>
    <t>Garrett County Memorial Hospital</t>
  </si>
  <si>
    <t>Montgomery General Hospital</t>
  </si>
  <si>
    <t>Peninsula Regional Medical Center</t>
  </si>
  <si>
    <t>Suburban Hospital</t>
  </si>
  <si>
    <t>Anne Arundel Medical Center</t>
  </si>
  <si>
    <t>Union Memorial Hospital</t>
  </si>
  <si>
    <t>Western MD Regional Medical Center</t>
  </si>
  <si>
    <t>St. Mary's Hospital</t>
  </si>
  <si>
    <t>Johns Hopkins Bayview Medical Center</t>
  </si>
  <si>
    <t>Chester River Hospital Center</t>
  </si>
  <si>
    <t>Union of Cecil</t>
  </si>
  <si>
    <t>Carroll Hospital Center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</si>
  <si>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</si>
  <si>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</si>
  <si>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</si>
  <si>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</si>
  <si>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</si>
  <si>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</t>
  </si>
  <si>
    <t>Baltimore Washington Medical Center</t>
  </si>
  <si>
    <t>Greater Baltimore Medical Center</t>
  </si>
  <si>
    <t>Howard County General Hospital</t>
  </si>
  <si>
    <t>Upper Chesapeake Medical Center</t>
  </si>
  <si>
    <t>Doctors Community Hospital</t>
  </si>
  <si>
    <t>Laurel Regional Hospital</t>
  </si>
  <si>
    <t>Good Samaritan Hospital</t>
  </si>
  <si>
    <t>Shady Grove Adventist Hospital</t>
  </si>
  <si>
    <t>Fort Washington Medical Center</t>
  </si>
  <si>
    <t>Atlantic General Hospital</t>
  </si>
  <si>
    <t>Southern Maryland Hospital Center</t>
  </si>
  <si>
    <t>UM ST. JOSEPH</t>
  </si>
  <si>
    <t>Statewide Total</t>
  </si>
  <si>
    <t>Total Penalties</t>
  </si>
  <si>
    <t>Total rewards</t>
  </si>
  <si>
    <t>Hospital Name</t>
  </si>
  <si>
    <t>% Inpatient Revenue</t>
  </si>
  <si>
    <t>% Inpatient revenue</t>
  </si>
  <si>
    <t>Scaling Components</t>
  </si>
  <si>
    <t>Values</t>
  </si>
  <si>
    <t>QBR Lowest Score</t>
  </si>
  <si>
    <t>QBR Max Penalty</t>
  </si>
  <si>
    <t>QBR Highest Score</t>
  </si>
  <si>
    <t>QBR Max Reward</t>
  </si>
  <si>
    <t>QBR  Threshold</t>
  </si>
  <si>
    <t>HC-GERMANTOWN</t>
  </si>
  <si>
    <t>HSCRC RATE YEAR 2018 QUALITY BASED REIMBURSEMENT (QBR) PROGRAM</t>
  </si>
  <si>
    <t>QBR DOMAIN SCORES</t>
  </si>
  <si>
    <t xml:space="preserve"> </t>
  </si>
  <si>
    <t>FINAL QBR SCORE = 0.50 (HCAHPS SCORE) + 0.15 (CLINICAL CARE/OUTCOME MORTALITY SCORE) +0.35 (SAFETY SCORE)</t>
  </si>
  <si>
    <t>HOSPITALS MUST HAVE SCORES IN TWO OF THE THREE DOMAINS (CLINICAL CARE, HCAHPS, SAFETY) TO BE INCLUDED IN THE QBR PROGRAM.</t>
  </si>
  <si>
    <t>HOSPITALS WILL HAVE A SAFETY SCORE IF THEY HAVE SCORES FOR THREE OR MORE SAFETY MEASURES (CLABSI, CAUTI, SSI COLON-SSI HYST, MRSA, C.DIFF., PC-01)</t>
  </si>
  <si>
    <t>REPORT RUN DATE: 2017-11-14.  QUESTIONS REGARDING THIS DATA SHOULD BE SENT TO HSCRC.QUALITY@MARYLAND.GOV</t>
  </si>
  <si>
    <t>Hospital ID</t>
  </si>
  <si>
    <t>HCAHPS Final Poins</t>
  </si>
  <si>
    <t>HCAHPS Denominator</t>
  </si>
  <si>
    <t>HCAHPS Final Score</t>
  </si>
  <si>
    <t>Mortality Final Points</t>
  </si>
  <si>
    <t>Mortality Denominator</t>
  </si>
  <si>
    <t>Mortality Final Score</t>
  </si>
  <si>
    <t>Safety Total Points</t>
  </si>
  <si>
    <t>Safety Denominatory</t>
  </si>
  <si>
    <t>Safety Final Score</t>
  </si>
  <si>
    <t>Total Score</t>
  </si>
  <si>
    <t>Laurel Regional</t>
  </si>
  <si>
    <t>Bon Secours</t>
  </si>
  <si>
    <t>MedStar Southern MD</t>
  </si>
  <si>
    <t>MedStar Good Sam</t>
  </si>
  <si>
    <t>UM-Chestertown</t>
  </si>
  <si>
    <t/>
  </si>
  <si>
    <t>PG Hospital</t>
  </si>
  <si>
    <t>Holy Cross</t>
  </si>
  <si>
    <t>Ft. Washington</t>
  </si>
  <si>
    <t>St. Agnes</t>
  </si>
  <si>
    <t>Meritus</t>
  </si>
  <si>
    <t>MedStar Fr Square</t>
  </si>
  <si>
    <t>UM-Easton</t>
  </si>
  <si>
    <t>Sinai</t>
  </si>
  <si>
    <t>JH Bayview</t>
  </si>
  <si>
    <t>UM-Harford</t>
  </si>
  <si>
    <t>MedStar Union Mem</t>
  </si>
  <si>
    <t>UM-Upper Chesapeake</t>
  </si>
  <si>
    <t>Western Maryland</t>
  </si>
  <si>
    <t>UM-Charles Regional</t>
  </si>
  <si>
    <t>UM-BWMC</t>
  </si>
  <si>
    <t>HC-Germantown</t>
  </si>
  <si>
    <t>GBMC</t>
  </si>
  <si>
    <t>Washington Adventist</t>
  </si>
  <si>
    <t>UM-Dorchester</t>
  </si>
  <si>
    <t>UMMC Midtown</t>
  </si>
  <si>
    <t>MedStar Harbor</t>
  </si>
  <si>
    <t>UMMC</t>
  </si>
  <si>
    <t>Shady Grove</t>
  </si>
  <si>
    <t>Frederick</t>
  </si>
  <si>
    <t>Garrett</t>
  </si>
  <si>
    <t>Doctors</t>
  </si>
  <si>
    <t>Peninsula</t>
  </si>
  <si>
    <t>Carroll</t>
  </si>
  <si>
    <t>Howard County</t>
  </si>
  <si>
    <t>MedStar St. Mary's</t>
  </si>
  <si>
    <t>Calvert</t>
  </si>
  <si>
    <t>Mercy</t>
  </si>
  <si>
    <t>Northwest</t>
  </si>
  <si>
    <t>MedStar Montgomery</t>
  </si>
  <si>
    <t>Anne Arundel</t>
  </si>
  <si>
    <t>Suburban</t>
  </si>
  <si>
    <t>Johns Hopkins</t>
  </si>
  <si>
    <t>Atlantic General</t>
  </si>
  <si>
    <t>UM-St. Joe</t>
  </si>
  <si>
    <t>RY 2018 Quality Based Reimbursement Revenue Adjustments</t>
  </si>
  <si>
    <t>Average Score (Reward/Penalty Cutpoint)</t>
  </si>
  <si>
    <t>No Markup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</si>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</sst>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  <numFmt numFmtId="167" formatCode="_(* #,##0.0000_);_(* \(#,##0.0000\);_(* &quot;-&quot;??_);_(@_)"/>
    <numFmt numFmtId="168" formatCode="0.000"/>
    <numFmt numFmtId="169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6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Wingdings 2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DFB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6DA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centerContinuous" wrapText="1"/>
    </xf>
    <xf numFmtId="10" fontId="3" fillId="0" borderId="1" xfId="0" applyNumberFormat="1" applyFont="1" applyBorder="1" applyAlignment="1">
      <alignment horizontal="centerContinuous" wrapText="1"/>
    </xf>
    <xf numFmtId="0" fontId="4" fillId="0" borderId="0" xfId="0" applyFont="1"/>
    <xf numFmtId="0" fontId="3" fillId="0" borderId="0" xfId="0" applyNumberFormat="1" applyFont="1" applyBorder="1" applyAlignment="1">
      <alignment horizontal="centerContinuous" wrapText="1"/>
    </xf>
    <xf numFmtId="10" fontId="3" fillId="0" borderId="0" xfId="0" applyNumberFormat="1" applyFont="1" applyBorder="1" applyAlignment="1">
      <alignment horizontal="centerContinuous" wrapText="1"/>
    </xf>
    <xf numFmtId="1" fontId="2" fillId="2" borderId="2" xfId="0" applyNumberFormat="1" applyFont="1" applyFill="1" applyBorder="1" applyAlignment="1">
      <alignment horizontal="center" wrapText="1"/>
    </xf>
    <xf numFmtId="0" fontId="2" fillId="2" borderId="3" xfId="0" applyNumberFormat="1" applyFont="1" applyFill="1" applyBorder="1" applyAlignment="1">
      <alignment horizontal="center" wrapText="1"/>
    </xf>
    <xf numFmtId="10" fontId="2" fillId="2" borderId="3" xfId="0" applyNumberFormat="1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left"/>
    </xf>
    <xf numFmtId="1" fontId="3" fillId="3" borderId="5" xfId="0" applyNumberFormat="1" applyFont="1" applyFill="1" applyBorder="1" applyAlignment="1">
      <alignment horizontal="left"/>
    </xf>
    <xf numFmtId="164" fontId="5" fillId="4" borderId="5" xfId="2" applyNumberFormat="1" applyFont="1" applyFill="1" applyBorder="1" applyAlignment="1" applyProtection="1">
      <alignment horizontal="center" wrapText="1"/>
    </xf>
    <xf numFmtId="165" fontId="3" fillId="5" borderId="6" xfId="3" applyNumberFormat="1" applyFont="1" applyFill="1" applyBorder="1" applyAlignment="1" applyProtection="1">
      <alignment horizontal="right" wrapText="1"/>
    </xf>
    <xf numFmtId="10" fontId="3" fillId="0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right" vertical="center"/>
    </xf>
    <xf numFmtId="0" fontId="3" fillId="0" borderId="0" xfId="0" applyNumberFormat="1" applyFont="1" applyAlignment="1"/>
    <xf numFmtId="1" fontId="3" fillId="0" borderId="4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>
      <alignment horizontal="left"/>
    </xf>
    <xf numFmtId="166" fontId="4" fillId="0" borderId="0" xfId="2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/>
    <xf numFmtId="1" fontId="3" fillId="0" borderId="0" xfId="0" applyNumberFormat="1" applyFont="1" applyFill="1" applyBorder="1" applyAlignment="1">
      <alignment horizontal="left"/>
    </xf>
    <xf numFmtId="167" fontId="3" fillId="0" borderId="0" xfId="1" applyNumberFormat="1" applyFont="1" applyFill="1" applyBorder="1" applyAlignment="1">
      <alignment horizontal="right" vertical="center"/>
    </xf>
    <xf numFmtId="10" fontId="3" fillId="0" borderId="0" xfId="0" applyNumberFormat="1" applyFont="1" applyFill="1" applyBorder="1" applyAlignment="1">
      <alignment horizontal="right"/>
    </xf>
    <xf numFmtId="0" fontId="6" fillId="0" borderId="5" xfId="0" applyFont="1" applyBorder="1"/>
    <xf numFmtId="1" fontId="2" fillId="3" borderId="5" xfId="0" applyNumberFormat="1" applyFont="1" applyFill="1" applyBorder="1" applyAlignment="1">
      <alignment horizontal="left"/>
    </xf>
    <xf numFmtId="164" fontId="7" fillId="6" borderId="5" xfId="2" applyNumberFormat="1" applyFont="1" applyFill="1" applyBorder="1" applyAlignment="1" applyProtection="1">
      <alignment horizontal="center" wrapText="1"/>
    </xf>
    <xf numFmtId="0" fontId="3" fillId="0" borderId="5" xfId="0" applyNumberFormat="1" applyFont="1" applyBorder="1" applyAlignment="1"/>
    <xf numFmtId="10" fontId="2" fillId="0" borderId="5" xfId="0" applyNumberFormat="1" applyFont="1" applyBorder="1" applyAlignment="1"/>
    <xf numFmtId="164" fontId="2" fillId="0" borderId="5" xfId="0" applyNumberFormat="1" applyFont="1" applyBorder="1" applyAlignment="1"/>
    <xf numFmtId="0" fontId="6" fillId="0" borderId="0" xfId="0" applyFont="1" applyBorder="1"/>
    <xf numFmtId="1" fontId="2" fillId="3" borderId="0" xfId="0" applyNumberFormat="1" applyFont="1" applyFill="1" applyBorder="1" applyAlignment="1">
      <alignment horizontal="left"/>
    </xf>
    <xf numFmtId="164" fontId="6" fillId="0" borderId="0" xfId="0" applyNumberFormat="1" applyFont="1" applyBorder="1"/>
    <xf numFmtId="10" fontId="2" fillId="0" borderId="0" xfId="0" applyNumberFormat="1" applyFont="1" applyBorder="1" applyAlignment="1"/>
    <xf numFmtId="164" fontId="2" fillId="0" borderId="0" xfId="0" applyNumberFormat="1" applyFont="1" applyBorder="1" applyAlignment="1"/>
    <xf numFmtId="10" fontId="3" fillId="0" borderId="0" xfId="0" applyNumberFormat="1" applyFont="1" applyAlignment="1"/>
    <xf numFmtId="9" fontId="4" fillId="0" borderId="5" xfId="0" applyNumberFormat="1" applyFont="1" applyBorder="1"/>
    <xf numFmtId="0" fontId="8" fillId="0" borderId="0" xfId="0" applyFont="1"/>
    <xf numFmtId="0" fontId="2" fillId="0" borderId="5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1" fontId="3" fillId="3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center" vertical="center"/>
    </xf>
    <xf numFmtId="10" fontId="2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vertical="center"/>
    </xf>
    <xf numFmtId="10" fontId="3" fillId="0" borderId="10" xfId="3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vertical="center"/>
    </xf>
    <xf numFmtId="165" fontId="3" fillId="0" borderId="5" xfId="3" applyNumberFormat="1" applyFont="1" applyBorder="1" applyAlignment="1">
      <alignment vertical="center"/>
    </xf>
    <xf numFmtId="0" fontId="9" fillId="7" borderId="0" xfId="0" applyNumberFormat="1" applyFont="1" applyFill="1" applyBorder="1" applyAlignment="1" applyProtection="1">
      <alignment horizontal="left"/>
    </xf>
    <xf numFmtId="0" fontId="10" fillId="7" borderId="0" xfId="0" applyNumberFormat="1" applyFont="1" applyFill="1" applyBorder="1" applyAlignment="1" applyProtection="1">
      <alignment horizontal="left"/>
    </xf>
    <xf numFmtId="0" fontId="11" fillId="7" borderId="0" xfId="0" applyNumberFormat="1" applyFont="1" applyFill="1" applyBorder="1" applyAlignment="1" applyProtection="1"/>
    <xf numFmtId="0" fontId="0" fillId="8" borderId="0" xfId="0" applyNumberFormat="1" applyFont="1" applyFill="1" applyBorder="1" applyAlignment="1" applyProtection="1"/>
    <xf numFmtId="0" fontId="11" fillId="9" borderId="6" xfId="0" applyNumberFormat="1" applyFont="1" applyFill="1" applyBorder="1" applyAlignment="1" applyProtection="1">
      <alignment horizontal="center" wrapText="1"/>
    </xf>
    <xf numFmtId="0" fontId="10" fillId="5" borderId="6" xfId="0" applyNumberFormat="1" applyFont="1" applyFill="1" applyBorder="1" applyAlignment="1" applyProtection="1">
      <alignment horizontal="right" wrapText="1"/>
    </xf>
    <xf numFmtId="0" fontId="10" fillId="5" borderId="6" xfId="0" applyNumberFormat="1" applyFont="1" applyFill="1" applyBorder="1" applyAlignment="1" applyProtection="1">
      <alignment horizontal="left" wrapText="1"/>
    </xf>
    <xf numFmtId="165" fontId="4" fillId="0" borderId="5" xfId="0" applyNumberFormat="1" applyFont="1" applyBorder="1"/>
    <xf numFmtId="10" fontId="3" fillId="0" borderId="12" xfId="3" applyNumberFormat="1" applyFont="1" applyBorder="1" applyAlignment="1">
      <alignment horizontal="center" vertical="center"/>
    </xf>
    <xf numFmtId="169" fontId="3" fillId="0" borderId="5" xfId="0" applyNumberFormat="1" applyFont="1" applyFill="1" applyBorder="1" applyAlignment="1">
      <alignment horizontal="right" vertical="center"/>
    </xf>
    <xf numFmtId="168" fontId="3" fillId="0" borderId="0" xfId="0" applyNumberFormat="1" applyFont="1" applyAlignment="1">
      <alignment horizontal="center" vertical="center" wrapText="1"/>
    </xf>
    <xf numFmtId="10" fontId="3" fillId="0" borderId="0" xfId="3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Y%2018%20Source%20Revenue%20in%20RY%2017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Y%2018%20Source%20Revenue%20in%20RY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</sheetNames>
    <sheetDataSet>
      <sheetData sheetId="0" refreshError="1">
        <row r="3">
          <cell r="A3">
            <v>210001</v>
          </cell>
          <cell r="B3" t="str">
            <v>MERITUS</v>
          </cell>
          <cell r="C3">
            <v>314827421.54032868</v>
          </cell>
          <cell r="D3">
            <v>0.58817582297879434</v>
          </cell>
          <cell r="E3">
            <v>185173877.76077461</v>
          </cell>
        </row>
        <row r="4">
          <cell r="A4">
            <v>210002</v>
          </cell>
          <cell r="B4" t="str">
            <v>UNIVERSITY OF MARYLAND</v>
          </cell>
          <cell r="C4">
            <v>1316372490.8554552</v>
          </cell>
          <cell r="D4">
            <v>0.66449852087523864</v>
          </cell>
          <cell r="E4">
            <v>874727573.09430361</v>
          </cell>
        </row>
        <row r="5">
          <cell r="A5">
            <v>210003</v>
          </cell>
          <cell r="B5" t="str">
            <v>PRINCE GEORGE</v>
          </cell>
          <cell r="C5">
            <v>286573599.34172285</v>
          </cell>
          <cell r="D5">
            <v>0.7502814949887272</v>
          </cell>
          <cell r="E5">
            <v>215010868.53840834</v>
          </cell>
        </row>
        <row r="6">
          <cell r="A6">
            <v>210004</v>
          </cell>
          <cell r="B6" t="str">
            <v>HOLY CROSS</v>
          </cell>
          <cell r="C6">
            <v>479646982.67091691</v>
          </cell>
          <cell r="D6">
            <v>0.70800717687087678</v>
          </cell>
          <cell r="E6">
            <v>339593506.09547025</v>
          </cell>
        </row>
        <row r="7">
          <cell r="A7">
            <v>210005</v>
          </cell>
          <cell r="B7" t="str">
            <v>FREDERICK MEMORIAL</v>
          </cell>
          <cell r="C7">
            <v>329156555.26745152</v>
          </cell>
          <cell r="D7">
            <v>0.543370466120909</v>
          </cell>
          <cell r="E7">
            <v>178853950.86242789</v>
          </cell>
        </row>
        <row r="8">
          <cell r="A8">
            <v>210006</v>
          </cell>
          <cell r="B8" t="str">
            <v>HARFORD</v>
          </cell>
          <cell r="C8">
            <v>99998181.674917936</v>
          </cell>
          <cell r="D8">
            <v>0.46976602867797873</v>
          </cell>
          <cell r="E8">
            <v>46975748.680445224</v>
          </cell>
        </row>
        <row r="9">
          <cell r="A9">
            <v>210008</v>
          </cell>
          <cell r="B9" t="str">
            <v>MERCY</v>
          </cell>
          <cell r="C9">
            <v>502208026.60543424</v>
          </cell>
          <cell r="D9">
            <v>0.43066103141048362</v>
          </cell>
          <cell r="E9">
            <v>216281426.7205199</v>
          </cell>
        </row>
        <row r="10">
          <cell r="A10">
            <v>210009</v>
          </cell>
          <cell r="B10" t="str">
            <v>JOHNS HOPKINS</v>
          </cell>
          <cell r="C10">
            <v>2229450835.1653261</v>
          </cell>
          <cell r="D10">
            <v>0.60874403585997761</v>
          </cell>
          <cell r="E10">
            <v>1357164899.1499383</v>
          </cell>
        </row>
        <row r="11">
          <cell r="A11">
            <v>210010</v>
          </cell>
          <cell r="B11" t="str">
            <v>DORCHESTER</v>
          </cell>
          <cell r="C11">
            <v>48094356.639089793</v>
          </cell>
          <cell r="D11">
            <v>0.50435382570551734</v>
          </cell>
          <cell r="E11">
            <v>24256572.765770484</v>
          </cell>
        </row>
        <row r="12">
          <cell r="A12">
            <v>210011</v>
          </cell>
          <cell r="B12" t="str">
            <v>ST. AGNES</v>
          </cell>
          <cell r="C12">
            <v>416466585.77068943</v>
          </cell>
          <cell r="D12">
            <v>0.55983240860837258</v>
          </cell>
          <cell r="E12">
            <v>233151491.81691045</v>
          </cell>
        </row>
        <row r="13">
          <cell r="A13">
            <v>210012</v>
          </cell>
          <cell r="B13" t="str">
            <v>SINAI</v>
          </cell>
          <cell r="C13">
            <v>709153889.58606744</v>
          </cell>
          <cell r="D13">
            <v>0.55992535844311619</v>
          </cell>
          <cell r="E13">
            <v>397073245.81780887</v>
          </cell>
        </row>
        <row r="14">
          <cell r="A14">
            <v>210013</v>
          </cell>
          <cell r="B14" t="str">
            <v>BON SECOURS</v>
          </cell>
          <cell r="C14">
            <v>114232762.97600678</v>
          </cell>
          <cell r="D14">
            <v>0.54282408410452443</v>
          </cell>
          <cell r="E14">
            <v>62008294.937180109</v>
          </cell>
        </row>
        <row r="15">
          <cell r="A15">
            <v>210015</v>
          </cell>
          <cell r="B15" t="str">
            <v>FRANKLIN SQUARE</v>
          </cell>
          <cell r="C15">
            <v>492402641.10535282</v>
          </cell>
          <cell r="D15">
            <v>0.58389244107843341</v>
          </cell>
          <cell r="E15">
            <v>287510180.10847223</v>
          </cell>
        </row>
        <row r="16">
          <cell r="A16">
            <v>210016</v>
          </cell>
          <cell r="B16" t="str">
            <v>WASHINGTON ADVENTIST</v>
          </cell>
          <cell r="C16">
            <v>258319310.34354857</v>
          </cell>
          <cell r="D16">
            <v>0.58105415728006859</v>
          </cell>
          <cell r="E16">
            <v>150097509.18083912</v>
          </cell>
        </row>
        <row r="17">
          <cell r="A17">
            <v>210017</v>
          </cell>
          <cell r="B17" t="str">
            <v>GARRETT COUNTY</v>
          </cell>
          <cell r="C17">
            <v>53507634.245051563</v>
          </cell>
          <cell r="D17">
            <v>0.40809628225742872</v>
          </cell>
          <cell r="E17">
            <v>21836266.607795823</v>
          </cell>
        </row>
        <row r="18">
          <cell r="A18">
            <v>210018</v>
          </cell>
          <cell r="B18" t="str">
            <v>MONTGOMERY GENERAL</v>
          </cell>
          <cell r="C18">
            <v>169927186.4268879</v>
          </cell>
          <cell r="D18">
            <v>0.46666318599150225</v>
          </cell>
          <cell r="E18">
            <v>79298762.204543471</v>
          </cell>
        </row>
        <row r="19">
          <cell r="A19">
            <v>210019</v>
          </cell>
          <cell r="B19" t="str">
            <v>PENINSULA REGIONAL</v>
          </cell>
          <cell r="C19">
            <v>419622018.07330406</v>
          </cell>
          <cell r="D19">
            <v>0.56176724750911522</v>
          </cell>
          <cell r="E19">
            <v>235729906.08726022</v>
          </cell>
        </row>
        <row r="20">
          <cell r="A20">
            <v>210022</v>
          </cell>
          <cell r="B20" t="str">
            <v>SUBURBAN</v>
          </cell>
          <cell r="C20">
            <v>296104139.9732101</v>
          </cell>
          <cell r="D20">
            <v>0.64116563016874872</v>
          </cell>
          <cell r="E20">
            <v>189851797.50149864</v>
          </cell>
        </row>
        <row r="21">
          <cell r="A21">
            <v>210023</v>
          </cell>
          <cell r="B21" t="str">
            <v>ANNE ARUNDEL</v>
          </cell>
          <cell r="C21">
            <v>575908245.48075807</v>
          </cell>
          <cell r="D21">
            <v>0.51426416445177059</v>
          </cell>
          <cell r="E21">
            <v>296168972.66304725</v>
          </cell>
        </row>
        <row r="22">
          <cell r="A22">
            <v>210024</v>
          </cell>
          <cell r="B22" t="str">
            <v>UNION MEMORIAL</v>
          </cell>
          <cell r="C22">
            <v>414710551.96141511</v>
          </cell>
          <cell r="D22">
            <v>0.55730867108281945</v>
          </cell>
          <cell r="E22">
            <v>231121786.59763879</v>
          </cell>
        </row>
        <row r="23">
          <cell r="A23">
            <v>210027</v>
          </cell>
          <cell r="B23" t="str">
            <v>WESTERN MARYLAND HEALTH SYSTEM</v>
          </cell>
          <cell r="C23">
            <v>316661093.46698833</v>
          </cell>
          <cell r="D23">
            <v>0.54272195777004451</v>
          </cell>
          <cell r="E23">
            <v>171858928.59600696</v>
          </cell>
        </row>
        <row r="24">
          <cell r="A24">
            <v>210028</v>
          </cell>
          <cell r="B24" t="str">
            <v>ST. MARY</v>
          </cell>
          <cell r="C24">
            <v>172574583.12305424</v>
          </cell>
          <cell r="D24">
            <v>0.44818887614608693</v>
          </cell>
          <cell r="E24">
            <v>77346008.461301133</v>
          </cell>
        </row>
        <row r="25">
          <cell r="A25">
            <v>210029</v>
          </cell>
          <cell r="B25" t="str">
            <v>HOPKINS BAYVIEW MED CTR</v>
          </cell>
          <cell r="C25">
            <v>620440468.66345155</v>
          </cell>
          <cell r="D25">
            <v>0.56174523534566845</v>
          </cell>
          <cell r="E25">
            <v>348529477.08732742</v>
          </cell>
        </row>
        <row r="26">
          <cell r="A26">
            <v>210030</v>
          </cell>
          <cell r="B26" t="str">
            <v>CHESTERTOWN</v>
          </cell>
          <cell r="C26">
            <v>54289889.476789556</v>
          </cell>
          <cell r="D26">
            <v>0.34977238280911155</v>
          </cell>
          <cell r="E26">
            <v>18989104.004739992</v>
          </cell>
        </row>
        <row r="27">
          <cell r="A27">
            <v>210032</v>
          </cell>
          <cell r="B27" t="str">
            <v>UNION HOSPITAL  OF CECIL COUNT</v>
          </cell>
          <cell r="C27">
            <v>156358285.34786147</v>
          </cell>
          <cell r="D27">
            <v>0.43604364447386301</v>
          </cell>
          <cell r="E27">
            <v>68179036.586765736</v>
          </cell>
        </row>
        <row r="28">
          <cell r="A28">
            <v>210033</v>
          </cell>
          <cell r="B28" t="str">
            <v>CARROLL COUNTY</v>
          </cell>
          <cell r="C28">
            <v>223662684.12126514</v>
          </cell>
          <cell r="D28">
            <v>0.52092005599728752</v>
          </cell>
          <cell r="E28">
            <v>116510377.93695307</v>
          </cell>
        </row>
        <row r="29">
          <cell r="A29">
            <v>210034</v>
          </cell>
          <cell r="B29" t="str">
            <v>HARBOR</v>
          </cell>
          <cell r="C29">
            <v>190469978.92774805</v>
          </cell>
          <cell r="D29">
            <v>0.5657683276135137</v>
          </cell>
          <cell r="E29">
            <v>107761881.43853322</v>
          </cell>
        </row>
        <row r="30">
          <cell r="A30">
            <v>210035</v>
          </cell>
          <cell r="B30" t="str">
            <v>CHARLES REGIONAL</v>
          </cell>
          <cell r="C30">
            <v>143723289.00523552</v>
          </cell>
          <cell r="D30">
            <v>0.47582435212493318</v>
          </cell>
          <cell r="E30">
            <v>68387040.876180723</v>
          </cell>
        </row>
        <row r="31">
          <cell r="A31">
            <v>210037</v>
          </cell>
          <cell r="B31" t="str">
            <v>EASTON</v>
          </cell>
          <cell r="C31">
            <v>195481707.33592737</v>
          </cell>
          <cell r="D31">
            <v>0.51155969029766379</v>
          </cell>
          <cell r="E31">
            <v>100000561.66362555</v>
          </cell>
        </row>
        <row r="32">
          <cell r="A32">
            <v>210038</v>
          </cell>
          <cell r="B32" t="str">
            <v>UMMC MIDTOWN</v>
          </cell>
          <cell r="C32">
            <v>228124869.21804473</v>
          </cell>
          <cell r="D32">
            <v>0.50389479615748811</v>
          </cell>
          <cell r="E32">
            <v>114950934.47308028</v>
          </cell>
        </row>
        <row r="33">
          <cell r="A33">
            <v>210039</v>
          </cell>
          <cell r="B33" t="str">
            <v>CALVERT</v>
          </cell>
          <cell r="C33">
            <v>141821982.83853084</v>
          </cell>
          <cell r="D33">
            <v>0.44647519705052829</v>
          </cell>
          <cell r="E33">
            <v>63319997.733929701</v>
          </cell>
        </row>
        <row r="34">
          <cell r="A34">
            <v>210040</v>
          </cell>
          <cell r="B34" t="str">
            <v>NORTHWEST</v>
          </cell>
          <cell r="C34">
            <v>248058563.70547232</v>
          </cell>
          <cell r="D34">
            <v>0.50671979415449842</v>
          </cell>
          <cell r="E34">
            <v>125696184.33909747</v>
          </cell>
        </row>
        <row r="35">
          <cell r="A35">
            <v>210043</v>
          </cell>
          <cell r="B35" t="str">
            <v>BALTIMORE WASHINGTON MEDICAL CENTER</v>
          </cell>
          <cell r="C35">
            <v>398733080.05136144</v>
          </cell>
          <cell r="D35">
            <v>0.57030496849261025</v>
          </cell>
          <cell r="E35">
            <v>227399456.65565312</v>
          </cell>
        </row>
        <row r="36">
          <cell r="A36">
            <v>210044</v>
          </cell>
          <cell r="B36" t="str">
            <v>G.B.M.C.</v>
          </cell>
          <cell r="C36">
            <v>435420575.16373044</v>
          </cell>
          <cell r="D36">
            <v>0.49734633084572843</v>
          </cell>
          <cell r="E36">
            <v>216554825.43241805</v>
          </cell>
        </row>
        <row r="37">
          <cell r="A37">
            <v>210045</v>
          </cell>
          <cell r="B37" t="str">
            <v>MCCREADY</v>
          </cell>
          <cell r="C37">
            <v>15530983.951463172</v>
          </cell>
          <cell r="D37">
            <v>0.18869208435615906</v>
          </cell>
          <cell r="E37">
            <v>2930573.7339036413</v>
          </cell>
        </row>
        <row r="38">
          <cell r="A38">
            <v>210048</v>
          </cell>
          <cell r="B38" t="str">
            <v>HOWARD COUNTY</v>
          </cell>
          <cell r="C38">
            <v>291104867.36417735</v>
          </cell>
          <cell r="D38">
            <v>0.60488784521743932</v>
          </cell>
          <cell r="E38">
            <v>176085795.95222571</v>
          </cell>
        </row>
        <row r="39">
          <cell r="A39">
            <v>210049</v>
          </cell>
          <cell r="B39" t="str">
            <v>UPPER CHESAPEAKE HEALTH</v>
          </cell>
          <cell r="C39">
            <v>325619299.75845551</v>
          </cell>
          <cell r="D39">
            <v>0.40892151103696761</v>
          </cell>
          <cell r="E39">
            <v>133152736.08002692</v>
          </cell>
        </row>
        <row r="40">
          <cell r="A40">
            <v>210051</v>
          </cell>
          <cell r="B40" t="str">
            <v>DOCTORS COMMUNITY</v>
          </cell>
          <cell r="C40">
            <v>226126371.44084978</v>
          </cell>
          <cell r="D40">
            <v>0.58786548896294133</v>
          </cell>
          <cell r="E40">
            <v>132931889.91449085</v>
          </cell>
        </row>
        <row r="41">
          <cell r="A41">
            <v>210055</v>
          </cell>
          <cell r="B41" t="str">
            <v>LAUREL REGIONAL</v>
          </cell>
          <cell r="C41">
            <v>98343285.555873096</v>
          </cell>
          <cell r="D41">
            <v>0.60730352872610349</v>
          </cell>
          <cell r="E41">
            <v>59724224.344600573</v>
          </cell>
        </row>
        <row r="42">
          <cell r="A42">
            <v>210056</v>
          </cell>
          <cell r="B42" t="str">
            <v>GOOD SAMARITAN</v>
          </cell>
          <cell r="C42">
            <v>284642444.60345876</v>
          </cell>
          <cell r="D42">
            <v>0.55711724700452203</v>
          </cell>
          <cell r="E42">
            <v>158579215.11811611</v>
          </cell>
        </row>
        <row r="43">
          <cell r="A43">
            <v>210057</v>
          </cell>
          <cell r="B43" t="str">
            <v>SHADY GROVE</v>
          </cell>
          <cell r="C43">
            <v>376694222.12761396</v>
          </cell>
          <cell r="D43">
            <v>0.58222064400038365</v>
          </cell>
          <cell r="E43">
            <v>219319152.59836298</v>
          </cell>
        </row>
        <row r="44">
          <cell r="A44">
            <v>210058</v>
          </cell>
          <cell r="B44" t="str">
            <v>REHAB &amp; ORTHO</v>
          </cell>
          <cell r="C44">
            <v>117465700.94043674</v>
          </cell>
          <cell r="D44">
            <v>0.57511099563288859</v>
          </cell>
          <cell r="E44">
            <v>67555816.220569715</v>
          </cell>
        </row>
        <row r="45">
          <cell r="A45">
            <v>210060</v>
          </cell>
          <cell r="B45" t="str">
            <v>FT. WASHINGTON</v>
          </cell>
          <cell r="C45">
            <v>47023363.200475924</v>
          </cell>
          <cell r="D45">
            <v>0.41196512533634011</v>
          </cell>
          <cell r="E45">
            <v>19371985.714620307</v>
          </cell>
        </row>
        <row r="46">
          <cell r="A46">
            <v>210061</v>
          </cell>
          <cell r="B46" t="str">
            <v>ATLANTIC GENERAL</v>
          </cell>
          <cell r="C46">
            <v>102841659.37371093</v>
          </cell>
          <cell r="D46">
            <v>0.37889326430231757</v>
          </cell>
          <cell r="E46">
            <v>38966012.026372373</v>
          </cell>
        </row>
        <row r="47">
          <cell r="A47">
            <v>210062</v>
          </cell>
          <cell r="B47" t="str">
            <v>SOUTHERN MARYLAND</v>
          </cell>
          <cell r="C47">
            <v>269769527.89929265</v>
          </cell>
          <cell r="D47">
            <v>0.60547925495656796</v>
          </cell>
          <cell r="E47">
            <v>163339852.76244879</v>
          </cell>
        </row>
        <row r="48">
          <cell r="A48">
            <v>210063</v>
          </cell>
          <cell r="B48" t="str">
            <v>UM ST. JOSEPH</v>
          </cell>
          <cell r="C48">
            <v>388253806.68760508</v>
          </cell>
          <cell r="D48">
            <v>0.60526259687169159</v>
          </cell>
          <cell r="E48">
            <v>234995507.28105959</v>
          </cell>
        </row>
        <row r="49">
          <cell r="A49">
            <v>210064</v>
          </cell>
          <cell r="B49" t="str">
            <v>Levindale</v>
          </cell>
          <cell r="C49">
            <v>57520942.329999201</v>
          </cell>
          <cell r="D49">
            <v>0.95278638772717694</v>
          </cell>
          <cell r="E49">
            <v>54805170.861263201</v>
          </cell>
        </row>
        <row r="50">
          <cell r="A50">
            <v>210065</v>
          </cell>
          <cell r="B50" t="str">
            <v>HOLY CROSS GERMANTOWN</v>
          </cell>
          <cell r="C50">
            <v>100218430.75360398</v>
          </cell>
          <cell r="D50">
            <v>0.61950892508387201</v>
          </cell>
          <cell r="E50">
            <v>62086212.309757665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</sheetNames>
    <sheetDataSet>
      <sheetData sheetId="0">
        <row r="3">
          <cell r="A3">
            <v>210001</v>
          </cell>
          <cell r="B3" t="str">
            <v>MERITUS</v>
          </cell>
          <cell r="C3">
            <v>314827421.54032868</v>
          </cell>
          <cell r="D3">
            <v>0.58817582297879434</v>
          </cell>
          <cell r="E3">
            <v>185173877.76077461</v>
          </cell>
        </row>
        <row r="4">
          <cell r="A4">
            <v>210002</v>
          </cell>
          <cell r="B4" t="str">
            <v>UNIVERSITY OF MARYLAND</v>
          </cell>
          <cell r="C4">
            <v>1316372490.8554552</v>
          </cell>
          <cell r="D4">
            <v>0.66449852087523864</v>
          </cell>
          <cell r="E4">
            <v>874727573.09430361</v>
          </cell>
        </row>
        <row r="5">
          <cell r="A5">
            <v>210003</v>
          </cell>
          <cell r="B5" t="str">
            <v>PRINCE GEORGE</v>
          </cell>
          <cell r="C5">
            <v>286573599.34172285</v>
          </cell>
          <cell r="D5">
            <v>0.7502814949887272</v>
          </cell>
          <cell r="E5">
            <v>215010868.53840834</v>
          </cell>
        </row>
        <row r="6">
          <cell r="A6">
            <v>210004</v>
          </cell>
          <cell r="B6" t="str">
            <v>HOLY CROSS</v>
          </cell>
          <cell r="C6">
            <v>479646982.67091691</v>
          </cell>
          <cell r="D6">
            <v>0.70800717687087678</v>
          </cell>
          <cell r="E6">
            <v>339593506.09547025</v>
          </cell>
        </row>
        <row r="7">
          <cell r="A7">
            <v>210005</v>
          </cell>
          <cell r="B7" t="str">
            <v>FREDERICK MEMORIAL</v>
          </cell>
          <cell r="C7">
            <v>329156555.26745152</v>
          </cell>
          <cell r="D7">
            <v>0.543370466120909</v>
          </cell>
          <cell r="E7">
            <v>178853950.86242789</v>
          </cell>
        </row>
        <row r="8">
          <cell r="A8">
            <v>210006</v>
          </cell>
          <cell r="B8" t="str">
            <v>HARFORD</v>
          </cell>
          <cell r="C8">
            <v>99998181.674917936</v>
          </cell>
          <cell r="D8">
            <v>0.46976602867797873</v>
          </cell>
          <cell r="E8">
            <v>46975748.680445224</v>
          </cell>
        </row>
        <row r="9">
          <cell r="A9">
            <v>210008</v>
          </cell>
          <cell r="B9" t="str">
            <v>MERCY</v>
          </cell>
          <cell r="C9">
            <v>502208026.60543424</v>
          </cell>
          <cell r="D9">
            <v>0.43066103141048362</v>
          </cell>
          <cell r="E9">
            <v>216281426.7205199</v>
          </cell>
        </row>
        <row r="10">
          <cell r="A10">
            <v>210009</v>
          </cell>
          <cell r="B10" t="str">
            <v>JOHNS HOPKINS</v>
          </cell>
          <cell r="C10">
            <v>2229450835.1653261</v>
          </cell>
          <cell r="D10">
            <v>0.60874403585997761</v>
          </cell>
          <cell r="E10">
            <v>1357164899.1499383</v>
          </cell>
        </row>
        <row r="11">
          <cell r="A11">
            <v>210010</v>
          </cell>
          <cell r="B11" t="str">
            <v>DORCHESTER</v>
          </cell>
          <cell r="C11">
            <v>48094356.639089793</v>
          </cell>
          <cell r="D11">
            <v>0.50435382570551734</v>
          </cell>
          <cell r="E11">
            <v>24256572.765770484</v>
          </cell>
        </row>
        <row r="12">
          <cell r="A12">
            <v>210011</v>
          </cell>
          <cell r="B12" t="str">
            <v>ST. AGNES</v>
          </cell>
          <cell r="C12">
            <v>416466585.77068943</v>
          </cell>
          <cell r="D12">
            <v>0.55983240860837258</v>
          </cell>
          <cell r="E12">
            <v>233151491.81691045</v>
          </cell>
        </row>
        <row r="13">
          <cell r="A13">
            <v>210012</v>
          </cell>
          <cell r="B13" t="str">
            <v>SINAI</v>
          </cell>
          <cell r="C13">
            <v>709153889.58606744</v>
          </cell>
          <cell r="D13">
            <v>0.55992535844311619</v>
          </cell>
          <cell r="E13">
            <v>397073245.81780887</v>
          </cell>
        </row>
        <row r="14">
          <cell r="A14">
            <v>210013</v>
          </cell>
          <cell r="B14" t="str">
            <v>BON SECOURS</v>
          </cell>
          <cell r="C14">
            <v>114232762.97600678</v>
          </cell>
          <cell r="D14">
            <v>0.54282408410452443</v>
          </cell>
          <cell r="E14">
            <v>62008294.937180109</v>
          </cell>
        </row>
        <row r="15">
          <cell r="A15">
            <v>210015</v>
          </cell>
          <cell r="B15" t="str">
            <v>FRANKLIN SQUARE</v>
          </cell>
          <cell r="C15">
            <v>492402641.10535282</v>
          </cell>
          <cell r="D15">
            <v>0.58389244107843341</v>
          </cell>
          <cell r="E15">
            <v>287510180.10847223</v>
          </cell>
        </row>
        <row r="16">
          <cell r="A16">
            <v>210016</v>
          </cell>
          <cell r="B16" t="str">
            <v>WASHINGTON ADVENTIST</v>
          </cell>
          <cell r="C16">
            <v>258319310.34354857</v>
          </cell>
          <cell r="D16">
            <v>0.58105415728006859</v>
          </cell>
          <cell r="E16">
            <v>150097509.18083912</v>
          </cell>
        </row>
        <row r="17">
          <cell r="A17">
            <v>210017</v>
          </cell>
          <cell r="B17" t="str">
            <v>GARRETT COUNTY</v>
          </cell>
          <cell r="C17">
            <v>53507634.245051563</v>
          </cell>
          <cell r="D17">
            <v>0.40809628225742872</v>
          </cell>
          <cell r="E17">
            <v>21836266.607795823</v>
          </cell>
        </row>
        <row r="18">
          <cell r="A18">
            <v>210018</v>
          </cell>
          <cell r="B18" t="str">
            <v>MONTGOMERY GENERAL</v>
          </cell>
          <cell r="C18">
            <v>169927186.4268879</v>
          </cell>
          <cell r="D18">
            <v>0.46666318599150225</v>
          </cell>
          <cell r="E18">
            <v>79298762.204543471</v>
          </cell>
        </row>
        <row r="19">
          <cell r="A19">
            <v>210019</v>
          </cell>
          <cell r="B19" t="str">
            <v>PENINSULA REGIONAL</v>
          </cell>
          <cell r="C19">
            <v>419622018.07330406</v>
          </cell>
          <cell r="D19">
            <v>0.56176724750911522</v>
          </cell>
          <cell r="E19">
            <v>235729906.08726022</v>
          </cell>
        </row>
        <row r="20">
          <cell r="A20">
            <v>210022</v>
          </cell>
          <cell r="B20" t="str">
            <v>SUBURBAN</v>
          </cell>
          <cell r="C20">
            <v>296104139.9732101</v>
          </cell>
          <cell r="D20">
            <v>0.64116563016874872</v>
          </cell>
          <cell r="E20">
            <v>189851797.50149864</v>
          </cell>
        </row>
        <row r="21">
          <cell r="A21">
            <v>210023</v>
          </cell>
          <cell r="B21" t="str">
            <v>ANNE ARUNDEL</v>
          </cell>
          <cell r="C21">
            <v>575908245.48075807</v>
          </cell>
          <cell r="D21">
            <v>0.51426416445177059</v>
          </cell>
          <cell r="E21">
            <v>296168972.66304725</v>
          </cell>
        </row>
        <row r="22">
          <cell r="A22">
            <v>210024</v>
          </cell>
          <cell r="B22" t="str">
            <v>UNION MEMORIAL</v>
          </cell>
          <cell r="C22">
            <v>414710551.96141511</v>
          </cell>
          <cell r="D22">
            <v>0.55730867108281945</v>
          </cell>
          <cell r="E22">
            <v>231121786.59763879</v>
          </cell>
        </row>
        <row r="23">
          <cell r="A23">
            <v>210027</v>
          </cell>
          <cell r="B23" t="str">
            <v>WESTERN MARYLAND HEALTH SYSTEM</v>
          </cell>
          <cell r="C23">
            <v>316661093.46698833</v>
          </cell>
          <cell r="D23">
            <v>0.54272195777004451</v>
          </cell>
          <cell r="E23">
            <v>171858928.59600696</v>
          </cell>
        </row>
        <row r="24">
          <cell r="A24">
            <v>210028</v>
          </cell>
          <cell r="B24" t="str">
            <v>ST. MARY</v>
          </cell>
          <cell r="C24">
            <v>172574583.12305424</v>
          </cell>
          <cell r="D24">
            <v>0.44818887614608693</v>
          </cell>
          <cell r="E24">
            <v>77346008.461301133</v>
          </cell>
        </row>
        <row r="25">
          <cell r="A25">
            <v>210029</v>
          </cell>
          <cell r="B25" t="str">
            <v>HOPKINS BAYVIEW MED CTR</v>
          </cell>
          <cell r="C25">
            <v>620440468.66345155</v>
          </cell>
          <cell r="D25">
            <v>0.56174523534566845</v>
          </cell>
          <cell r="E25">
            <v>348529477.08732742</v>
          </cell>
        </row>
        <row r="26">
          <cell r="A26">
            <v>210030</v>
          </cell>
          <cell r="B26" t="str">
            <v>CHESTERTOWN</v>
          </cell>
          <cell r="C26">
            <v>54289889.476789556</v>
          </cell>
          <cell r="D26">
            <v>0.34977238280911155</v>
          </cell>
          <cell r="E26">
            <v>18989104.004739992</v>
          </cell>
        </row>
        <row r="27">
          <cell r="A27">
            <v>210032</v>
          </cell>
          <cell r="B27" t="str">
            <v>UNION HOSPITAL  OF CECIL COUNT</v>
          </cell>
          <cell r="C27">
            <v>156358285.34786147</v>
          </cell>
          <cell r="D27">
            <v>0.43604364447386301</v>
          </cell>
          <cell r="E27">
            <v>68179036.586765736</v>
          </cell>
        </row>
        <row r="28">
          <cell r="A28">
            <v>210033</v>
          </cell>
          <cell r="B28" t="str">
            <v>CARROLL COUNTY</v>
          </cell>
          <cell r="C28">
            <v>223662684.12126514</v>
          </cell>
          <cell r="D28">
            <v>0.52092005599728752</v>
          </cell>
          <cell r="E28">
            <v>116510377.93695307</v>
          </cell>
        </row>
        <row r="29">
          <cell r="A29">
            <v>210034</v>
          </cell>
          <cell r="B29" t="str">
            <v>HARBOR</v>
          </cell>
          <cell r="C29">
            <v>190469978.92774805</v>
          </cell>
          <cell r="D29">
            <v>0.5657683276135137</v>
          </cell>
          <cell r="E29">
            <v>107761881.43853322</v>
          </cell>
        </row>
        <row r="30">
          <cell r="A30">
            <v>210035</v>
          </cell>
          <cell r="B30" t="str">
            <v>CHARLES REGIONAL</v>
          </cell>
          <cell r="C30">
            <v>143723289.00523552</v>
          </cell>
          <cell r="D30">
            <v>0.47582435212493318</v>
          </cell>
          <cell r="E30">
            <v>68387040.876180723</v>
          </cell>
        </row>
        <row r="31">
          <cell r="A31">
            <v>210037</v>
          </cell>
          <cell r="B31" t="str">
            <v>EASTON</v>
          </cell>
          <cell r="C31">
            <v>195481707.33592737</v>
          </cell>
          <cell r="D31">
            <v>0.51155969029766379</v>
          </cell>
          <cell r="E31">
            <v>100000561.66362555</v>
          </cell>
        </row>
        <row r="32">
          <cell r="A32">
            <v>210038</v>
          </cell>
          <cell r="B32" t="str">
            <v>UMMC MIDTOWN</v>
          </cell>
          <cell r="C32">
            <v>228124869.21804473</v>
          </cell>
          <cell r="D32">
            <v>0.50389479615748811</v>
          </cell>
          <cell r="E32">
            <v>114950934.47308028</v>
          </cell>
        </row>
        <row r="33">
          <cell r="A33">
            <v>210039</v>
          </cell>
          <cell r="B33" t="str">
            <v>CALVERT</v>
          </cell>
          <cell r="C33">
            <v>141821982.83853084</v>
          </cell>
          <cell r="D33">
            <v>0.44647519705052829</v>
          </cell>
          <cell r="E33">
            <v>63319997.733929701</v>
          </cell>
        </row>
        <row r="34">
          <cell r="A34">
            <v>210040</v>
          </cell>
          <cell r="B34" t="str">
            <v>NORTHWEST</v>
          </cell>
          <cell r="C34">
            <v>248058563.70547232</v>
          </cell>
          <cell r="D34">
            <v>0.50671979415449842</v>
          </cell>
          <cell r="E34">
            <v>125696184.33909747</v>
          </cell>
        </row>
        <row r="35">
          <cell r="A35">
            <v>210043</v>
          </cell>
          <cell r="B35" t="str">
            <v>BALTIMORE WASHINGTON MEDICAL CENTER</v>
          </cell>
          <cell r="C35">
            <v>398733080.05136144</v>
          </cell>
          <cell r="D35">
            <v>0.57030496849261025</v>
          </cell>
          <cell r="E35">
            <v>227399456.65565312</v>
          </cell>
        </row>
        <row r="36">
          <cell r="A36">
            <v>210044</v>
          </cell>
          <cell r="B36" t="str">
            <v>G.B.M.C.</v>
          </cell>
          <cell r="C36">
            <v>435420575.16373044</v>
          </cell>
          <cell r="D36">
            <v>0.49734633084572843</v>
          </cell>
          <cell r="E36">
            <v>216554825.43241805</v>
          </cell>
        </row>
        <row r="37">
          <cell r="A37">
            <v>210045</v>
          </cell>
          <cell r="B37" t="str">
            <v>MCCREADY</v>
          </cell>
          <cell r="C37">
            <v>15530983.951463172</v>
          </cell>
          <cell r="D37">
            <v>0.18869208435615906</v>
          </cell>
          <cell r="E37">
            <v>2930573.7339036413</v>
          </cell>
        </row>
        <row r="38">
          <cell r="A38">
            <v>210048</v>
          </cell>
          <cell r="B38" t="str">
            <v>HOWARD COUNTY</v>
          </cell>
          <cell r="C38">
            <v>291104867.36417735</v>
          </cell>
          <cell r="D38">
            <v>0.60488784521743932</v>
          </cell>
          <cell r="E38">
            <v>176085795.95222571</v>
          </cell>
        </row>
        <row r="39">
          <cell r="A39">
            <v>210049</v>
          </cell>
          <cell r="B39" t="str">
            <v>UPPER CHESAPEAKE HEALTH</v>
          </cell>
          <cell r="C39">
            <v>325619299.75845551</v>
          </cell>
          <cell r="D39">
            <v>0.40892151103696761</v>
          </cell>
          <cell r="E39">
            <v>133152736.08002692</v>
          </cell>
        </row>
        <row r="40">
          <cell r="A40">
            <v>210051</v>
          </cell>
          <cell r="B40" t="str">
            <v>DOCTORS COMMUNITY</v>
          </cell>
          <cell r="C40">
            <v>226126371.44084978</v>
          </cell>
          <cell r="D40">
            <v>0.58786548896294133</v>
          </cell>
          <cell r="E40">
            <v>132931889.91449085</v>
          </cell>
        </row>
        <row r="41">
          <cell r="A41">
            <v>210055</v>
          </cell>
          <cell r="B41" t="str">
            <v>LAUREL REGIONAL</v>
          </cell>
          <cell r="C41">
            <v>98343285.555873096</v>
          </cell>
          <cell r="D41">
            <v>0.60730352872610349</v>
          </cell>
          <cell r="E41">
            <v>59724224.344600573</v>
          </cell>
        </row>
        <row r="42">
          <cell r="A42">
            <v>210056</v>
          </cell>
          <cell r="B42" t="str">
            <v>GOOD SAMARITAN</v>
          </cell>
          <cell r="C42">
            <v>284642444.60345876</v>
          </cell>
          <cell r="D42">
            <v>0.55711724700452203</v>
          </cell>
          <cell r="E42">
            <v>158579215.11811611</v>
          </cell>
        </row>
        <row r="43">
          <cell r="A43">
            <v>210057</v>
          </cell>
          <cell r="B43" t="str">
            <v>SHADY GROVE</v>
          </cell>
          <cell r="C43">
            <v>376694222.12761396</v>
          </cell>
          <cell r="D43">
            <v>0.58222064400038365</v>
          </cell>
          <cell r="E43">
            <v>219319152.59836298</v>
          </cell>
        </row>
        <row r="44">
          <cell r="A44">
            <v>210058</v>
          </cell>
          <cell r="B44" t="str">
            <v>REHAB &amp; ORTHO</v>
          </cell>
          <cell r="C44">
            <v>117465700.94043674</v>
          </cell>
          <cell r="D44">
            <v>0.57511099563288859</v>
          </cell>
          <cell r="E44">
            <v>67555816.220569715</v>
          </cell>
        </row>
        <row r="45">
          <cell r="A45">
            <v>210060</v>
          </cell>
          <cell r="B45" t="str">
            <v>FT. WASHINGTON</v>
          </cell>
          <cell r="C45">
            <v>47023363.200475924</v>
          </cell>
          <cell r="D45">
            <v>0.41196512533634011</v>
          </cell>
          <cell r="E45">
            <v>19371985.714620307</v>
          </cell>
        </row>
        <row r="46">
          <cell r="A46">
            <v>210061</v>
          </cell>
          <cell r="B46" t="str">
            <v>ATLANTIC GENERAL</v>
          </cell>
          <cell r="C46">
            <v>102841659.37371093</v>
          </cell>
          <cell r="D46">
            <v>0.37889326430231757</v>
          </cell>
          <cell r="E46">
            <v>38966012.026372373</v>
          </cell>
        </row>
        <row r="47">
          <cell r="A47">
            <v>210062</v>
          </cell>
          <cell r="B47" t="str">
            <v>SOUTHERN MARYLAND</v>
          </cell>
          <cell r="C47">
            <v>269769527.89929265</v>
          </cell>
          <cell r="D47">
            <v>0.60547925495656796</v>
          </cell>
          <cell r="E47">
            <v>163339852.76244879</v>
          </cell>
        </row>
        <row r="48">
          <cell r="A48">
            <v>210063</v>
          </cell>
          <cell r="B48" t="str">
            <v>UM ST. JOSEPH</v>
          </cell>
          <cell r="C48">
            <v>388253806.68760508</v>
          </cell>
          <cell r="D48">
            <v>0.60526259687169159</v>
          </cell>
          <cell r="E48">
            <v>234995507.28105959</v>
          </cell>
        </row>
        <row r="49">
          <cell r="A49">
            <v>210064</v>
          </cell>
          <cell r="B49" t="str">
            <v>Levindale</v>
          </cell>
          <cell r="C49">
            <v>57520942.329999201</v>
          </cell>
          <cell r="D49">
            <v>0.95278638772717694</v>
          </cell>
          <cell r="E49">
            <v>54805170.861263201</v>
          </cell>
        </row>
        <row r="50">
          <cell r="A50">
            <v>210065</v>
          </cell>
          <cell r="B50" t="str">
            <v>HOLY CROSS GERMANTOWN</v>
          </cell>
          <cell r="C50">
            <v>100218430.75360398</v>
          </cell>
          <cell r="D50">
            <v>0.61950892508387201</v>
          </cell>
          <cell r="E50">
            <v>62086212.309757665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103"/>
  <sheetViews>
    <sheetView tabSelected="1" zoomScale="80" zoomScaleNormal="80" workbookViewId="0">
      <selection activeCell="K15" sqref="K15"/>
    </sheetView>
  </sheetViews>
  <sheetFormatPr defaultColWidth="8.85546875" defaultRowHeight="15" x14ac:dyDescent="0.2"/>
  <cols>
    <col min="1" max="1" width="11.28515625" style="16" customWidth="1"/>
    <col min="2" max="2" width="33.7109375" style="16" customWidth="1"/>
    <col min="3" max="3" width="25.28515625" style="16" customWidth="1"/>
    <col min="4" max="4" width="11.7109375" style="16" customWidth="1"/>
    <col min="5" max="5" width="17.5703125" style="35" customWidth="1"/>
    <col min="6" max="6" width="17.42578125" style="16" customWidth="1"/>
    <col min="7" max="7" width="20.28515625" style="4" customWidth="1"/>
    <col min="8" max="236" width="8.85546875" style="4"/>
    <col min="237" max="237" width="20.7109375" style="4" customWidth="1"/>
    <col min="238" max="238" width="48.42578125" style="4" customWidth="1"/>
    <col min="239" max="239" width="25.28515625" style="4" customWidth="1"/>
    <col min="240" max="240" width="20" style="4" customWidth="1"/>
    <col min="241" max="241" width="15" style="4" customWidth="1"/>
    <col min="242" max="242" width="17.42578125" style="4" customWidth="1"/>
    <col min="243" max="243" width="24" style="4" customWidth="1"/>
    <col min="244" max="244" width="25.28515625" style="4" customWidth="1"/>
    <col min="245" max="245" width="18.7109375" style="4" customWidth="1"/>
    <col min="246" max="492" width="8.85546875" style="4"/>
    <col min="493" max="493" width="20.7109375" style="4" customWidth="1"/>
    <col min="494" max="494" width="48.42578125" style="4" customWidth="1"/>
    <col min="495" max="495" width="25.28515625" style="4" customWidth="1"/>
    <col min="496" max="496" width="20" style="4" customWidth="1"/>
    <col min="497" max="497" width="15" style="4" customWidth="1"/>
    <col min="498" max="498" width="17.42578125" style="4" customWidth="1"/>
    <col min="499" max="499" width="24" style="4" customWidth="1"/>
    <col min="500" max="500" width="25.28515625" style="4" customWidth="1"/>
    <col min="501" max="501" width="18.7109375" style="4" customWidth="1"/>
    <col min="502" max="748" width="8.85546875" style="4"/>
    <col min="749" max="749" width="20.7109375" style="4" customWidth="1"/>
    <col min="750" max="750" width="48.42578125" style="4" customWidth="1"/>
    <col min="751" max="751" width="25.28515625" style="4" customWidth="1"/>
    <col min="752" max="752" width="20" style="4" customWidth="1"/>
    <col min="753" max="753" width="15" style="4" customWidth="1"/>
    <col min="754" max="754" width="17.42578125" style="4" customWidth="1"/>
    <col min="755" max="755" width="24" style="4" customWidth="1"/>
    <col min="756" max="756" width="25.28515625" style="4" customWidth="1"/>
    <col min="757" max="757" width="18.7109375" style="4" customWidth="1"/>
    <col min="758" max="1004" width="8.85546875" style="4"/>
    <col min="1005" max="1005" width="20.7109375" style="4" customWidth="1"/>
    <col min="1006" max="1006" width="48.42578125" style="4" customWidth="1"/>
    <col min="1007" max="1007" width="25.28515625" style="4" customWidth="1"/>
    <col min="1008" max="1008" width="20" style="4" customWidth="1"/>
    <col min="1009" max="1009" width="15" style="4" customWidth="1"/>
    <col min="1010" max="1010" width="17.42578125" style="4" customWidth="1"/>
    <col min="1011" max="1011" width="24" style="4" customWidth="1"/>
    <col min="1012" max="1012" width="25.28515625" style="4" customWidth="1"/>
    <col min="1013" max="1013" width="18.7109375" style="4" customWidth="1"/>
    <col min="1014" max="1260" width="8.85546875" style="4"/>
    <col min="1261" max="1261" width="20.7109375" style="4" customWidth="1"/>
    <col min="1262" max="1262" width="48.42578125" style="4" customWidth="1"/>
    <col min="1263" max="1263" width="25.28515625" style="4" customWidth="1"/>
    <col min="1264" max="1264" width="20" style="4" customWidth="1"/>
    <col min="1265" max="1265" width="15" style="4" customWidth="1"/>
    <col min="1266" max="1266" width="17.42578125" style="4" customWidth="1"/>
    <col min="1267" max="1267" width="24" style="4" customWidth="1"/>
    <col min="1268" max="1268" width="25.28515625" style="4" customWidth="1"/>
    <col min="1269" max="1269" width="18.7109375" style="4" customWidth="1"/>
    <col min="1270" max="1516" width="8.85546875" style="4"/>
    <col min="1517" max="1517" width="20.7109375" style="4" customWidth="1"/>
    <col min="1518" max="1518" width="48.42578125" style="4" customWidth="1"/>
    <col min="1519" max="1519" width="25.28515625" style="4" customWidth="1"/>
    <col min="1520" max="1520" width="20" style="4" customWidth="1"/>
    <col min="1521" max="1521" width="15" style="4" customWidth="1"/>
    <col min="1522" max="1522" width="17.42578125" style="4" customWidth="1"/>
    <col min="1523" max="1523" width="24" style="4" customWidth="1"/>
    <col min="1524" max="1524" width="25.28515625" style="4" customWidth="1"/>
    <col min="1525" max="1525" width="18.7109375" style="4" customWidth="1"/>
    <col min="1526" max="1772" width="8.85546875" style="4"/>
    <col min="1773" max="1773" width="20.7109375" style="4" customWidth="1"/>
    <col min="1774" max="1774" width="48.42578125" style="4" customWidth="1"/>
    <col min="1775" max="1775" width="25.28515625" style="4" customWidth="1"/>
    <col min="1776" max="1776" width="20" style="4" customWidth="1"/>
    <col min="1777" max="1777" width="15" style="4" customWidth="1"/>
    <col min="1778" max="1778" width="17.42578125" style="4" customWidth="1"/>
    <col min="1779" max="1779" width="24" style="4" customWidth="1"/>
    <col min="1780" max="1780" width="25.28515625" style="4" customWidth="1"/>
    <col min="1781" max="1781" width="18.7109375" style="4" customWidth="1"/>
    <col min="1782" max="2028" width="8.85546875" style="4"/>
    <col min="2029" max="2029" width="20.7109375" style="4" customWidth="1"/>
    <col min="2030" max="2030" width="48.42578125" style="4" customWidth="1"/>
    <col min="2031" max="2031" width="25.28515625" style="4" customWidth="1"/>
    <col min="2032" max="2032" width="20" style="4" customWidth="1"/>
    <col min="2033" max="2033" width="15" style="4" customWidth="1"/>
    <col min="2034" max="2034" width="17.42578125" style="4" customWidth="1"/>
    <col min="2035" max="2035" width="24" style="4" customWidth="1"/>
    <col min="2036" max="2036" width="25.28515625" style="4" customWidth="1"/>
    <col min="2037" max="2037" width="18.7109375" style="4" customWidth="1"/>
    <col min="2038" max="2284" width="8.85546875" style="4"/>
    <col min="2285" max="2285" width="20.7109375" style="4" customWidth="1"/>
    <col min="2286" max="2286" width="48.42578125" style="4" customWidth="1"/>
    <col min="2287" max="2287" width="25.28515625" style="4" customWidth="1"/>
    <col min="2288" max="2288" width="20" style="4" customWidth="1"/>
    <col min="2289" max="2289" width="15" style="4" customWidth="1"/>
    <col min="2290" max="2290" width="17.42578125" style="4" customWidth="1"/>
    <col min="2291" max="2291" width="24" style="4" customWidth="1"/>
    <col min="2292" max="2292" width="25.28515625" style="4" customWidth="1"/>
    <col min="2293" max="2293" width="18.7109375" style="4" customWidth="1"/>
    <col min="2294" max="2540" width="8.85546875" style="4"/>
    <col min="2541" max="2541" width="20.7109375" style="4" customWidth="1"/>
    <col min="2542" max="2542" width="48.42578125" style="4" customWidth="1"/>
    <col min="2543" max="2543" width="25.28515625" style="4" customWidth="1"/>
    <col min="2544" max="2544" width="20" style="4" customWidth="1"/>
    <col min="2545" max="2545" width="15" style="4" customWidth="1"/>
    <col min="2546" max="2546" width="17.42578125" style="4" customWidth="1"/>
    <col min="2547" max="2547" width="24" style="4" customWidth="1"/>
    <col min="2548" max="2548" width="25.28515625" style="4" customWidth="1"/>
    <col min="2549" max="2549" width="18.7109375" style="4" customWidth="1"/>
    <col min="2550" max="2796" width="8.85546875" style="4"/>
    <col min="2797" max="2797" width="20.7109375" style="4" customWidth="1"/>
    <col min="2798" max="2798" width="48.42578125" style="4" customWidth="1"/>
    <col min="2799" max="2799" width="25.28515625" style="4" customWidth="1"/>
    <col min="2800" max="2800" width="20" style="4" customWidth="1"/>
    <col min="2801" max="2801" width="15" style="4" customWidth="1"/>
    <col min="2802" max="2802" width="17.42578125" style="4" customWidth="1"/>
    <col min="2803" max="2803" width="24" style="4" customWidth="1"/>
    <col min="2804" max="2804" width="25.28515625" style="4" customWidth="1"/>
    <col min="2805" max="2805" width="18.7109375" style="4" customWidth="1"/>
    <col min="2806" max="3052" width="8.85546875" style="4"/>
    <col min="3053" max="3053" width="20.7109375" style="4" customWidth="1"/>
    <col min="3054" max="3054" width="48.42578125" style="4" customWidth="1"/>
    <col min="3055" max="3055" width="25.28515625" style="4" customWidth="1"/>
    <col min="3056" max="3056" width="20" style="4" customWidth="1"/>
    <col min="3057" max="3057" width="15" style="4" customWidth="1"/>
    <col min="3058" max="3058" width="17.42578125" style="4" customWidth="1"/>
    <col min="3059" max="3059" width="24" style="4" customWidth="1"/>
    <col min="3060" max="3060" width="25.28515625" style="4" customWidth="1"/>
    <col min="3061" max="3061" width="18.7109375" style="4" customWidth="1"/>
    <col min="3062" max="3308" width="8.85546875" style="4"/>
    <col min="3309" max="3309" width="20.7109375" style="4" customWidth="1"/>
    <col min="3310" max="3310" width="48.42578125" style="4" customWidth="1"/>
    <col min="3311" max="3311" width="25.28515625" style="4" customWidth="1"/>
    <col min="3312" max="3312" width="20" style="4" customWidth="1"/>
    <col min="3313" max="3313" width="15" style="4" customWidth="1"/>
    <col min="3314" max="3314" width="17.42578125" style="4" customWidth="1"/>
    <col min="3315" max="3315" width="24" style="4" customWidth="1"/>
    <col min="3316" max="3316" width="25.28515625" style="4" customWidth="1"/>
    <col min="3317" max="3317" width="18.7109375" style="4" customWidth="1"/>
    <col min="3318" max="3564" width="8.85546875" style="4"/>
    <col min="3565" max="3565" width="20.7109375" style="4" customWidth="1"/>
    <col min="3566" max="3566" width="48.42578125" style="4" customWidth="1"/>
    <col min="3567" max="3567" width="25.28515625" style="4" customWidth="1"/>
    <col min="3568" max="3568" width="20" style="4" customWidth="1"/>
    <col min="3569" max="3569" width="15" style="4" customWidth="1"/>
    <col min="3570" max="3570" width="17.42578125" style="4" customWidth="1"/>
    <col min="3571" max="3571" width="24" style="4" customWidth="1"/>
    <col min="3572" max="3572" width="25.28515625" style="4" customWidth="1"/>
    <col min="3573" max="3573" width="18.7109375" style="4" customWidth="1"/>
    <col min="3574" max="3820" width="8.85546875" style="4"/>
    <col min="3821" max="3821" width="20.7109375" style="4" customWidth="1"/>
    <col min="3822" max="3822" width="48.42578125" style="4" customWidth="1"/>
    <col min="3823" max="3823" width="25.28515625" style="4" customWidth="1"/>
    <col min="3824" max="3824" width="20" style="4" customWidth="1"/>
    <col min="3825" max="3825" width="15" style="4" customWidth="1"/>
    <col min="3826" max="3826" width="17.42578125" style="4" customWidth="1"/>
    <col min="3827" max="3827" width="24" style="4" customWidth="1"/>
    <col min="3828" max="3828" width="25.28515625" style="4" customWidth="1"/>
    <col min="3829" max="3829" width="18.7109375" style="4" customWidth="1"/>
    <col min="3830" max="4076" width="8.85546875" style="4"/>
    <col min="4077" max="4077" width="20.7109375" style="4" customWidth="1"/>
    <col min="4078" max="4078" width="48.42578125" style="4" customWidth="1"/>
    <col min="4079" max="4079" width="25.28515625" style="4" customWidth="1"/>
    <col min="4080" max="4080" width="20" style="4" customWidth="1"/>
    <col min="4081" max="4081" width="15" style="4" customWidth="1"/>
    <col min="4082" max="4082" width="17.42578125" style="4" customWidth="1"/>
    <col min="4083" max="4083" width="24" style="4" customWidth="1"/>
    <col min="4084" max="4084" width="25.28515625" style="4" customWidth="1"/>
    <col min="4085" max="4085" width="18.7109375" style="4" customWidth="1"/>
    <col min="4086" max="4332" width="8.85546875" style="4"/>
    <col min="4333" max="4333" width="20.7109375" style="4" customWidth="1"/>
    <col min="4334" max="4334" width="48.42578125" style="4" customWidth="1"/>
    <col min="4335" max="4335" width="25.28515625" style="4" customWidth="1"/>
    <col min="4336" max="4336" width="20" style="4" customWidth="1"/>
    <col min="4337" max="4337" width="15" style="4" customWidth="1"/>
    <col min="4338" max="4338" width="17.42578125" style="4" customWidth="1"/>
    <col min="4339" max="4339" width="24" style="4" customWidth="1"/>
    <col min="4340" max="4340" width="25.28515625" style="4" customWidth="1"/>
    <col min="4341" max="4341" width="18.7109375" style="4" customWidth="1"/>
    <col min="4342" max="4588" width="8.85546875" style="4"/>
    <col min="4589" max="4589" width="20.7109375" style="4" customWidth="1"/>
    <col min="4590" max="4590" width="48.42578125" style="4" customWidth="1"/>
    <col min="4591" max="4591" width="25.28515625" style="4" customWidth="1"/>
    <col min="4592" max="4592" width="20" style="4" customWidth="1"/>
    <col min="4593" max="4593" width="15" style="4" customWidth="1"/>
    <col min="4594" max="4594" width="17.42578125" style="4" customWidth="1"/>
    <col min="4595" max="4595" width="24" style="4" customWidth="1"/>
    <col min="4596" max="4596" width="25.28515625" style="4" customWidth="1"/>
    <col min="4597" max="4597" width="18.7109375" style="4" customWidth="1"/>
    <col min="4598" max="4844" width="8.85546875" style="4"/>
    <col min="4845" max="4845" width="20.7109375" style="4" customWidth="1"/>
    <col min="4846" max="4846" width="48.42578125" style="4" customWidth="1"/>
    <col min="4847" max="4847" width="25.28515625" style="4" customWidth="1"/>
    <col min="4848" max="4848" width="20" style="4" customWidth="1"/>
    <col min="4849" max="4849" width="15" style="4" customWidth="1"/>
    <col min="4850" max="4850" width="17.42578125" style="4" customWidth="1"/>
    <col min="4851" max="4851" width="24" style="4" customWidth="1"/>
    <col min="4852" max="4852" width="25.28515625" style="4" customWidth="1"/>
    <col min="4853" max="4853" width="18.7109375" style="4" customWidth="1"/>
    <col min="4854" max="5100" width="8.85546875" style="4"/>
    <col min="5101" max="5101" width="20.7109375" style="4" customWidth="1"/>
    <col min="5102" max="5102" width="48.42578125" style="4" customWidth="1"/>
    <col min="5103" max="5103" width="25.28515625" style="4" customWidth="1"/>
    <col min="5104" max="5104" width="20" style="4" customWidth="1"/>
    <col min="5105" max="5105" width="15" style="4" customWidth="1"/>
    <col min="5106" max="5106" width="17.42578125" style="4" customWidth="1"/>
    <col min="5107" max="5107" width="24" style="4" customWidth="1"/>
    <col min="5108" max="5108" width="25.28515625" style="4" customWidth="1"/>
    <col min="5109" max="5109" width="18.7109375" style="4" customWidth="1"/>
    <col min="5110" max="5356" width="8.85546875" style="4"/>
    <col min="5357" max="5357" width="20.7109375" style="4" customWidth="1"/>
    <col min="5358" max="5358" width="48.42578125" style="4" customWidth="1"/>
    <col min="5359" max="5359" width="25.28515625" style="4" customWidth="1"/>
    <col min="5360" max="5360" width="20" style="4" customWidth="1"/>
    <col min="5361" max="5361" width="15" style="4" customWidth="1"/>
    <col min="5362" max="5362" width="17.42578125" style="4" customWidth="1"/>
    <col min="5363" max="5363" width="24" style="4" customWidth="1"/>
    <col min="5364" max="5364" width="25.28515625" style="4" customWidth="1"/>
    <col min="5365" max="5365" width="18.7109375" style="4" customWidth="1"/>
    <col min="5366" max="5612" width="8.85546875" style="4"/>
    <col min="5613" max="5613" width="20.7109375" style="4" customWidth="1"/>
    <col min="5614" max="5614" width="48.42578125" style="4" customWidth="1"/>
    <col min="5615" max="5615" width="25.28515625" style="4" customWidth="1"/>
    <col min="5616" max="5616" width="20" style="4" customWidth="1"/>
    <col min="5617" max="5617" width="15" style="4" customWidth="1"/>
    <col min="5618" max="5618" width="17.42578125" style="4" customWidth="1"/>
    <col min="5619" max="5619" width="24" style="4" customWidth="1"/>
    <col min="5620" max="5620" width="25.28515625" style="4" customWidth="1"/>
    <col min="5621" max="5621" width="18.7109375" style="4" customWidth="1"/>
    <col min="5622" max="5868" width="8.85546875" style="4"/>
    <col min="5869" max="5869" width="20.7109375" style="4" customWidth="1"/>
    <col min="5870" max="5870" width="48.42578125" style="4" customWidth="1"/>
    <col min="5871" max="5871" width="25.28515625" style="4" customWidth="1"/>
    <col min="5872" max="5872" width="20" style="4" customWidth="1"/>
    <col min="5873" max="5873" width="15" style="4" customWidth="1"/>
    <col min="5874" max="5874" width="17.42578125" style="4" customWidth="1"/>
    <col min="5875" max="5875" width="24" style="4" customWidth="1"/>
    <col min="5876" max="5876" width="25.28515625" style="4" customWidth="1"/>
    <col min="5877" max="5877" width="18.7109375" style="4" customWidth="1"/>
    <col min="5878" max="6124" width="8.85546875" style="4"/>
    <col min="6125" max="6125" width="20.7109375" style="4" customWidth="1"/>
    <col min="6126" max="6126" width="48.42578125" style="4" customWidth="1"/>
    <col min="6127" max="6127" width="25.28515625" style="4" customWidth="1"/>
    <col min="6128" max="6128" width="20" style="4" customWidth="1"/>
    <col min="6129" max="6129" width="15" style="4" customWidth="1"/>
    <col min="6130" max="6130" width="17.42578125" style="4" customWidth="1"/>
    <col min="6131" max="6131" width="24" style="4" customWidth="1"/>
    <col min="6132" max="6132" width="25.28515625" style="4" customWidth="1"/>
    <col min="6133" max="6133" width="18.7109375" style="4" customWidth="1"/>
    <col min="6134" max="6380" width="8.85546875" style="4"/>
    <col min="6381" max="6381" width="20.7109375" style="4" customWidth="1"/>
    <col min="6382" max="6382" width="48.42578125" style="4" customWidth="1"/>
    <col min="6383" max="6383" width="25.28515625" style="4" customWidth="1"/>
    <col min="6384" max="6384" width="20" style="4" customWidth="1"/>
    <col min="6385" max="6385" width="15" style="4" customWidth="1"/>
    <col min="6386" max="6386" width="17.42578125" style="4" customWidth="1"/>
    <col min="6387" max="6387" width="24" style="4" customWidth="1"/>
    <col min="6388" max="6388" width="25.28515625" style="4" customWidth="1"/>
    <col min="6389" max="6389" width="18.7109375" style="4" customWidth="1"/>
    <col min="6390" max="6636" width="8.85546875" style="4"/>
    <col min="6637" max="6637" width="20.7109375" style="4" customWidth="1"/>
    <col min="6638" max="6638" width="48.42578125" style="4" customWidth="1"/>
    <col min="6639" max="6639" width="25.28515625" style="4" customWidth="1"/>
    <col min="6640" max="6640" width="20" style="4" customWidth="1"/>
    <col min="6641" max="6641" width="15" style="4" customWidth="1"/>
    <col min="6642" max="6642" width="17.42578125" style="4" customWidth="1"/>
    <col min="6643" max="6643" width="24" style="4" customWidth="1"/>
    <col min="6644" max="6644" width="25.28515625" style="4" customWidth="1"/>
    <col min="6645" max="6645" width="18.7109375" style="4" customWidth="1"/>
    <col min="6646" max="6892" width="8.85546875" style="4"/>
    <col min="6893" max="6893" width="20.7109375" style="4" customWidth="1"/>
    <col min="6894" max="6894" width="48.42578125" style="4" customWidth="1"/>
    <col min="6895" max="6895" width="25.28515625" style="4" customWidth="1"/>
    <col min="6896" max="6896" width="20" style="4" customWidth="1"/>
    <col min="6897" max="6897" width="15" style="4" customWidth="1"/>
    <col min="6898" max="6898" width="17.42578125" style="4" customWidth="1"/>
    <col min="6899" max="6899" width="24" style="4" customWidth="1"/>
    <col min="6900" max="6900" width="25.28515625" style="4" customWidth="1"/>
    <col min="6901" max="6901" width="18.7109375" style="4" customWidth="1"/>
    <col min="6902" max="7148" width="8.85546875" style="4"/>
    <col min="7149" max="7149" width="20.7109375" style="4" customWidth="1"/>
    <col min="7150" max="7150" width="48.42578125" style="4" customWidth="1"/>
    <col min="7151" max="7151" width="25.28515625" style="4" customWidth="1"/>
    <col min="7152" max="7152" width="20" style="4" customWidth="1"/>
    <col min="7153" max="7153" width="15" style="4" customWidth="1"/>
    <col min="7154" max="7154" width="17.42578125" style="4" customWidth="1"/>
    <col min="7155" max="7155" width="24" style="4" customWidth="1"/>
    <col min="7156" max="7156" width="25.28515625" style="4" customWidth="1"/>
    <col min="7157" max="7157" width="18.7109375" style="4" customWidth="1"/>
    <col min="7158" max="7404" width="8.85546875" style="4"/>
    <col min="7405" max="7405" width="20.7109375" style="4" customWidth="1"/>
    <col min="7406" max="7406" width="48.42578125" style="4" customWidth="1"/>
    <col min="7407" max="7407" width="25.28515625" style="4" customWidth="1"/>
    <col min="7408" max="7408" width="20" style="4" customWidth="1"/>
    <col min="7409" max="7409" width="15" style="4" customWidth="1"/>
    <col min="7410" max="7410" width="17.42578125" style="4" customWidth="1"/>
    <col min="7411" max="7411" width="24" style="4" customWidth="1"/>
    <col min="7412" max="7412" width="25.28515625" style="4" customWidth="1"/>
    <col min="7413" max="7413" width="18.7109375" style="4" customWidth="1"/>
    <col min="7414" max="7660" width="8.85546875" style="4"/>
    <col min="7661" max="7661" width="20.7109375" style="4" customWidth="1"/>
    <col min="7662" max="7662" width="48.42578125" style="4" customWidth="1"/>
    <col min="7663" max="7663" width="25.28515625" style="4" customWidth="1"/>
    <col min="7664" max="7664" width="20" style="4" customWidth="1"/>
    <col min="7665" max="7665" width="15" style="4" customWidth="1"/>
    <col min="7666" max="7666" width="17.42578125" style="4" customWidth="1"/>
    <col min="7667" max="7667" width="24" style="4" customWidth="1"/>
    <col min="7668" max="7668" width="25.28515625" style="4" customWidth="1"/>
    <col min="7669" max="7669" width="18.7109375" style="4" customWidth="1"/>
    <col min="7670" max="7916" width="8.85546875" style="4"/>
    <col min="7917" max="7917" width="20.7109375" style="4" customWidth="1"/>
    <col min="7918" max="7918" width="48.42578125" style="4" customWidth="1"/>
    <col min="7919" max="7919" width="25.28515625" style="4" customWidth="1"/>
    <col min="7920" max="7920" width="20" style="4" customWidth="1"/>
    <col min="7921" max="7921" width="15" style="4" customWidth="1"/>
    <col min="7922" max="7922" width="17.42578125" style="4" customWidth="1"/>
    <col min="7923" max="7923" width="24" style="4" customWidth="1"/>
    <col min="7924" max="7924" width="25.28515625" style="4" customWidth="1"/>
    <col min="7925" max="7925" width="18.7109375" style="4" customWidth="1"/>
    <col min="7926" max="8172" width="8.85546875" style="4"/>
    <col min="8173" max="8173" width="20.7109375" style="4" customWidth="1"/>
    <col min="8174" max="8174" width="48.42578125" style="4" customWidth="1"/>
    <col min="8175" max="8175" width="25.28515625" style="4" customWidth="1"/>
    <col min="8176" max="8176" width="20" style="4" customWidth="1"/>
    <col min="8177" max="8177" width="15" style="4" customWidth="1"/>
    <col min="8178" max="8178" width="17.42578125" style="4" customWidth="1"/>
    <col min="8179" max="8179" width="24" style="4" customWidth="1"/>
    <col min="8180" max="8180" width="25.28515625" style="4" customWidth="1"/>
    <col min="8181" max="8181" width="18.7109375" style="4" customWidth="1"/>
    <col min="8182" max="8428" width="8.85546875" style="4"/>
    <col min="8429" max="8429" width="20.7109375" style="4" customWidth="1"/>
    <col min="8430" max="8430" width="48.42578125" style="4" customWidth="1"/>
    <col min="8431" max="8431" width="25.28515625" style="4" customWidth="1"/>
    <col min="8432" max="8432" width="20" style="4" customWidth="1"/>
    <col min="8433" max="8433" width="15" style="4" customWidth="1"/>
    <col min="8434" max="8434" width="17.42578125" style="4" customWidth="1"/>
    <col min="8435" max="8435" width="24" style="4" customWidth="1"/>
    <col min="8436" max="8436" width="25.28515625" style="4" customWidth="1"/>
    <col min="8437" max="8437" width="18.7109375" style="4" customWidth="1"/>
    <col min="8438" max="8684" width="8.85546875" style="4"/>
    <col min="8685" max="8685" width="20.7109375" style="4" customWidth="1"/>
    <col min="8686" max="8686" width="48.42578125" style="4" customWidth="1"/>
    <col min="8687" max="8687" width="25.28515625" style="4" customWidth="1"/>
    <col min="8688" max="8688" width="20" style="4" customWidth="1"/>
    <col min="8689" max="8689" width="15" style="4" customWidth="1"/>
    <col min="8690" max="8690" width="17.42578125" style="4" customWidth="1"/>
    <col min="8691" max="8691" width="24" style="4" customWidth="1"/>
    <col min="8692" max="8692" width="25.28515625" style="4" customWidth="1"/>
    <col min="8693" max="8693" width="18.7109375" style="4" customWidth="1"/>
    <col min="8694" max="8940" width="8.85546875" style="4"/>
    <col min="8941" max="8941" width="20.7109375" style="4" customWidth="1"/>
    <col min="8942" max="8942" width="48.42578125" style="4" customWidth="1"/>
    <col min="8943" max="8943" width="25.28515625" style="4" customWidth="1"/>
    <col min="8944" max="8944" width="20" style="4" customWidth="1"/>
    <col min="8945" max="8945" width="15" style="4" customWidth="1"/>
    <col min="8946" max="8946" width="17.42578125" style="4" customWidth="1"/>
    <col min="8947" max="8947" width="24" style="4" customWidth="1"/>
    <col min="8948" max="8948" width="25.28515625" style="4" customWidth="1"/>
    <col min="8949" max="8949" width="18.7109375" style="4" customWidth="1"/>
    <col min="8950" max="9196" width="8.85546875" style="4"/>
    <col min="9197" max="9197" width="20.7109375" style="4" customWidth="1"/>
    <col min="9198" max="9198" width="48.42578125" style="4" customWidth="1"/>
    <col min="9199" max="9199" width="25.28515625" style="4" customWidth="1"/>
    <col min="9200" max="9200" width="20" style="4" customWidth="1"/>
    <col min="9201" max="9201" width="15" style="4" customWidth="1"/>
    <col min="9202" max="9202" width="17.42578125" style="4" customWidth="1"/>
    <col min="9203" max="9203" width="24" style="4" customWidth="1"/>
    <col min="9204" max="9204" width="25.28515625" style="4" customWidth="1"/>
    <col min="9205" max="9205" width="18.7109375" style="4" customWidth="1"/>
    <col min="9206" max="9452" width="8.85546875" style="4"/>
    <col min="9453" max="9453" width="20.7109375" style="4" customWidth="1"/>
    <col min="9454" max="9454" width="48.42578125" style="4" customWidth="1"/>
    <col min="9455" max="9455" width="25.28515625" style="4" customWidth="1"/>
    <col min="9456" max="9456" width="20" style="4" customWidth="1"/>
    <col min="9457" max="9457" width="15" style="4" customWidth="1"/>
    <col min="9458" max="9458" width="17.42578125" style="4" customWidth="1"/>
    <col min="9459" max="9459" width="24" style="4" customWidth="1"/>
    <col min="9460" max="9460" width="25.28515625" style="4" customWidth="1"/>
    <col min="9461" max="9461" width="18.7109375" style="4" customWidth="1"/>
    <col min="9462" max="9708" width="8.85546875" style="4"/>
    <col min="9709" max="9709" width="20.7109375" style="4" customWidth="1"/>
    <col min="9710" max="9710" width="48.42578125" style="4" customWidth="1"/>
    <col min="9711" max="9711" width="25.28515625" style="4" customWidth="1"/>
    <col min="9712" max="9712" width="20" style="4" customWidth="1"/>
    <col min="9713" max="9713" width="15" style="4" customWidth="1"/>
    <col min="9714" max="9714" width="17.42578125" style="4" customWidth="1"/>
    <col min="9715" max="9715" width="24" style="4" customWidth="1"/>
    <col min="9716" max="9716" width="25.28515625" style="4" customWidth="1"/>
    <col min="9717" max="9717" width="18.7109375" style="4" customWidth="1"/>
    <col min="9718" max="9964" width="8.85546875" style="4"/>
    <col min="9965" max="9965" width="20.7109375" style="4" customWidth="1"/>
    <col min="9966" max="9966" width="48.42578125" style="4" customWidth="1"/>
    <col min="9967" max="9967" width="25.28515625" style="4" customWidth="1"/>
    <col min="9968" max="9968" width="20" style="4" customWidth="1"/>
    <col min="9969" max="9969" width="15" style="4" customWidth="1"/>
    <col min="9970" max="9970" width="17.42578125" style="4" customWidth="1"/>
    <col min="9971" max="9971" width="24" style="4" customWidth="1"/>
    <col min="9972" max="9972" width="25.28515625" style="4" customWidth="1"/>
    <col min="9973" max="9973" width="18.7109375" style="4" customWidth="1"/>
    <col min="9974" max="10220" width="8.85546875" style="4"/>
    <col min="10221" max="10221" width="20.7109375" style="4" customWidth="1"/>
    <col min="10222" max="10222" width="48.42578125" style="4" customWidth="1"/>
    <col min="10223" max="10223" width="25.28515625" style="4" customWidth="1"/>
    <col min="10224" max="10224" width="20" style="4" customWidth="1"/>
    <col min="10225" max="10225" width="15" style="4" customWidth="1"/>
    <col min="10226" max="10226" width="17.42578125" style="4" customWidth="1"/>
    <col min="10227" max="10227" width="24" style="4" customWidth="1"/>
    <col min="10228" max="10228" width="25.28515625" style="4" customWidth="1"/>
    <col min="10229" max="10229" width="18.7109375" style="4" customWidth="1"/>
    <col min="10230" max="10476" width="8.85546875" style="4"/>
    <col min="10477" max="10477" width="20.7109375" style="4" customWidth="1"/>
    <col min="10478" max="10478" width="48.42578125" style="4" customWidth="1"/>
    <col min="10479" max="10479" width="25.28515625" style="4" customWidth="1"/>
    <col min="10480" max="10480" width="20" style="4" customWidth="1"/>
    <col min="10481" max="10481" width="15" style="4" customWidth="1"/>
    <col min="10482" max="10482" width="17.42578125" style="4" customWidth="1"/>
    <col min="10483" max="10483" width="24" style="4" customWidth="1"/>
    <col min="10484" max="10484" width="25.28515625" style="4" customWidth="1"/>
    <col min="10485" max="10485" width="18.7109375" style="4" customWidth="1"/>
    <col min="10486" max="10732" width="8.85546875" style="4"/>
    <col min="10733" max="10733" width="20.7109375" style="4" customWidth="1"/>
    <col min="10734" max="10734" width="48.42578125" style="4" customWidth="1"/>
    <col min="10735" max="10735" width="25.28515625" style="4" customWidth="1"/>
    <col min="10736" max="10736" width="20" style="4" customWidth="1"/>
    <col min="10737" max="10737" width="15" style="4" customWidth="1"/>
    <col min="10738" max="10738" width="17.42578125" style="4" customWidth="1"/>
    <col min="10739" max="10739" width="24" style="4" customWidth="1"/>
    <col min="10740" max="10740" width="25.28515625" style="4" customWidth="1"/>
    <col min="10741" max="10741" width="18.7109375" style="4" customWidth="1"/>
    <col min="10742" max="10988" width="8.85546875" style="4"/>
    <col min="10989" max="10989" width="20.7109375" style="4" customWidth="1"/>
    <col min="10990" max="10990" width="48.42578125" style="4" customWidth="1"/>
    <col min="10991" max="10991" width="25.28515625" style="4" customWidth="1"/>
    <col min="10992" max="10992" width="20" style="4" customWidth="1"/>
    <col min="10993" max="10993" width="15" style="4" customWidth="1"/>
    <col min="10994" max="10994" width="17.42578125" style="4" customWidth="1"/>
    <col min="10995" max="10995" width="24" style="4" customWidth="1"/>
    <col min="10996" max="10996" width="25.28515625" style="4" customWidth="1"/>
    <col min="10997" max="10997" width="18.7109375" style="4" customWidth="1"/>
    <col min="10998" max="11244" width="8.85546875" style="4"/>
    <col min="11245" max="11245" width="20.7109375" style="4" customWidth="1"/>
    <col min="11246" max="11246" width="48.42578125" style="4" customWidth="1"/>
    <col min="11247" max="11247" width="25.28515625" style="4" customWidth="1"/>
    <col min="11248" max="11248" width="20" style="4" customWidth="1"/>
    <col min="11249" max="11249" width="15" style="4" customWidth="1"/>
    <col min="11250" max="11250" width="17.42578125" style="4" customWidth="1"/>
    <col min="11251" max="11251" width="24" style="4" customWidth="1"/>
    <col min="11252" max="11252" width="25.28515625" style="4" customWidth="1"/>
    <col min="11253" max="11253" width="18.7109375" style="4" customWidth="1"/>
    <col min="11254" max="11500" width="8.85546875" style="4"/>
    <col min="11501" max="11501" width="20.7109375" style="4" customWidth="1"/>
    <col min="11502" max="11502" width="48.42578125" style="4" customWidth="1"/>
    <col min="11503" max="11503" width="25.28515625" style="4" customWidth="1"/>
    <col min="11504" max="11504" width="20" style="4" customWidth="1"/>
    <col min="11505" max="11505" width="15" style="4" customWidth="1"/>
    <col min="11506" max="11506" width="17.42578125" style="4" customWidth="1"/>
    <col min="11507" max="11507" width="24" style="4" customWidth="1"/>
    <col min="11508" max="11508" width="25.28515625" style="4" customWidth="1"/>
    <col min="11509" max="11509" width="18.7109375" style="4" customWidth="1"/>
    <col min="11510" max="11756" width="8.85546875" style="4"/>
    <col min="11757" max="11757" width="20.7109375" style="4" customWidth="1"/>
    <col min="11758" max="11758" width="48.42578125" style="4" customWidth="1"/>
    <col min="11759" max="11759" width="25.28515625" style="4" customWidth="1"/>
    <col min="11760" max="11760" width="20" style="4" customWidth="1"/>
    <col min="11761" max="11761" width="15" style="4" customWidth="1"/>
    <col min="11762" max="11762" width="17.42578125" style="4" customWidth="1"/>
    <col min="11763" max="11763" width="24" style="4" customWidth="1"/>
    <col min="11764" max="11764" width="25.28515625" style="4" customWidth="1"/>
    <col min="11765" max="11765" width="18.7109375" style="4" customWidth="1"/>
    <col min="11766" max="12012" width="8.85546875" style="4"/>
    <col min="12013" max="12013" width="20.7109375" style="4" customWidth="1"/>
    <col min="12014" max="12014" width="48.42578125" style="4" customWidth="1"/>
    <col min="12015" max="12015" width="25.28515625" style="4" customWidth="1"/>
    <col min="12016" max="12016" width="20" style="4" customWidth="1"/>
    <col min="12017" max="12017" width="15" style="4" customWidth="1"/>
    <col min="12018" max="12018" width="17.42578125" style="4" customWidth="1"/>
    <col min="12019" max="12019" width="24" style="4" customWidth="1"/>
    <col min="12020" max="12020" width="25.28515625" style="4" customWidth="1"/>
    <col min="12021" max="12021" width="18.7109375" style="4" customWidth="1"/>
    <col min="12022" max="12268" width="8.85546875" style="4"/>
    <col min="12269" max="12269" width="20.7109375" style="4" customWidth="1"/>
    <col min="12270" max="12270" width="48.42578125" style="4" customWidth="1"/>
    <col min="12271" max="12271" width="25.28515625" style="4" customWidth="1"/>
    <col min="12272" max="12272" width="20" style="4" customWidth="1"/>
    <col min="12273" max="12273" width="15" style="4" customWidth="1"/>
    <col min="12274" max="12274" width="17.42578125" style="4" customWidth="1"/>
    <col min="12275" max="12275" width="24" style="4" customWidth="1"/>
    <col min="12276" max="12276" width="25.28515625" style="4" customWidth="1"/>
    <col min="12277" max="12277" width="18.7109375" style="4" customWidth="1"/>
    <col min="12278" max="12524" width="8.85546875" style="4"/>
    <col min="12525" max="12525" width="20.7109375" style="4" customWidth="1"/>
    <col min="12526" max="12526" width="48.42578125" style="4" customWidth="1"/>
    <col min="12527" max="12527" width="25.28515625" style="4" customWidth="1"/>
    <col min="12528" max="12528" width="20" style="4" customWidth="1"/>
    <col min="12529" max="12529" width="15" style="4" customWidth="1"/>
    <col min="12530" max="12530" width="17.42578125" style="4" customWidth="1"/>
    <col min="12531" max="12531" width="24" style="4" customWidth="1"/>
    <col min="12532" max="12532" width="25.28515625" style="4" customWidth="1"/>
    <col min="12533" max="12533" width="18.7109375" style="4" customWidth="1"/>
    <col min="12534" max="12780" width="8.85546875" style="4"/>
    <col min="12781" max="12781" width="20.7109375" style="4" customWidth="1"/>
    <col min="12782" max="12782" width="48.42578125" style="4" customWidth="1"/>
    <col min="12783" max="12783" width="25.28515625" style="4" customWidth="1"/>
    <col min="12784" max="12784" width="20" style="4" customWidth="1"/>
    <col min="12785" max="12785" width="15" style="4" customWidth="1"/>
    <col min="12786" max="12786" width="17.42578125" style="4" customWidth="1"/>
    <col min="12787" max="12787" width="24" style="4" customWidth="1"/>
    <col min="12788" max="12788" width="25.28515625" style="4" customWidth="1"/>
    <col min="12789" max="12789" width="18.7109375" style="4" customWidth="1"/>
    <col min="12790" max="13036" width="8.85546875" style="4"/>
    <col min="13037" max="13037" width="20.7109375" style="4" customWidth="1"/>
    <col min="13038" max="13038" width="48.42578125" style="4" customWidth="1"/>
    <col min="13039" max="13039" width="25.28515625" style="4" customWidth="1"/>
    <col min="13040" max="13040" width="20" style="4" customWidth="1"/>
    <col min="13041" max="13041" width="15" style="4" customWidth="1"/>
    <col min="13042" max="13042" width="17.42578125" style="4" customWidth="1"/>
    <col min="13043" max="13043" width="24" style="4" customWidth="1"/>
    <col min="13044" max="13044" width="25.28515625" style="4" customWidth="1"/>
    <col min="13045" max="13045" width="18.7109375" style="4" customWidth="1"/>
    <col min="13046" max="13292" width="8.85546875" style="4"/>
    <col min="13293" max="13293" width="20.7109375" style="4" customWidth="1"/>
    <col min="13294" max="13294" width="48.42578125" style="4" customWidth="1"/>
    <col min="13295" max="13295" width="25.28515625" style="4" customWidth="1"/>
    <col min="13296" max="13296" width="20" style="4" customWidth="1"/>
    <col min="13297" max="13297" width="15" style="4" customWidth="1"/>
    <col min="13298" max="13298" width="17.42578125" style="4" customWidth="1"/>
    <col min="13299" max="13299" width="24" style="4" customWidth="1"/>
    <col min="13300" max="13300" width="25.28515625" style="4" customWidth="1"/>
    <col min="13301" max="13301" width="18.7109375" style="4" customWidth="1"/>
    <col min="13302" max="13548" width="8.85546875" style="4"/>
    <col min="13549" max="13549" width="20.7109375" style="4" customWidth="1"/>
    <col min="13550" max="13550" width="48.42578125" style="4" customWidth="1"/>
    <col min="13551" max="13551" width="25.28515625" style="4" customWidth="1"/>
    <col min="13552" max="13552" width="20" style="4" customWidth="1"/>
    <col min="13553" max="13553" width="15" style="4" customWidth="1"/>
    <col min="13554" max="13554" width="17.42578125" style="4" customWidth="1"/>
    <col min="13555" max="13555" width="24" style="4" customWidth="1"/>
    <col min="13556" max="13556" width="25.28515625" style="4" customWidth="1"/>
    <col min="13557" max="13557" width="18.7109375" style="4" customWidth="1"/>
    <col min="13558" max="13804" width="8.85546875" style="4"/>
    <col min="13805" max="13805" width="20.7109375" style="4" customWidth="1"/>
    <col min="13806" max="13806" width="48.42578125" style="4" customWidth="1"/>
    <col min="13807" max="13807" width="25.28515625" style="4" customWidth="1"/>
    <col min="13808" max="13808" width="20" style="4" customWidth="1"/>
    <col min="13809" max="13809" width="15" style="4" customWidth="1"/>
    <col min="13810" max="13810" width="17.42578125" style="4" customWidth="1"/>
    <col min="13811" max="13811" width="24" style="4" customWidth="1"/>
    <col min="13812" max="13812" width="25.28515625" style="4" customWidth="1"/>
    <col min="13813" max="13813" width="18.7109375" style="4" customWidth="1"/>
    <col min="13814" max="14060" width="8.85546875" style="4"/>
    <col min="14061" max="14061" width="20.7109375" style="4" customWidth="1"/>
    <col min="14062" max="14062" width="48.42578125" style="4" customWidth="1"/>
    <col min="14063" max="14063" width="25.28515625" style="4" customWidth="1"/>
    <col min="14064" max="14064" width="20" style="4" customWidth="1"/>
    <col min="14065" max="14065" width="15" style="4" customWidth="1"/>
    <col min="14066" max="14066" width="17.42578125" style="4" customWidth="1"/>
    <col min="14067" max="14067" width="24" style="4" customWidth="1"/>
    <col min="14068" max="14068" width="25.28515625" style="4" customWidth="1"/>
    <col min="14069" max="14069" width="18.7109375" style="4" customWidth="1"/>
    <col min="14070" max="14316" width="8.85546875" style="4"/>
    <col min="14317" max="14317" width="20.7109375" style="4" customWidth="1"/>
    <col min="14318" max="14318" width="48.42578125" style="4" customWidth="1"/>
    <col min="14319" max="14319" width="25.28515625" style="4" customWidth="1"/>
    <col min="14320" max="14320" width="20" style="4" customWidth="1"/>
    <col min="14321" max="14321" width="15" style="4" customWidth="1"/>
    <col min="14322" max="14322" width="17.42578125" style="4" customWidth="1"/>
    <col min="14323" max="14323" width="24" style="4" customWidth="1"/>
    <col min="14324" max="14324" width="25.28515625" style="4" customWidth="1"/>
    <col min="14325" max="14325" width="18.7109375" style="4" customWidth="1"/>
    <col min="14326" max="14572" width="8.85546875" style="4"/>
    <col min="14573" max="14573" width="20.7109375" style="4" customWidth="1"/>
    <col min="14574" max="14574" width="48.42578125" style="4" customWidth="1"/>
    <col min="14575" max="14575" width="25.28515625" style="4" customWidth="1"/>
    <col min="14576" max="14576" width="20" style="4" customWidth="1"/>
    <col min="14577" max="14577" width="15" style="4" customWidth="1"/>
    <col min="14578" max="14578" width="17.42578125" style="4" customWidth="1"/>
    <col min="14579" max="14579" width="24" style="4" customWidth="1"/>
    <col min="14580" max="14580" width="25.28515625" style="4" customWidth="1"/>
    <col min="14581" max="14581" width="18.7109375" style="4" customWidth="1"/>
    <col min="14582" max="14828" width="8.85546875" style="4"/>
    <col min="14829" max="14829" width="20.7109375" style="4" customWidth="1"/>
    <col min="14830" max="14830" width="48.42578125" style="4" customWidth="1"/>
    <col min="14831" max="14831" width="25.28515625" style="4" customWidth="1"/>
    <col min="14832" max="14832" width="20" style="4" customWidth="1"/>
    <col min="14833" max="14833" width="15" style="4" customWidth="1"/>
    <col min="14834" max="14834" width="17.42578125" style="4" customWidth="1"/>
    <col min="14835" max="14835" width="24" style="4" customWidth="1"/>
    <col min="14836" max="14836" width="25.28515625" style="4" customWidth="1"/>
    <col min="14837" max="14837" width="18.7109375" style="4" customWidth="1"/>
    <col min="14838" max="15084" width="8.85546875" style="4"/>
    <col min="15085" max="15085" width="20.7109375" style="4" customWidth="1"/>
    <col min="15086" max="15086" width="48.42578125" style="4" customWidth="1"/>
    <col min="15087" max="15087" width="25.28515625" style="4" customWidth="1"/>
    <col min="15088" max="15088" width="20" style="4" customWidth="1"/>
    <col min="15089" max="15089" width="15" style="4" customWidth="1"/>
    <col min="15090" max="15090" width="17.42578125" style="4" customWidth="1"/>
    <col min="15091" max="15091" width="24" style="4" customWidth="1"/>
    <col min="15092" max="15092" width="25.28515625" style="4" customWidth="1"/>
    <col min="15093" max="15093" width="18.7109375" style="4" customWidth="1"/>
    <col min="15094" max="15340" width="8.85546875" style="4"/>
    <col min="15341" max="15341" width="20.7109375" style="4" customWidth="1"/>
    <col min="15342" max="15342" width="48.42578125" style="4" customWidth="1"/>
    <col min="15343" max="15343" width="25.28515625" style="4" customWidth="1"/>
    <col min="15344" max="15344" width="20" style="4" customWidth="1"/>
    <col min="15345" max="15345" width="15" style="4" customWidth="1"/>
    <col min="15346" max="15346" width="17.42578125" style="4" customWidth="1"/>
    <col min="15347" max="15347" width="24" style="4" customWidth="1"/>
    <col min="15348" max="15348" width="25.28515625" style="4" customWidth="1"/>
    <col min="15349" max="15349" width="18.7109375" style="4" customWidth="1"/>
    <col min="15350" max="15596" width="8.85546875" style="4"/>
    <col min="15597" max="15597" width="20.7109375" style="4" customWidth="1"/>
    <col min="15598" max="15598" width="48.42578125" style="4" customWidth="1"/>
    <col min="15599" max="15599" width="25.28515625" style="4" customWidth="1"/>
    <col min="15600" max="15600" width="20" style="4" customWidth="1"/>
    <col min="15601" max="15601" width="15" style="4" customWidth="1"/>
    <col min="15602" max="15602" width="17.42578125" style="4" customWidth="1"/>
    <col min="15603" max="15603" width="24" style="4" customWidth="1"/>
    <col min="15604" max="15604" width="25.28515625" style="4" customWidth="1"/>
    <col min="15605" max="15605" width="18.7109375" style="4" customWidth="1"/>
    <col min="15606" max="15852" width="8.85546875" style="4"/>
    <col min="15853" max="15853" width="20.7109375" style="4" customWidth="1"/>
    <col min="15854" max="15854" width="48.42578125" style="4" customWidth="1"/>
    <col min="15855" max="15855" width="25.28515625" style="4" customWidth="1"/>
    <col min="15856" max="15856" width="20" style="4" customWidth="1"/>
    <col min="15857" max="15857" width="15" style="4" customWidth="1"/>
    <col min="15858" max="15858" width="17.42578125" style="4" customWidth="1"/>
    <col min="15859" max="15859" width="24" style="4" customWidth="1"/>
    <col min="15860" max="15860" width="25.28515625" style="4" customWidth="1"/>
    <col min="15861" max="15861" width="18.7109375" style="4" customWidth="1"/>
    <col min="15862" max="16108" width="8.85546875" style="4"/>
    <col min="16109" max="16109" width="20.7109375" style="4" customWidth="1"/>
    <col min="16110" max="16110" width="48.42578125" style="4" customWidth="1"/>
    <col min="16111" max="16111" width="25.28515625" style="4" customWidth="1"/>
    <col min="16112" max="16112" width="20" style="4" customWidth="1"/>
    <col min="16113" max="16113" width="15" style="4" customWidth="1"/>
    <col min="16114" max="16114" width="17.42578125" style="4" customWidth="1"/>
    <col min="16115" max="16115" width="24" style="4" customWidth="1"/>
    <col min="16116" max="16116" width="25.28515625" style="4" customWidth="1"/>
    <col min="16117" max="16117" width="18.7109375" style="4" customWidth="1"/>
    <col min="16118" max="16367" width="8.85546875" style="4"/>
    <col min="16368" max="16384" width="8.7109375" style="4" customWidth="1"/>
  </cols>
  <sheetData>
    <row r="1" spans="1:7" ht="15.75" customHeight="1" x14ac:dyDescent="0.3">
      <c r="A1" s="1" t="s">
        <v>127</v>
      </c>
      <c r="B1" s="2"/>
      <c r="C1" s="2"/>
      <c r="D1" s="3"/>
      <c r="E1" s="3"/>
      <c r="F1" s="60" t="s">
        <v>129</v>
      </c>
    </row>
    <row r="2" spans="1:7" ht="16.5" customHeight="1" thickBot="1" x14ac:dyDescent="0.3">
      <c r="A2" s="1"/>
      <c r="B2" s="5"/>
      <c r="C2" s="5"/>
      <c r="D2" s="6"/>
      <c r="E2" s="6"/>
      <c r="F2" s="61" t="s">
        <v>130</v>
      </c>
    </row>
    <row r="3" spans="1:7" ht="48" customHeight="1" thickBot="1" x14ac:dyDescent="0.3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</row>
    <row r="4" spans="1:7" x14ac:dyDescent="0.2">
      <c r="A4" s="10">
        <v>210001</v>
      </c>
      <c r="B4" s="11" t="s">
        <v>6</v>
      </c>
      <c r="C4" s="12">
        <f>VLOOKUP(A4,'[2]Source Revenue'!$A$3:$E$50,5,0)</f>
        <v>185173877.76077461</v>
      </c>
      <c r="D4" s="13">
        <f>VLOOKUP(A4,'RY18 QBR scores'!A:L,12,FALSE)</f>
        <v>0.26579999999999998</v>
      </c>
      <c r="E4" s="14">
        <f t="shared" ref="E4:E48" si="0">ROUND(IF(D4&lt;Average_Score,Penalty_Adjustment*((D4-Average_Score)/(Lowest_Score-Average_Score)),Reward_Adjustment*((D4-Average_Score)/(Highest_Score-Average_Score))),4)</f>
        <v>-5.3E-3</v>
      </c>
      <c r="F4" s="15">
        <f t="shared" ref="F4:F48" si="1">E4*C4</f>
        <v>-981421.55213210545</v>
      </c>
      <c r="G4" s="16"/>
    </row>
    <row r="5" spans="1:7" x14ac:dyDescent="0.2">
      <c r="A5" s="10">
        <v>210002</v>
      </c>
      <c r="B5" s="11" t="s">
        <v>7</v>
      </c>
      <c r="C5" s="12">
        <f>VLOOKUP(A5,'[2]Source Revenue'!$A$3:$E$50,5,0)</f>
        <v>874727573.09430361</v>
      </c>
      <c r="D5" s="13">
        <f>VLOOKUP(A5,'RY18 QBR scores'!A:L,12,FALSE)</f>
        <v>0.33169999999999999</v>
      </c>
      <c r="E5" s="14">
        <f t="shared" si="0"/>
        <v>2.9999999999999997E-4</v>
      </c>
      <c r="F5" s="15">
        <f t="shared" si="1"/>
        <v>262418.27192829107</v>
      </c>
      <c r="G5" s="16"/>
    </row>
    <row r="6" spans="1:7" x14ac:dyDescent="0.2">
      <c r="A6" s="10">
        <v>210003</v>
      </c>
      <c r="B6" s="11" t="s">
        <v>8</v>
      </c>
      <c r="C6" s="12">
        <f>VLOOKUP(A6,'[2]Source Revenue'!$A$3:$E$50,5,0)</f>
        <v>215010868.53840834</v>
      </c>
      <c r="D6" s="13">
        <f>VLOOKUP(A6,'RY18 QBR scores'!A:L,12,FALSE)</f>
        <v>0.17829999999999999</v>
      </c>
      <c r="E6" s="14">
        <f t="shared" si="0"/>
        <v>-1.3599999999999999E-2</v>
      </c>
      <c r="F6" s="15">
        <f t="shared" si="1"/>
        <v>-2924147.8121223534</v>
      </c>
      <c r="G6" s="16"/>
    </row>
    <row r="7" spans="1:7" x14ac:dyDescent="0.2">
      <c r="A7" s="10">
        <v>210004</v>
      </c>
      <c r="B7" s="11" t="s">
        <v>9</v>
      </c>
      <c r="C7" s="12">
        <f>VLOOKUP(A7,'[2]Source Revenue'!$A$3:$E$50,5,0)</f>
        <v>339593506.09547025</v>
      </c>
      <c r="D7" s="13">
        <f>VLOOKUP(A7,'RY18 QBR scores'!A:L,12,FALSE)</f>
        <v>0.2495</v>
      </c>
      <c r="E7" s="14">
        <f t="shared" si="0"/>
        <v>-6.7999999999999996E-3</v>
      </c>
      <c r="F7" s="15">
        <f t="shared" si="1"/>
        <v>-2309235.8414491974</v>
      </c>
      <c r="G7" s="16"/>
    </row>
    <row r="8" spans="1:7" x14ac:dyDescent="0.2">
      <c r="A8" s="10">
        <v>210005</v>
      </c>
      <c r="B8" s="11" t="s">
        <v>10</v>
      </c>
      <c r="C8" s="12">
        <f>VLOOKUP(A8,'[2]Source Revenue'!$A$3:$E$50,5,0)</f>
        <v>178853950.86242789</v>
      </c>
      <c r="D8" s="13">
        <f>VLOOKUP(A8,'RY18 QBR scores'!A:L,12,FALSE)</f>
        <v>0.36349999999999999</v>
      </c>
      <c r="E8" s="14">
        <f t="shared" si="0"/>
        <v>1.5E-3</v>
      </c>
      <c r="F8" s="15">
        <f t="shared" si="1"/>
        <v>268280.92629364185</v>
      </c>
      <c r="G8" s="16"/>
    </row>
    <row r="9" spans="1:7" x14ac:dyDescent="0.2">
      <c r="A9" s="10">
        <v>210006</v>
      </c>
      <c r="B9" s="11" t="s">
        <v>11</v>
      </c>
      <c r="C9" s="12">
        <f>VLOOKUP(A9,'[2]Source Revenue'!$A$3:$E$50,5,0)</f>
        <v>46975748.680445224</v>
      </c>
      <c r="D9" s="13">
        <f>VLOOKUP(A9,'RY18 QBR scores'!A:L,12,FALSE)</f>
        <v>0.2959</v>
      </c>
      <c r="E9" s="14">
        <f t="shared" si="0"/>
        <v>-2.5000000000000001E-3</v>
      </c>
      <c r="F9" s="15">
        <f t="shared" si="1"/>
        <v>-117439.37170111306</v>
      </c>
      <c r="G9" s="16"/>
    </row>
    <row r="10" spans="1:7" x14ac:dyDescent="0.2">
      <c r="A10" s="10">
        <v>210008</v>
      </c>
      <c r="B10" s="11" t="s">
        <v>12</v>
      </c>
      <c r="C10" s="12">
        <f>VLOOKUP(A10,'[2]Source Revenue'!$A$3:$E$50,5,0)</f>
        <v>216281426.7205199</v>
      </c>
      <c r="D10" s="13">
        <f>VLOOKUP(A10,'RY18 QBR scores'!A:L,12,FALSE)</f>
        <v>0.41599999999999998</v>
      </c>
      <c r="E10" s="14">
        <f t="shared" si="0"/>
        <v>3.3999999999999998E-3</v>
      </c>
      <c r="F10" s="15">
        <f t="shared" si="1"/>
        <v>735356.85084976756</v>
      </c>
    </row>
    <row r="11" spans="1:7" x14ac:dyDescent="0.2">
      <c r="A11" s="17">
        <v>210009</v>
      </c>
      <c r="B11" s="18" t="s">
        <v>13</v>
      </c>
      <c r="C11" s="12">
        <f>VLOOKUP(A11,'[2]Source Revenue'!$A$3:$E$50,5,0)</f>
        <v>1357164899.1499383</v>
      </c>
      <c r="D11" s="13">
        <f>VLOOKUP(A11,'RY18 QBR scores'!A:L,12,FALSE)</f>
        <v>0.43359999999999999</v>
      </c>
      <c r="E11" s="14">
        <f t="shared" si="0"/>
        <v>4.0000000000000001E-3</v>
      </c>
      <c r="F11" s="15">
        <f t="shared" si="1"/>
        <v>5428659.5965997539</v>
      </c>
    </row>
    <row r="12" spans="1:7" x14ac:dyDescent="0.2">
      <c r="A12" s="10">
        <v>210010</v>
      </c>
      <c r="B12" s="11" t="s">
        <v>14</v>
      </c>
      <c r="C12" s="12">
        <f>VLOOKUP(A12,'[2]Source Revenue'!$A$3:$E$50,5,0)</f>
        <v>24256572.765770484</v>
      </c>
      <c r="D12" s="13">
        <f>VLOOKUP(A12,'RY18 QBR scores'!A:L,12,FALSE)</f>
        <v>0.32579999999999998</v>
      </c>
      <c r="E12" s="14">
        <f t="shared" si="0"/>
        <v>1E-4</v>
      </c>
      <c r="F12" s="57">
        <f t="shared" si="1"/>
        <v>2425.6572765770484</v>
      </c>
    </row>
    <row r="13" spans="1:7" x14ac:dyDescent="0.2">
      <c r="A13" s="10">
        <v>210011</v>
      </c>
      <c r="B13" s="11" t="s">
        <v>15</v>
      </c>
      <c r="C13" s="12">
        <f>VLOOKUP(A13,'[2]Source Revenue'!$A$3:$E$50,5,0)</f>
        <v>233151491.81691045</v>
      </c>
      <c r="D13" s="13">
        <f>VLOOKUP(A13,'RY18 QBR scores'!A:L,12,FALSE)</f>
        <v>0.26200000000000001</v>
      </c>
      <c r="E13" s="14">
        <f t="shared" si="0"/>
        <v>-5.7000000000000002E-3</v>
      </c>
      <c r="F13" s="15">
        <f t="shared" si="1"/>
        <v>-1328963.5033563897</v>
      </c>
    </row>
    <row r="14" spans="1:7" x14ac:dyDescent="0.2">
      <c r="A14" s="10">
        <v>210012</v>
      </c>
      <c r="B14" s="11" t="s">
        <v>16</v>
      </c>
      <c r="C14" s="12">
        <f>VLOOKUP(A14,'[2]Source Revenue'!$A$3:$E$50,5,0)</f>
        <v>397073245.81780887</v>
      </c>
      <c r="D14" s="13">
        <f>VLOOKUP(A14,'RY18 QBR scores'!A:L,12,FALSE)</f>
        <v>0.2833</v>
      </c>
      <c r="E14" s="14">
        <f t="shared" si="0"/>
        <v>-3.7000000000000002E-3</v>
      </c>
      <c r="F14" s="15">
        <f t="shared" si="1"/>
        <v>-1469171.0095258928</v>
      </c>
    </row>
    <row r="15" spans="1:7" x14ac:dyDescent="0.2">
      <c r="A15" s="10">
        <v>210013</v>
      </c>
      <c r="B15" s="11" t="s">
        <v>17</v>
      </c>
      <c r="C15" s="12">
        <f>VLOOKUP(A15,'[2]Source Revenue'!$A$3:$E$50,5,0)</f>
        <v>62008294.937180109</v>
      </c>
      <c r="D15" s="13">
        <f>VLOOKUP(A15,'RY18 QBR scores'!A:L,12,FALSE)</f>
        <v>0.11550000000000001</v>
      </c>
      <c r="E15" s="14">
        <f t="shared" si="0"/>
        <v>-1.95E-2</v>
      </c>
      <c r="F15" s="15">
        <f t="shared" si="1"/>
        <v>-1209161.751275012</v>
      </c>
    </row>
    <row r="16" spans="1:7" x14ac:dyDescent="0.2">
      <c r="A16" s="10">
        <v>210015</v>
      </c>
      <c r="B16" s="11" t="s">
        <v>18</v>
      </c>
      <c r="C16" s="12">
        <f>VLOOKUP(A16,'[2]Source Revenue'!$A$3:$E$50,5,0)</f>
        <v>287510180.10847223</v>
      </c>
      <c r="D16" s="13">
        <f>VLOOKUP(A16,'RY18 QBR scores'!A:L,12,FALSE)</f>
        <v>0.27079999999999999</v>
      </c>
      <c r="E16" s="14">
        <f t="shared" si="0"/>
        <v>-4.7999999999999996E-3</v>
      </c>
      <c r="F16" s="15">
        <f t="shared" si="1"/>
        <v>-1380048.8645206667</v>
      </c>
    </row>
    <row r="17" spans="1:6" x14ac:dyDescent="0.2">
      <c r="A17" s="10">
        <v>210016</v>
      </c>
      <c r="B17" s="11" t="s">
        <v>19</v>
      </c>
      <c r="C17" s="12">
        <f>VLOOKUP(A17,'[2]Source Revenue'!$A$3:$E$50,5,0)</f>
        <v>150097509.18083912</v>
      </c>
      <c r="D17" s="13">
        <f>VLOOKUP(A17,'RY18 QBR scores'!A:L,12,FALSE)</f>
        <v>0.31890000000000002</v>
      </c>
      <c r="E17" s="14">
        <f t="shared" si="0"/>
        <v>-2.9999999999999997E-4</v>
      </c>
      <c r="F17" s="15">
        <f t="shared" si="1"/>
        <v>-45029.252754251735</v>
      </c>
    </row>
    <row r="18" spans="1:6" x14ac:dyDescent="0.2">
      <c r="A18" s="10">
        <v>210017</v>
      </c>
      <c r="B18" s="11" t="s">
        <v>20</v>
      </c>
      <c r="C18" s="12">
        <f>VLOOKUP(A18,'[2]Source Revenue'!$A$3:$E$50,5,0)</f>
        <v>21836266.607795823</v>
      </c>
      <c r="D18" s="13">
        <f>VLOOKUP(A18,'RY18 QBR scores'!A:L,12,FALSE)</f>
        <v>0.36699999999999999</v>
      </c>
      <c r="E18" s="14">
        <f t="shared" si="0"/>
        <v>1.6000000000000001E-3</v>
      </c>
      <c r="F18" s="15">
        <f t="shared" si="1"/>
        <v>34938.026572473318</v>
      </c>
    </row>
    <row r="19" spans="1:6" x14ac:dyDescent="0.2">
      <c r="A19" s="10">
        <v>210018</v>
      </c>
      <c r="B19" s="11" t="s">
        <v>21</v>
      </c>
      <c r="C19" s="12">
        <f>VLOOKUP(A19,'[2]Source Revenue'!$A$3:$E$50,5,0)</f>
        <v>79298762.204543471</v>
      </c>
      <c r="D19" s="13">
        <f>VLOOKUP(A19,'RY18 QBR scores'!A:L,12,FALSE)</f>
        <v>0.4239</v>
      </c>
      <c r="E19" s="14">
        <f t="shared" si="0"/>
        <v>3.7000000000000002E-3</v>
      </c>
      <c r="F19" s="15">
        <f t="shared" si="1"/>
        <v>293405.42015681084</v>
      </c>
    </row>
    <row r="20" spans="1:6" x14ac:dyDescent="0.2">
      <c r="A20" s="10">
        <v>210019</v>
      </c>
      <c r="B20" s="11" t="s">
        <v>22</v>
      </c>
      <c r="C20" s="12">
        <f>VLOOKUP(A20,'[2]Source Revenue'!$A$3:$E$50,5,0)</f>
        <v>235729906.08726022</v>
      </c>
      <c r="D20" s="13">
        <f>VLOOKUP(A20,'RY18 QBR scores'!A:L,12,FALSE)</f>
        <v>0.37590000000000001</v>
      </c>
      <c r="E20" s="14">
        <f t="shared" si="0"/>
        <v>1.9E-3</v>
      </c>
      <c r="F20" s="15">
        <f t="shared" si="1"/>
        <v>447886.82156579441</v>
      </c>
    </row>
    <row r="21" spans="1:6" x14ac:dyDescent="0.2">
      <c r="A21" s="10">
        <v>210022</v>
      </c>
      <c r="B21" s="11" t="s">
        <v>23</v>
      </c>
      <c r="C21" s="12">
        <f>VLOOKUP(A21,'[2]Source Revenue'!$A$3:$E$50,5,0)</f>
        <v>189851797.50149864</v>
      </c>
      <c r="D21" s="13">
        <f>VLOOKUP(A21,'RY18 QBR scores'!A:L,12,FALSE)</f>
        <v>0.42580000000000001</v>
      </c>
      <c r="E21" s="14">
        <f t="shared" si="0"/>
        <v>3.7000000000000002E-3</v>
      </c>
      <c r="F21" s="15">
        <f t="shared" si="1"/>
        <v>702451.65075554501</v>
      </c>
    </row>
    <row r="22" spans="1:6" x14ac:dyDescent="0.2">
      <c r="A22" s="10">
        <v>210023</v>
      </c>
      <c r="B22" s="11" t="s">
        <v>24</v>
      </c>
      <c r="C22" s="12">
        <f>VLOOKUP(A22,'[2]Source Revenue'!$A$3:$E$50,5,0)</f>
        <v>296168972.66304725</v>
      </c>
      <c r="D22" s="13">
        <f>VLOOKUP(A22,'RY18 QBR scores'!A:L,12,FALSE)</f>
        <v>0.42430000000000001</v>
      </c>
      <c r="E22" s="14">
        <f t="shared" si="0"/>
        <v>3.7000000000000002E-3</v>
      </c>
      <c r="F22" s="15">
        <f t="shared" si="1"/>
        <v>1095825.1988532748</v>
      </c>
    </row>
    <row r="23" spans="1:6" x14ac:dyDescent="0.2">
      <c r="A23" s="10">
        <v>210024</v>
      </c>
      <c r="B23" s="11" t="s">
        <v>25</v>
      </c>
      <c r="C23" s="12">
        <f>VLOOKUP(A23,'[2]Source Revenue'!$A$3:$E$50,5,0)</f>
        <v>231121786.59763879</v>
      </c>
      <c r="D23" s="13">
        <f>VLOOKUP(A23,'RY18 QBR scores'!A:L,12,FALSE)</f>
        <v>0.29609999999999997</v>
      </c>
      <c r="E23" s="14">
        <f t="shared" si="0"/>
        <v>-2.5000000000000001E-3</v>
      </c>
      <c r="F23" s="15">
        <f t="shared" si="1"/>
        <v>-577804.46649409703</v>
      </c>
    </row>
    <row r="24" spans="1:6" x14ac:dyDescent="0.2">
      <c r="A24" s="10">
        <v>210027</v>
      </c>
      <c r="B24" s="11" t="s">
        <v>26</v>
      </c>
      <c r="C24" s="12">
        <f>VLOOKUP(A24,'[2]Source Revenue'!$A$3:$E$50,5,0)</f>
        <v>171858928.59600696</v>
      </c>
      <c r="D24" s="13">
        <f>VLOOKUP(A24,'RY18 QBR scores'!A:L,12,FALSE)</f>
        <v>0.30890000000000001</v>
      </c>
      <c r="E24" s="14">
        <f t="shared" si="0"/>
        <v>-1.2999999999999999E-3</v>
      </c>
      <c r="F24" s="15">
        <f t="shared" si="1"/>
        <v>-223416.60717480903</v>
      </c>
    </row>
    <row r="25" spans="1:6" x14ac:dyDescent="0.2">
      <c r="A25" s="10">
        <v>210028</v>
      </c>
      <c r="B25" s="11" t="s">
        <v>27</v>
      </c>
      <c r="C25" s="12">
        <f>VLOOKUP(A25,'[2]Source Revenue'!$A$3:$E$50,5,0)</f>
        <v>77346008.461301133</v>
      </c>
      <c r="D25" s="13">
        <f>VLOOKUP(A25,'RY18 QBR scores'!A:L,12,FALSE)</f>
        <v>0.40760000000000002</v>
      </c>
      <c r="E25" s="14">
        <f t="shared" si="0"/>
        <v>3.0999999999999999E-3</v>
      </c>
      <c r="F25" s="15">
        <f t="shared" si="1"/>
        <v>239772.62623003349</v>
      </c>
    </row>
    <row r="26" spans="1:6" x14ac:dyDescent="0.2">
      <c r="A26" s="10">
        <v>210029</v>
      </c>
      <c r="B26" s="11" t="s">
        <v>28</v>
      </c>
      <c r="C26" s="12">
        <f>VLOOKUP(A26,'[2]Source Revenue'!$A$3:$E$50,5,0)</f>
        <v>348529477.08732742</v>
      </c>
      <c r="D26" s="13">
        <f>VLOOKUP(A26,'RY18 QBR scores'!A:L,12,FALSE)</f>
        <v>0.2833</v>
      </c>
      <c r="E26" s="14">
        <f t="shared" si="0"/>
        <v>-3.7000000000000002E-3</v>
      </c>
      <c r="F26" s="15">
        <f t="shared" si="1"/>
        <v>-1289559.0652231115</v>
      </c>
    </row>
    <row r="27" spans="1:6" x14ac:dyDescent="0.2">
      <c r="A27" s="10">
        <v>210030</v>
      </c>
      <c r="B27" s="11" t="s">
        <v>29</v>
      </c>
      <c r="C27" s="12">
        <f>VLOOKUP(A27,'[2]Source Revenue'!$A$3:$E$50,5,0)</f>
        <v>18989104.004739992</v>
      </c>
      <c r="D27" s="13">
        <f>VLOOKUP(A27,'RY18 QBR scores'!A:L,12,FALSE)</f>
        <v>0.16200000000000001</v>
      </c>
      <c r="E27" s="14">
        <f t="shared" si="0"/>
        <v>-1.5100000000000001E-2</v>
      </c>
      <c r="F27" s="15">
        <f t="shared" si="1"/>
        <v>-286735.47047157388</v>
      </c>
    </row>
    <row r="28" spans="1:6" x14ac:dyDescent="0.2">
      <c r="A28" s="10">
        <v>210032</v>
      </c>
      <c r="B28" s="11" t="s">
        <v>30</v>
      </c>
      <c r="C28" s="12">
        <f>VLOOKUP(A28,'[2]Source Revenue'!$A$3:$E$50,5,0)</f>
        <v>68179036.586765736</v>
      </c>
      <c r="D28" s="13">
        <f>VLOOKUP(A28,'RY18 QBR scores'!A:L,12,FALSE)</f>
        <v>0.37109999999999999</v>
      </c>
      <c r="E28" s="14">
        <f t="shared" si="0"/>
        <v>1.8E-3</v>
      </c>
      <c r="F28" s="15">
        <f t="shared" si="1"/>
        <v>122722.26585617832</v>
      </c>
    </row>
    <row r="29" spans="1:6" x14ac:dyDescent="0.2">
      <c r="A29" s="10">
        <v>210033</v>
      </c>
      <c r="B29" s="11" t="s">
        <v>31</v>
      </c>
      <c r="C29" s="12">
        <f>VLOOKUP(A29,'[2]Source Revenue'!$A$3:$E$50,5,0)</f>
        <v>116510377.93695307</v>
      </c>
      <c r="D29" s="13">
        <f>VLOOKUP(A29,'RY18 QBR scores'!A:L,12,FALSE)</f>
        <v>0.3795</v>
      </c>
      <c r="E29" s="14">
        <f t="shared" si="0"/>
        <v>2.0999999999999999E-3</v>
      </c>
      <c r="F29" s="15">
        <f t="shared" si="1"/>
        <v>244671.79366760142</v>
      </c>
    </row>
    <row r="30" spans="1:6" x14ac:dyDescent="0.2">
      <c r="A30" s="10">
        <v>210034</v>
      </c>
      <c r="B30" s="11" t="s">
        <v>32</v>
      </c>
      <c r="C30" s="12">
        <f>VLOOKUP(A30,'[2]Source Revenue'!$A$3:$E$50,5,0)</f>
        <v>107761881.43853322</v>
      </c>
      <c r="D30" s="13">
        <f>VLOOKUP(A30,'RY18 QBR scores'!A:L,12,FALSE)</f>
        <v>0.32979999999999998</v>
      </c>
      <c r="E30" s="14">
        <f t="shared" si="0"/>
        <v>2.9999999999999997E-4</v>
      </c>
      <c r="F30" s="15">
        <f t="shared" si="1"/>
        <v>32328.564431559964</v>
      </c>
    </row>
    <row r="31" spans="1:6" x14ac:dyDescent="0.2">
      <c r="A31" s="10">
        <v>210035</v>
      </c>
      <c r="B31" s="11" t="s">
        <v>33</v>
      </c>
      <c r="C31" s="12">
        <f>VLOOKUP(A31,'[2]Source Revenue'!$A$3:$E$50,5,0)</f>
        <v>68387040.876180723</v>
      </c>
      <c r="D31" s="13">
        <f>VLOOKUP(A31,'RY18 QBR scores'!A:L,12,FALSE)</f>
        <v>0.30919999999999997</v>
      </c>
      <c r="E31" s="14">
        <f t="shared" si="0"/>
        <v>-1.1999999999999999E-3</v>
      </c>
      <c r="F31" s="15">
        <f t="shared" si="1"/>
        <v>-82064.449051416857</v>
      </c>
    </row>
    <row r="32" spans="1:6" ht="18.75" customHeight="1" x14ac:dyDescent="0.2">
      <c r="A32" s="10">
        <v>210037</v>
      </c>
      <c r="B32" s="11" t="s">
        <v>34</v>
      </c>
      <c r="C32" s="12">
        <f>VLOOKUP(A32,'[2]Source Revenue'!$A$3:$E$50,5,0)</f>
        <v>100000561.66362555</v>
      </c>
      <c r="D32" s="13">
        <f>VLOOKUP(A32,'RY18 QBR scores'!A:L,12,FALSE)</f>
        <v>0.28079999999999999</v>
      </c>
      <c r="E32" s="14">
        <f t="shared" si="0"/>
        <v>-3.8999999999999998E-3</v>
      </c>
      <c r="F32" s="15">
        <f t="shared" si="1"/>
        <v>-390002.19048813963</v>
      </c>
    </row>
    <row r="33" spans="1:6" x14ac:dyDescent="0.2">
      <c r="A33" s="10">
        <v>210038</v>
      </c>
      <c r="B33" s="11" t="s">
        <v>35</v>
      </c>
      <c r="C33" s="12">
        <f>VLOOKUP(A33,'[2]Source Revenue'!$A$3:$E$50,5,0)</f>
        <v>114950934.47308028</v>
      </c>
      <c r="D33" s="13">
        <f>VLOOKUP(A33,'RY18 QBR scores'!A:L,12,FALSE)</f>
        <v>0.32779999999999998</v>
      </c>
      <c r="E33" s="14">
        <f t="shared" si="0"/>
        <v>2.0000000000000001E-4</v>
      </c>
      <c r="F33" s="15">
        <f t="shared" si="1"/>
        <v>22990.186894616058</v>
      </c>
    </row>
    <row r="34" spans="1:6" x14ac:dyDescent="0.2">
      <c r="A34" s="10">
        <v>210039</v>
      </c>
      <c r="B34" s="11" t="s">
        <v>36</v>
      </c>
      <c r="C34" s="12">
        <f>VLOOKUP(A34,'[2]Source Revenue'!$A$3:$E$50,5,0)</f>
        <v>63319997.733929701</v>
      </c>
      <c r="D34" s="13">
        <f>VLOOKUP(A34,'RY18 QBR scores'!A:L,12,FALSE)</f>
        <v>0.41589999999999999</v>
      </c>
      <c r="E34" s="14">
        <f t="shared" si="0"/>
        <v>3.3999999999999998E-3</v>
      </c>
      <c r="F34" s="15">
        <f t="shared" si="1"/>
        <v>215287.99229536098</v>
      </c>
    </row>
    <row r="35" spans="1:6" x14ac:dyDescent="0.2">
      <c r="A35" s="10">
        <v>210040</v>
      </c>
      <c r="B35" s="11" t="s">
        <v>37</v>
      </c>
      <c r="C35" s="12">
        <f>VLOOKUP(A35,'[2]Source Revenue'!$A$3:$E$50,5,0)</f>
        <v>125696184.33909747</v>
      </c>
      <c r="D35" s="13">
        <f>VLOOKUP(A35,'RY18 QBR scores'!A:L,12,FALSE)</f>
        <v>0.42030000000000001</v>
      </c>
      <c r="E35" s="14">
        <f t="shared" si="0"/>
        <v>3.5000000000000001E-3</v>
      </c>
      <c r="F35" s="15">
        <f t="shared" si="1"/>
        <v>439936.64518684114</v>
      </c>
    </row>
    <row r="36" spans="1:6" x14ac:dyDescent="0.2">
      <c r="A36" s="10">
        <v>210043</v>
      </c>
      <c r="B36" s="11" t="s">
        <v>38</v>
      </c>
      <c r="C36" s="12">
        <f>VLOOKUP(A36,'[2]Source Revenue'!$A$3:$E$50,5,0)</f>
        <v>227399456.65565312</v>
      </c>
      <c r="D36" s="13">
        <f>VLOOKUP(A36,'RY18 QBR scores'!A:L,12,FALSE)</f>
        <v>0.31</v>
      </c>
      <c r="E36" s="14">
        <f t="shared" si="0"/>
        <v>-1.1000000000000001E-3</v>
      </c>
      <c r="F36" s="15">
        <f t="shared" si="1"/>
        <v>-250139.40232121845</v>
      </c>
    </row>
    <row r="37" spans="1:6" x14ac:dyDescent="0.2">
      <c r="A37" s="10">
        <v>210044</v>
      </c>
      <c r="B37" s="11" t="s">
        <v>39</v>
      </c>
      <c r="C37" s="12">
        <f>VLOOKUP(A37,'[2]Source Revenue'!$A$3:$E$50,5,0)</f>
        <v>216554825.43241805</v>
      </c>
      <c r="D37" s="13">
        <f>VLOOKUP(A37,'RY18 QBR scores'!A:L,12,FALSE)</f>
        <v>0.31790000000000002</v>
      </c>
      <c r="E37" s="14">
        <f t="shared" si="0"/>
        <v>-4.0000000000000002E-4</v>
      </c>
      <c r="F37" s="15">
        <f t="shared" si="1"/>
        <v>-86621.93017296723</v>
      </c>
    </row>
    <row r="38" spans="1:6" x14ac:dyDescent="0.2">
      <c r="A38" s="10">
        <v>210048</v>
      </c>
      <c r="B38" s="11" t="s">
        <v>40</v>
      </c>
      <c r="C38" s="12">
        <f>VLOOKUP(A38,'[2]Source Revenue'!$A$3:$E$50,5,0)</f>
        <v>176085795.95222571</v>
      </c>
      <c r="D38" s="13">
        <f>VLOOKUP(A38,'RY18 QBR scores'!A:L,12,FALSE)</f>
        <v>0.38600000000000001</v>
      </c>
      <c r="E38" s="14">
        <f t="shared" si="0"/>
        <v>2.3E-3</v>
      </c>
      <c r="F38" s="15">
        <f t="shared" si="1"/>
        <v>404997.33069011912</v>
      </c>
    </row>
    <row r="39" spans="1:6" x14ac:dyDescent="0.2">
      <c r="A39" s="10">
        <v>210049</v>
      </c>
      <c r="B39" s="11" t="s">
        <v>41</v>
      </c>
      <c r="C39" s="12">
        <f>VLOOKUP(A39,'[2]Source Revenue'!$A$3:$E$50,5,0)</f>
        <v>133152736.08002692</v>
      </c>
      <c r="D39" s="13">
        <f>VLOOKUP(A39,'RY18 QBR scores'!A:L,12,FALSE)</f>
        <v>0.30769999999999997</v>
      </c>
      <c r="E39" s="14">
        <f t="shared" si="0"/>
        <v>-1.4E-3</v>
      </c>
      <c r="F39" s="15">
        <f t="shared" si="1"/>
        <v>-186413.8305120377</v>
      </c>
    </row>
    <row r="40" spans="1:6" x14ac:dyDescent="0.2">
      <c r="A40" s="10">
        <v>210051</v>
      </c>
      <c r="B40" s="11" t="s">
        <v>42</v>
      </c>
      <c r="C40" s="12">
        <f>VLOOKUP(A40,'[2]Source Revenue'!$A$3:$E$50,5,0)</f>
        <v>132931889.91449085</v>
      </c>
      <c r="D40" s="13">
        <f>VLOOKUP(A40,'RY18 QBR scores'!A:L,12,FALSE)</f>
        <v>0.3745</v>
      </c>
      <c r="E40" s="14">
        <f t="shared" si="0"/>
        <v>1.9E-3</v>
      </c>
      <c r="F40" s="15">
        <f t="shared" si="1"/>
        <v>252570.59083753263</v>
      </c>
    </row>
    <row r="41" spans="1:6" x14ac:dyDescent="0.2">
      <c r="A41" s="10">
        <v>210055</v>
      </c>
      <c r="B41" s="11" t="s">
        <v>43</v>
      </c>
      <c r="C41" s="12">
        <f>VLOOKUP(A41,'[2]Source Revenue'!$A$3:$E$50,5,0)</f>
        <v>59724224.344600573</v>
      </c>
      <c r="D41" s="13">
        <f>VLOOKUP(A41,'RY18 QBR scores'!A:L,12,FALSE)</f>
        <v>0.10979999999999999</v>
      </c>
      <c r="E41" s="14">
        <f t="shared" si="0"/>
        <v>-0.02</v>
      </c>
      <c r="F41" s="15">
        <f t="shared" si="1"/>
        <v>-1194484.4868920115</v>
      </c>
    </row>
    <row r="42" spans="1:6" x14ac:dyDescent="0.2">
      <c r="A42" s="10">
        <v>210056</v>
      </c>
      <c r="B42" s="11" t="s">
        <v>44</v>
      </c>
      <c r="C42" s="12">
        <f>VLOOKUP(A42,'[2]Source Revenue'!$A$3:$E$50,5,0)</f>
        <v>158579215.11811611</v>
      </c>
      <c r="D42" s="13">
        <f>VLOOKUP(A42,'RY18 QBR scores'!A:L,12,FALSE)</f>
        <v>0.15709999999999999</v>
      </c>
      <c r="E42" s="14">
        <f t="shared" si="0"/>
        <v>-1.55E-2</v>
      </c>
      <c r="F42" s="15">
        <f t="shared" si="1"/>
        <v>-2457977.8343307995</v>
      </c>
    </row>
    <row r="43" spans="1:6" x14ac:dyDescent="0.2">
      <c r="A43" s="10">
        <v>210057</v>
      </c>
      <c r="B43" s="11" t="s">
        <v>45</v>
      </c>
      <c r="C43" s="12">
        <f>VLOOKUP(A43,'[2]Source Revenue'!$A$3:$E$50,5,0)</f>
        <v>219319152.59836298</v>
      </c>
      <c r="D43" s="13">
        <f>VLOOKUP(A43,'RY18 QBR scores'!A:L,12,FALSE)</f>
        <v>0.34620000000000001</v>
      </c>
      <c r="E43" s="14">
        <f t="shared" si="0"/>
        <v>8.9999999999999998E-4</v>
      </c>
      <c r="F43" s="15">
        <f t="shared" si="1"/>
        <v>197387.23733852667</v>
      </c>
    </row>
    <row r="44" spans="1:6" x14ac:dyDescent="0.2">
      <c r="A44" s="10">
        <v>210060</v>
      </c>
      <c r="B44" s="11" t="s">
        <v>46</v>
      </c>
      <c r="C44" s="12">
        <f>VLOOKUP(A44,'[2]Source Revenue'!$A$3:$E$50,5,0)</f>
        <v>19371985.714620307</v>
      </c>
      <c r="D44" s="13">
        <f>VLOOKUP(A44,'RY18 QBR scores'!A:L,12,FALSE)</f>
        <v>0.25700000000000001</v>
      </c>
      <c r="E44" s="14">
        <f t="shared" si="0"/>
        <v>-6.1000000000000004E-3</v>
      </c>
      <c r="F44" s="15">
        <f t="shared" si="1"/>
        <v>-118169.11285918388</v>
      </c>
    </row>
    <row r="45" spans="1:6" x14ac:dyDescent="0.2">
      <c r="A45" s="10">
        <v>210061</v>
      </c>
      <c r="B45" s="11" t="s">
        <v>47</v>
      </c>
      <c r="C45" s="12">
        <f>VLOOKUP(A45,'[2]Source Revenue'!$A$3:$E$50,5,0)</f>
        <v>38966012.026372373</v>
      </c>
      <c r="D45" s="13">
        <f>VLOOKUP(A45,'RY18 QBR scores'!A:L,12,FALSE)</f>
        <v>0.44990000000000002</v>
      </c>
      <c r="E45" s="14">
        <f t="shared" si="0"/>
        <v>4.5999999999999999E-3</v>
      </c>
      <c r="F45" s="15">
        <f t="shared" si="1"/>
        <v>179243.65532131292</v>
      </c>
    </row>
    <row r="46" spans="1:6" ht="15.6" customHeight="1" x14ac:dyDescent="0.2">
      <c r="A46" s="10">
        <v>210062</v>
      </c>
      <c r="B46" s="11" t="s">
        <v>48</v>
      </c>
      <c r="C46" s="12">
        <f>VLOOKUP(A46,'[2]Source Revenue'!$A$3:$E$50,5,0)</f>
        <v>163339852.76244879</v>
      </c>
      <c r="D46" s="13">
        <f>VLOOKUP(A46,'RY18 QBR scores'!A:L,12,FALSE)</f>
        <v>0.1512</v>
      </c>
      <c r="E46" s="14">
        <f t="shared" si="0"/>
        <v>-1.61E-2</v>
      </c>
      <c r="F46" s="15">
        <f t="shared" si="1"/>
        <v>-2629771.6294754255</v>
      </c>
    </row>
    <row r="47" spans="1:6" ht="21" customHeight="1" x14ac:dyDescent="0.2">
      <c r="A47" s="10">
        <v>210063</v>
      </c>
      <c r="B47" s="11" t="s">
        <v>49</v>
      </c>
      <c r="C47" s="12">
        <f>VLOOKUP(A47,'[3]Source Revenue'!$A$3:$E$50,5,0)</f>
        <v>234995507.28105959</v>
      </c>
      <c r="D47" s="13">
        <f>VLOOKUP(A47,'RY18 QBR scores'!A:L,12,FALSE)</f>
        <v>0.60029999999999994</v>
      </c>
      <c r="E47" s="14">
        <f t="shared" si="0"/>
        <v>0.01</v>
      </c>
      <c r="F47" s="15">
        <f t="shared" si="1"/>
        <v>2349955.0728105959</v>
      </c>
    </row>
    <row r="48" spans="1:6" ht="21" customHeight="1" x14ac:dyDescent="0.2">
      <c r="A48" s="40">
        <v>210065</v>
      </c>
      <c r="B48" s="40" t="s">
        <v>63</v>
      </c>
      <c r="C48" s="12">
        <f>VLOOKUP(A48,'[3]Source Revenue'!$A$3:$E$50,5,0)</f>
        <v>62086212.309757665</v>
      </c>
      <c r="D48" s="13">
        <f>VLOOKUP(A48,'RY18 QBR scores'!A:L,12,FALSE)</f>
        <v>0.31209999999999999</v>
      </c>
      <c r="E48" s="14">
        <f t="shared" si="0"/>
        <v>-1E-3</v>
      </c>
      <c r="F48" s="41">
        <f t="shared" si="1"/>
        <v>-62086.21230975767</v>
      </c>
    </row>
    <row r="49" spans="1:6" ht="21" customHeight="1" x14ac:dyDescent="0.2">
      <c r="A49" s="21"/>
      <c r="B49" s="21"/>
      <c r="C49" s="19"/>
      <c r="D49" s="22"/>
      <c r="E49" s="23"/>
      <c r="F49" s="20"/>
    </row>
    <row r="50" spans="1:6" ht="25.35" customHeight="1" x14ac:dyDescent="0.25">
      <c r="A50" s="24"/>
      <c r="B50" s="25" t="s">
        <v>50</v>
      </c>
      <c r="C50" s="26">
        <f>SUM(C2:C48)</f>
        <v>8845923036.5787449</v>
      </c>
      <c r="D50" s="27"/>
      <c r="E50" s="28"/>
      <c r="F50" s="29">
        <f>SUM(F4:F48)</f>
        <v>-7626353.2642013207</v>
      </c>
    </row>
    <row r="51" spans="1:6" ht="15.75" x14ac:dyDescent="0.25">
      <c r="A51" s="30"/>
      <c r="B51" s="31"/>
      <c r="C51" s="32"/>
      <c r="D51" s="33"/>
      <c r="E51" s="33"/>
      <c r="F51" s="34"/>
    </row>
    <row r="52" spans="1:6" ht="45" x14ac:dyDescent="0.2">
      <c r="C52" s="58" t="s">
        <v>128</v>
      </c>
      <c r="D52" s="59">
        <f>AVERAGE(D4:D48)</f>
        <v>0.322211111111111</v>
      </c>
      <c r="E52" s="42" t="s">
        <v>51</v>
      </c>
      <c r="F52" s="43">
        <f>SUMIF(F3:F48,"&lt;0")</f>
        <v>-21599865.646613531</v>
      </c>
    </row>
    <row r="53" spans="1:6" ht="15.75" x14ac:dyDescent="0.2">
      <c r="E53" s="44" t="s">
        <v>54</v>
      </c>
      <c r="F53" s="45">
        <f>F52/$C$50</f>
        <v>-2.4417876526051608E-3</v>
      </c>
    </row>
    <row r="54" spans="1:6" ht="15.75" x14ac:dyDescent="0.2">
      <c r="E54" s="42" t="s">
        <v>52</v>
      </c>
      <c r="F54" s="43">
        <f>SUMIF(F3:F48,"&gt;0")</f>
        <v>13973512.382412208</v>
      </c>
    </row>
    <row r="55" spans="1:6" ht="15.75" x14ac:dyDescent="0.2">
      <c r="E55" s="46" t="s">
        <v>55</v>
      </c>
      <c r="F55" s="56">
        <f>F54/$C$50</f>
        <v>1.5796556588419757E-3</v>
      </c>
    </row>
    <row r="56" spans="1:6" ht="15.75" x14ac:dyDescent="0.2">
      <c r="B56" s="38" t="s">
        <v>56</v>
      </c>
      <c r="C56" s="38" t="s">
        <v>57</v>
      </c>
      <c r="D56" s="35"/>
    </row>
    <row r="57" spans="1:6" x14ac:dyDescent="0.2">
      <c r="B57" s="39" t="s">
        <v>58</v>
      </c>
      <c r="C57" s="55">
        <f>MIN(D4:D48)</f>
        <v>0.10979999999999999</v>
      </c>
      <c r="D57" s="35"/>
    </row>
    <row r="58" spans="1:6" x14ac:dyDescent="0.2">
      <c r="B58" s="39" t="s">
        <v>59</v>
      </c>
      <c r="C58" s="36">
        <v>-0.02</v>
      </c>
      <c r="D58" s="35"/>
    </row>
    <row r="59" spans="1:6" x14ac:dyDescent="0.2">
      <c r="B59" s="39" t="s">
        <v>60</v>
      </c>
      <c r="C59" s="55">
        <f>MAX(D4:D48)</f>
        <v>0.60029999999999994</v>
      </c>
      <c r="D59" s="35"/>
    </row>
    <row r="60" spans="1:6" x14ac:dyDescent="0.2">
      <c r="B60" s="39" t="s">
        <v>61</v>
      </c>
      <c r="C60" s="36">
        <v>0.01</v>
      </c>
      <c r="D60" s="35"/>
    </row>
    <row r="61" spans="1:6" x14ac:dyDescent="0.2">
      <c r="B61" s="39" t="s">
        <v>62</v>
      </c>
      <c r="C61" s="47">
        <f>Average_Score</f>
        <v>0.322211111111111</v>
      </c>
      <c r="D61" s="35"/>
    </row>
    <row r="62" spans="1:6" x14ac:dyDescent="0.2">
      <c r="D62" s="35"/>
    </row>
    <row r="63" spans="1:6" x14ac:dyDescent="0.2">
      <c r="D63" s="35"/>
    </row>
    <row r="64" spans="1:6" x14ac:dyDescent="0.2">
      <c r="D64" s="35"/>
    </row>
    <row r="65" spans="4:4" x14ac:dyDescent="0.2">
      <c r="D65" s="35"/>
    </row>
    <row r="66" spans="4:4" x14ac:dyDescent="0.2">
      <c r="D66" s="35"/>
    </row>
    <row r="67" spans="4:4" x14ac:dyDescent="0.2">
      <c r="D67" s="35"/>
    </row>
    <row r="68" spans="4:4" x14ac:dyDescent="0.2">
      <c r="D68" s="35"/>
    </row>
    <row r="69" spans="4:4" x14ac:dyDescent="0.2">
      <c r="D69" s="35"/>
    </row>
    <row r="70" spans="4:4" x14ac:dyDescent="0.2">
      <c r="D70" s="35"/>
    </row>
    <row r="71" spans="4:4" x14ac:dyDescent="0.2">
      <c r="D71" s="35"/>
    </row>
    <row r="72" spans="4:4" x14ac:dyDescent="0.2">
      <c r="D72" s="35"/>
    </row>
    <row r="73" spans="4:4" x14ac:dyDescent="0.2">
      <c r="D73" s="35"/>
    </row>
    <row r="74" spans="4:4" x14ac:dyDescent="0.2">
      <c r="D74" s="35"/>
    </row>
    <row r="75" spans="4:4" x14ac:dyDescent="0.2">
      <c r="D75" s="35"/>
    </row>
    <row r="76" spans="4:4" x14ac:dyDescent="0.2">
      <c r="D76" s="35"/>
    </row>
    <row r="77" spans="4:4" x14ac:dyDescent="0.2">
      <c r="D77" s="35"/>
    </row>
    <row r="78" spans="4:4" x14ac:dyDescent="0.2">
      <c r="D78" s="35"/>
    </row>
    <row r="79" spans="4:4" x14ac:dyDescent="0.2">
      <c r="D79" s="35"/>
    </row>
    <row r="80" spans="4:4" x14ac:dyDescent="0.2">
      <c r="D80" s="35"/>
    </row>
    <row r="81" spans="4:4" x14ac:dyDescent="0.2">
      <c r="D81" s="35"/>
    </row>
    <row r="82" spans="4:4" x14ac:dyDescent="0.2">
      <c r="D82" s="35"/>
    </row>
    <row r="83" spans="4:4" x14ac:dyDescent="0.2">
      <c r="D83" s="35"/>
    </row>
    <row r="84" spans="4:4" x14ac:dyDescent="0.2">
      <c r="D84" s="35"/>
    </row>
    <row r="85" spans="4:4" x14ac:dyDescent="0.2">
      <c r="D85" s="35"/>
    </row>
    <row r="86" spans="4:4" x14ac:dyDescent="0.2">
      <c r="D86" s="35"/>
    </row>
    <row r="87" spans="4:4" x14ac:dyDescent="0.2">
      <c r="D87" s="35"/>
    </row>
    <row r="88" spans="4:4" x14ac:dyDescent="0.2">
      <c r="D88" s="35"/>
    </row>
    <row r="89" spans="4:4" x14ac:dyDescent="0.2">
      <c r="D89" s="35"/>
    </row>
    <row r="90" spans="4:4" x14ac:dyDescent="0.2">
      <c r="D90" s="35"/>
    </row>
    <row r="91" spans="4:4" x14ac:dyDescent="0.2">
      <c r="D91" s="35"/>
    </row>
    <row r="92" spans="4:4" x14ac:dyDescent="0.2">
      <c r="D92" s="35"/>
    </row>
    <row r="93" spans="4:4" x14ac:dyDescent="0.2">
      <c r="D93" s="35"/>
    </row>
    <row r="94" spans="4:4" x14ac:dyDescent="0.2">
      <c r="D94" s="35"/>
    </row>
    <row r="95" spans="4:4" x14ac:dyDescent="0.2">
      <c r="D95" s="35"/>
    </row>
    <row r="96" spans="4:4" x14ac:dyDescent="0.2">
      <c r="D96" s="35"/>
    </row>
    <row r="97" spans="4:4" x14ac:dyDescent="0.2">
      <c r="D97" s="35"/>
    </row>
    <row r="98" spans="4:4" x14ac:dyDescent="0.2">
      <c r="D98" s="35"/>
    </row>
    <row r="99" spans="4:4" x14ac:dyDescent="0.2">
      <c r="D99" s="35"/>
    </row>
    <row r="100" spans="4:4" x14ac:dyDescent="0.2">
      <c r="D100" s="35"/>
    </row>
    <row r="101" spans="4:4" x14ac:dyDescent="0.2">
      <c r="D101" s="35"/>
    </row>
    <row r="102" spans="4:4" x14ac:dyDescent="0.2">
      <c r="D102" s="35"/>
    </row>
    <row r="103" spans="4:4" x14ac:dyDescent="0.2">
      <c r="D103" s="35"/>
    </row>
  </sheetData>
  <autoFilter ref="A3:F3">
    <sortState ref="A4:F48">
      <sortCondition ref="A3"/>
    </sortState>
  </autoFilter>
  <conditionalFormatting sqref="E4:F48">
    <cfRule type="cellIs" dxfId="0" priority="1" operator="greaterThan">
      <formula>0</formula>
    </cfRule>
  </conditionalFormatting>
  <printOptions horizontalCentered="1" verticalCentered="1"/>
  <pageMargins left="0.2" right="0.2" top="0.25" bottom="0.25" header="0.3" footer="0.3"/>
  <pageSetup scale="40" orientation="landscape" r:id="rId1"/>
  <headerFooter>
    <oddFooter>&amp;CHSCRC Work Group Meeting
Feb 2,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54"/>
  <sheetViews>
    <sheetView workbookViewId="0">
      <selection activeCell="A9" sqref="A9:XFD9"/>
    </sheetView>
  </sheetViews>
  <sheetFormatPr defaultRowHeight="15.75" x14ac:dyDescent="0.25"/>
  <cols>
    <col min="1" max="1" width="7.7109375" style="37" bestFit="1" customWidth="1"/>
    <col min="2" max="10" width="18.85546875" style="37" customWidth="1"/>
  </cols>
  <sheetData>
    <row r="1" spans="1:12" x14ac:dyDescent="0.25">
      <c r="A1" s="48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x14ac:dyDescent="0.25">
      <c r="A2" s="48" t="s">
        <v>65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5">
      <c r="A3" s="48" t="s">
        <v>66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" x14ac:dyDescent="0.25">
      <c r="A4" s="49" t="s">
        <v>67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5" x14ac:dyDescent="0.25">
      <c r="A5" s="49" t="s">
        <v>68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5" x14ac:dyDescent="0.25">
      <c r="A6" s="49" t="s">
        <v>69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5" x14ac:dyDescent="0.25">
      <c r="A7" s="49" t="s">
        <v>70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5" x14ac:dyDescent="0.25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2" ht="39" x14ac:dyDescent="0.25">
      <c r="A9" s="52" t="s">
        <v>71</v>
      </c>
      <c r="B9" s="52" t="s">
        <v>53</v>
      </c>
      <c r="C9" s="52" t="s">
        <v>72</v>
      </c>
      <c r="D9" s="52" t="s">
        <v>73</v>
      </c>
      <c r="E9" s="52" t="s">
        <v>74</v>
      </c>
      <c r="F9" s="52" t="s">
        <v>75</v>
      </c>
      <c r="G9" s="52" t="s">
        <v>76</v>
      </c>
      <c r="H9" s="52" t="s">
        <v>77</v>
      </c>
      <c r="I9" s="52" t="s">
        <v>78</v>
      </c>
      <c r="J9" s="52" t="s">
        <v>79</v>
      </c>
      <c r="K9" s="52" t="s">
        <v>80</v>
      </c>
      <c r="L9" s="52" t="s">
        <v>81</v>
      </c>
    </row>
    <row r="10" spans="1:12" ht="15" x14ac:dyDescent="0.25">
      <c r="A10" s="53">
        <v>210001</v>
      </c>
      <c r="B10" s="54" t="s">
        <v>92</v>
      </c>
      <c r="C10" s="53">
        <v>24</v>
      </c>
      <c r="D10" s="53">
        <v>110</v>
      </c>
      <c r="E10" s="53">
        <v>0.21820000000000001</v>
      </c>
      <c r="F10" s="53">
        <v>5</v>
      </c>
      <c r="G10" s="53">
        <v>10</v>
      </c>
      <c r="H10" s="53">
        <v>0.5</v>
      </c>
      <c r="I10" s="53">
        <v>14</v>
      </c>
      <c r="J10" s="53">
        <v>60</v>
      </c>
      <c r="K10" s="53">
        <v>0.23330000000000001</v>
      </c>
      <c r="L10" s="53">
        <v>0.26579999999999998</v>
      </c>
    </row>
    <row r="11" spans="1:12" ht="15" x14ac:dyDescent="0.25">
      <c r="A11" s="53">
        <v>210002</v>
      </c>
      <c r="B11" s="54" t="s">
        <v>109</v>
      </c>
      <c r="C11" s="53">
        <v>22</v>
      </c>
      <c r="D11" s="53">
        <v>110</v>
      </c>
      <c r="E11" s="53">
        <v>0.2</v>
      </c>
      <c r="F11" s="53">
        <v>10</v>
      </c>
      <c r="G11" s="53">
        <v>10</v>
      </c>
      <c r="H11" s="53">
        <v>1</v>
      </c>
      <c r="I11" s="53">
        <v>14</v>
      </c>
      <c r="J11" s="53">
        <v>60</v>
      </c>
      <c r="K11" s="53">
        <v>0.23330000000000001</v>
      </c>
      <c r="L11" s="53">
        <v>0.33169999999999999</v>
      </c>
    </row>
    <row r="12" spans="1:12" ht="15" x14ac:dyDescent="0.25">
      <c r="A12" s="53">
        <v>210003</v>
      </c>
      <c r="B12" s="54" t="s">
        <v>88</v>
      </c>
      <c r="C12" s="53">
        <v>2</v>
      </c>
      <c r="D12" s="53">
        <v>110</v>
      </c>
      <c r="E12" s="53">
        <v>1.8200000000000001E-2</v>
      </c>
      <c r="F12" s="53">
        <v>0</v>
      </c>
      <c r="G12" s="53">
        <v>10</v>
      </c>
      <c r="H12" s="53">
        <v>0</v>
      </c>
      <c r="I12" s="53">
        <v>29</v>
      </c>
      <c r="J12" s="53">
        <v>60</v>
      </c>
      <c r="K12" s="53">
        <v>0.48330000000000001</v>
      </c>
      <c r="L12" s="53">
        <v>0.17829999999999999</v>
      </c>
    </row>
    <row r="13" spans="1:12" ht="15" x14ac:dyDescent="0.25">
      <c r="A13" s="53">
        <v>210004</v>
      </c>
      <c r="B13" s="54" t="s">
        <v>89</v>
      </c>
      <c r="C13" s="53">
        <v>14</v>
      </c>
      <c r="D13" s="53">
        <v>110</v>
      </c>
      <c r="E13" s="53">
        <v>0.1273</v>
      </c>
      <c r="F13" s="53">
        <v>5</v>
      </c>
      <c r="G13" s="53">
        <v>10</v>
      </c>
      <c r="H13" s="53">
        <v>0.5</v>
      </c>
      <c r="I13" s="53">
        <v>19</v>
      </c>
      <c r="J13" s="53">
        <v>60</v>
      </c>
      <c r="K13" s="53">
        <v>0.31669999999999998</v>
      </c>
      <c r="L13" s="53">
        <v>0.2495</v>
      </c>
    </row>
    <row r="14" spans="1:12" ht="15" x14ac:dyDescent="0.25">
      <c r="A14" s="53">
        <v>210005</v>
      </c>
      <c r="B14" s="54" t="s">
        <v>111</v>
      </c>
      <c r="C14" s="53">
        <v>29</v>
      </c>
      <c r="D14" s="53">
        <v>110</v>
      </c>
      <c r="E14" s="53">
        <v>0.2636</v>
      </c>
      <c r="F14" s="53">
        <v>10</v>
      </c>
      <c r="G14" s="53">
        <v>10</v>
      </c>
      <c r="H14" s="53">
        <v>1</v>
      </c>
      <c r="I14" s="53">
        <v>14</v>
      </c>
      <c r="J14" s="53">
        <v>60</v>
      </c>
      <c r="K14" s="53">
        <v>0.23330000000000001</v>
      </c>
      <c r="L14" s="53">
        <v>0.36349999999999999</v>
      </c>
    </row>
    <row r="15" spans="1:12" ht="15" x14ac:dyDescent="0.25">
      <c r="A15" s="53">
        <v>210006</v>
      </c>
      <c r="B15" s="54" t="s">
        <v>97</v>
      </c>
      <c r="C15" s="53">
        <v>9</v>
      </c>
      <c r="D15" s="53">
        <v>110</v>
      </c>
      <c r="E15" s="53">
        <v>8.1799999999999998E-2</v>
      </c>
      <c r="F15" s="53">
        <v>10</v>
      </c>
      <c r="G15" s="53">
        <v>10</v>
      </c>
      <c r="H15" s="53">
        <v>1</v>
      </c>
      <c r="I15" s="53">
        <v>9</v>
      </c>
      <c r="J15" s="53">
        <v>30</v>
      </c>
      <c r="K15" s="53">
        <v>0.3</v>
      </c>
      <c r="L15" s="53">
        <v>0.2959</v>
      </c>
    </row>
    <row r="16" spans="1:12" ht="15" x14ac:dyDescent="0.25">
      <c r="A16" s="53">
        <v>210008</v>
      </c>
      <c r="B16" s="54" t="s">
        <v>119</v>
      </c>
      <c r="C16" s="53">
        <v>40</v>
      </c>
      <c r="D16" s="53">
        <v>110</v>
      </c>
      <c r="E16" s="53">
        <v>0.36359999999999998</v>
      </c>
      <c r="F16" s="53">
        <v>2</v>
      </c>
      <c r="G16" s="53">
        <v>10</v>
      </c>
      <c r="H16" s="53">
        <v>0.2</v>
      </c>
      <c r="I16" s="53">
        <v>35</v>
      </c>
      <c r="J16" s="53">
        <v>60</v>
      </c>
      <c r="K16" s="53">
        <v>0.58330000000000004</v>
      </c>
      <c r="L16" s="53">
        <v>0.41599999999999998</v>
      </c>
    </row>
    <row r="17" spans="1:12" ht="15" x14ac:dyDescent="0.25">
      <c r="A17" s="53">
        <v>210009</v>
      </c>
      <c r="B17" s="54" t="s">
        <v>124</v>
      </c>
      <c r="C17" s="53">
        <v>38</v>
      </c>
      <c r="D17" s="53">
        <v>110</v>
      </c>
      <c r="E17" s="53">
        <v>0.34549999999999997</v>
      </c>
      <c r="F17" s="53">
        <v>10</v>
      </c>
      <c r="G17" s="53">
        <v>10</v>
      </c>
      <c r="H17" s="53">
        <v>1</v>
      </c>
      <c r="I17" s="53">
        <v>19</v>
      </c>
      <c r="J17" s="53">
        <v>60</v>
      </c>
      <c r="K17" s="53">
        <v>0.31669999999999998</v>
      </c>
      <c r="L17" s="53">
        <v>0.43359999999999999</v>
      </c>
    </row>
    <row r="18" spans="1:12" ht="15" x14ac:dyDescent="0.25">
      <c r="A18" s="53">
        <v>210010</v>
      </c>
      <c r="B18" s="54" t="s">
        <v>106</v>
      </c>
      <c r="C18" s="53">
        <v>13</v>
      </c>
      <c r="D18" s="53">
        <v>110</v>
      </c>
      <c r="E18" s="53">
        <v>0.1182</v>
      </c>
      <c r="F18" s="53">
        <v>10</v>
      </c>
      <c r="G18" s="53">
        <v>10</v>
      </c>
      <c r="H18" s="53">
        <v>1</v>
      </c>
      <c r="I18" s="53">
        <v>20</v>
      </c>
      <c r="J18" s="53">
        <v>60</v>
      </c>
      <c r="K18" s="53">
        <v>0.33329999999999999</v>
      </c>
      <c r="L18" s="53">
        <v>0.32579999999999998</v>
      </c>
    </row>
    <row r="19" spans="1:12" ht="15" x14ac:dyDescent="0.25">
      <c r="A19" s="53">
        <v>210011</v>
      </c>
      <c r="B19" s="54" t="s">
        <v>91</v>
      </c>
      <c r="C19" s="53">
        <v>14</v>
      </c>
      <c r="D19" s="53">
        <v>110</v>
      </c>
      <c r="E19" s="53">
        <v>0.1273</v>
      </c>
      <c r="F19" s="53">
        <v>7</v>
      </c>
      <c r="G19" s="53">
        <v>10</v>
      </c>
      <c r="H19" s="53">
        <v>0.7</v>
      </c>
      <c r="I19" s="53">
        <v>16</v>
      </c>
      <c r="J19" s="53">
        <v>60</v>
      </c>
      <c r="K19" s="53">
        <v>0.26669999999999999</v>
      </c>
      <c r="L19" s="53">
        <v>0.26200000000000001</v>
      </c>
    </row>
    <row r="20" spans="1:12" ht="15" x14ac:dyDescent="0.25">
      <c r="A20" s="53">
        <v>210012</v>
      </c>
      <c r="B20" s="54" t="s">
        <v>95</v>
      </c>
      <c r="C20" s="53">
        <v>24</v>
      </c>
      <c r="D20" s="53">
        <v>110</v>
      </c>
      <c r="E20" s="53">
        <v>0.21820000000000001</v>
      </c>
      <c r="F20" s="53">
        <v>5</v>
      </c>
      <c r="G20" s="53">
        <v>10</v>
      </c>
      <c r="H20" s="53">
        <v>0.5</v>
      </c>
      <c r="I20" s="53">
        <v>17</v>
      </c>
      <c r="J20" s="53">
        <v>60</v>
      </c>
      <c r="K20" s="53">
        <v>0.2833</v>
      </c>
      <c r="L20" s="53">
        <v>0.2833</v>
      </c>
    </row>
    <row r="21" spans="1:12" ht="15" x14ac:dyDescent="0.25">
      <c r="A21" s="53">
        <v>210013</v>
      </c>
      <c r="B21" s="54" t="s">
        <v>83</v>
      </c>
      <c r="C21" s="53">
        <v>10</v>
      </c>
      <c r="D21" s="53">
        <v>110</v>
      </c>
      <c r="E21" s="53">
        <v>9.0899999999999995E-2</v>
      </c>
      <c r="F21" s="53">
        <v>0</v>
      </c>
      <c r="G21" s="53">
        <v>10</v>
      </c>
      <c r="H21" s="53">
        <v>0</v>
      </c>
      <c r="I21" s="53">
        <v>8</v>
      </c>
      <c r="J21" s="53">
        <v>40</v>
      </c>
      <c r="K21" s="53">
        <v>0.2</v>
      </c>
      <c r="L21" s="53">
        <v>0.11550000000000001</v>
      </c>
    </row>
    <row r="22" spans="1:12" ht="15" x14ac:dyDescent="0.25">
      <c r="A22" s="53">
        <v>210015</v>
      </c>
      <c r="B22" s="54" t="s">
        <v>93</v>
      </c>
      <c r="C22" s="53">
        <v>13</v>
      </c>
      <c r="D22" s="53">
        <v>110</v>
      </c>
      <c r="E22" s="53">
        <v>0.1182</v>
      </c>
      <c r="F22" s="53">
        <v>4</v>
      </c>
      <c r="G22" s="53">
        <v>10</v>
      </c>
      <c r="H22" s="53">
        <v>0.4</v>
      </c>
      <c r="I22" s="53">
        <v>26</v>
      </c>
      <c r="J22" s="53">
        <v>60</v>
      </c>
      <c r="K22" s="53">
        <v>0.43330000000000002</v>
      </c>
      <c r="L22" s="53">
        <v>0.27079999999999999</v>
      </c>
    </row>
    <row r="23" spans="1:12" ht="26.25" x14ac:dyDescent="0.25">
      <c r="A23" s="53">
        <v>210016</v>
      </c>
      <c r="B23" s="54" t="s">
        <v>105</v>
      </c>
      <c r="C23" s="53">
        <v>19</v>
      </c>
      <c r="D23" s="53">
        <v>110</v>
      </c>
      <c r="E23" s="53">
        <v>0.17269999999999999</v>
      </c>
      <c r="F23" s="53">
        <v>5</v>
      </c>
      <c r="G23" s="53">
        <v>10</v>
      </c>
      <c r="H23" s="53">
        <v>0.5</v>
      </c>
      <c r="I23" s="53">
        <v>27</v>
      </c>
      <c r="J23" s="53">
        <v>60</v>
      </c>
      <c r="K23" s="53">
        <v>0.45</v>
      </c>
      <c r="L23" s="53">
        <v>0.31890000000000002</v>
      </c>
    </row>
    <row r="24" spans="1:12" ht="15" x14ac:dyDescent="0.25">
      <c r="A24" s="53">
        <v>210017</v>
      </c>
      <c r="B24" s="54" t="s">
        <v>112</v>
      </c>
      <c r="C24" s="53">
        <v>36</v>
      </c>
      <c r="D24" s="53">
        <v>110</v>
      </c>
      <c r="E24" s="53">
        <v>0.32729999999999998</v>
      </c>
      <c r="F24" s="53">
        <v>5</v>
      </c>
      <c r="G24" s="53">
        <v>10</v>
      </c>
      <c r="H24" s="53">
        <v>0.5</v>
      </c>
      <c r="I24" s="53" t="s">
        <v>87</v>
      </c>
      <c r="J24" s="53" t="s">
        <v>87</v>
      </c>
      <c r="K24" s="53" t="s">
        <v>87</v>
      </c>
      <c r="L24" s="53">
        <v>0.36699999999999999</v>
      </c>
    </row>
    <row r="25" spans="1:12" ht="26.25" x14ac:dyDescent="0.25">
      <c r="A25" s="53">
        <v>210018</v>
      </c>
      <c r="B25" s="54" t="s">
        <v>121</v>
      </c>
      <c r="C25" s="53">
        <v>17</v>
      </c>
      <c r="D25" s="53">
        <v>110</v>
      </c>
      <c r="E25" s="53">
        <v>0.1545</v>
      </c>
      <c r="F25" s="53">
        <v>6</v>
      </c>
      <c r="G25" s="53">
        <v>10</v>
      </c>
      <c r="H25" s="53">
        <v>0.6</v>
      </c>
      <c r="I25" s="53">
        <v>44</v>
      </c>
      <c r="J25" s="53">
        <v>60</v>
      </c>
      <c r="K25" s="53">
        <v>0.73329999999999995</v>
      </c>
      <c r="L25" s="53">
        <v>0.4239</v>
      </c>
    </row>
    <row r="26" spans="1:12" ht="15" x14ac:dyDescent="0.25">
      <c r="A26" s="53">
        <v>210019</v>
      </c>
      <c r="B26" s="54" t="s">
        <v>114</v>
      </c>
      <c r="C26" s="53">
        <v>42</v>
      </c>
      <c r="D26" s="53">
        <v>110</v>
      </c>
      <c r="E26" s="53">
        <v>0.38179999999999997</v>
      </c>
      <c r="F26" s="53">
        <v>3</v>
      </c>
      <c r="G26" s="53">
        <v>10</v>
      </c>
      <c r="H26" s="53">
        <v>0.3</v>
      </c>
      <c r="I26" s="53">
        <v>24</v>
      </c>
      <c r="J26" s="53">
        <v>60</v>
      </c>
      <c r="K26" s="53">
        <v>0.4</v>
      </c>
      <c r="L26" s="53">
        <v>0.37590000000000001</v>
      </c>
    </row>
    <row r="27" spans="1:12" ht="15" x14ac:dyDescent="0.25">
      <c r="A27" s="53">
        <v>210022</v>
      </c>
      <c r="B27" s="54" t="s">
        <v>123</v>
      </c>
      <c r="C27" s="53">
        <v>40</v>
      </c>
      <c r="D27" s="53">
        <v>110</v>
      </c>
      <c r="E27" s="53">
        <v>0.36359999999999998</v>
      </c>
      <c r="F27" s="53">
        <v>6</v>
      </c>
      <c r="G27" s="53">
        <v>10</v>
      </c>
      <c r="H27" s="53">
        <v>0.6</v>
      </c>
      <c r="I27" s="53">
        <v>22</v>
      </c>
      <c r="J27" s="53">
        <v>50</v>
      </c>
      <c r="K27" s="53">
        <v>0.44</v>
      </c>
      <c r="L27" s="53">
        <v>0.42580000000000001</v>
      </c>
    </row>
    <row r="28" spans="1:12" ht="15" x14ac:dyDescent="0.25">
      <c r="A28" s="53">
        <v>210023</v>
      </c>
      <c r="B28" s="54" t="s">
        <v>122</v>
      </c>
      <c r="C28" s="53">
        <v>40</v>
      </c>
      <c r="D28" s="53">
        <v>110</v>
      </c>
      <c r="E28" s="53">
        <v>0.36359999999999998</v>
      </c>
      <c r="F28" s="53">
        <v>8</v>
      </c>
      <c r="G28" s="53">
        <v>10</v>
      </c>
      <c r="H28" s="53">
        <v>0.8</v>
      </c>
      <c r="I28" s="53">
        <v>21</v>
      </c>
      <c r="J28" s="53">
        <v>60</v>
      </c>
      <c r="K28" s="53">
        <v>0.35</v>
      </c>
      <c r="L28" s="53">
        <v>0.42430000000000001</v>
      </c>
    </row>
    <row r="29" spans="1:12" ht="15" x14ac:dyDescent="0.25">
      <c r="A29" s="53">
        <v>210024</v>
      </c>
      <c r="B29" s="54" t="s">
        <v>98</v>
      </c>
      <c r="C29" s="53">
        <v>35</v>
      </c>
      <c r="D29" s="53">
        <v>110</v>
      </c>
      <c r="E29" s="53">
        <v>0.31819999999999998</v>
      </c>
      <c r="F29" s="53">
        <v>4</v>
      </c>
      <c r="G29" s="53">
        <v>10</v>
      </c>
      <c r="H29" s="53">
        <v>0.4</v>
      </c>
      <c r="I29" s="53">
        <v>11</v>
      </c>
      <c r="J29" s="53">
        <v>50</v>
      </c>
      <c r="K29" s="53">
        <v>0.22</v>
      </c>
      <c r="L29" s="53">
        <v>0.29609999999999997</v>
      </c>
    </row>
    <row r="30" spans="1:12" ht="15" x14ac:dyDescent="0.25">
      <c r="A30" s="53">
        <v>210027</v>
      </c>
      <c r="B30" s="54" t="s">
        <v>100</v>
      </c>
      <c r="C30" s="53">
        <v>28</v>
      </c>
      <c r="D30" s="53">
        <v>110</v>
      </c>
      <c r="E30" s="53">
        <v>0.2545</v>
      </c>
      <c r="F30" s="53">
        <v>9</v>
      </c>
      <c r="G30" s="53">
        <v>10</v>
      </c>
      <c r="H30" s="53">
        <v>0.9</v>
      </c>
      <c r="I30" s="53">
        <v>8</v>
      </c>
      <c r="J30" s="53">
        <v>60</v>
      </c>
      <c r="K30" s="53">
        <v>0.1333</v>
      </c>
      <c r="L30" s="53">
        <v>0.30890000000000001</v>
      </c>
    </row>
    <row r="31" spans="1:12" ht="15" x14ac:dyDescent="0.25">
      <c r="A31" s="53">
        <v>210028</v>
      </c>
      <c r="B31" s="54" t="s">
        <v>117</v>
      </c>
      <c r="C31" s="53">
        <v>31</v>
      </c>
      <c r="D31" s="53">
        <v>110</v>
      </c>
      <c r="E31" s="53">
        <v>0.28179999999999999</v>
      </c>
      <c r="F31" s="53">
        <v>10</v>
      </c>
      <c r="G31" s="53">
        <v>10</v>
      </c>
      <c r="H31" s="53">
        <v>1</v>
      </c>
      <c r="I31" s="53">
        <v>10</v>
      </c>
      <c r="J31" s="53">
        <v>30</v>
      </c>
      <c r="K31" s="53">
        <v>0.33329999999999999</v>
      </c>
      <c r="L31" s="53">
        <v>0.40760000000000002</v>
      </c>
    </row>
    <row r="32" spans="1:12" ht="15" x14ac:dyDescent="0.25">
      <c r="A32" s="53">
        <v>210029</v>
      </c>
      <c r="B32" s="54" t="s">
        <v>96</v>
      </c>
      <c r="C32" s="53">
        <v>13</v>
      </c>
      <c r="D32" s="53">
        <v>110</v>
      </c>
      <c r="E32" s="53">
        <v>0.1182</v>
      </c>
      <c r="F32" s="53">
        <v>6</v>
      </c>
      <c r="G32" s="53">
        <v>10</v>
      </c>
      <c r="H32" s="53">
        <v>0.6</v>
      </c>
      <c r="I32" s="53">
        <v>23</v>
      </c>
      <c r="J32" s="53">
        <v>60</v>
      </c>
      <c r="K32" s="53">
        <v>0.38329999999999997</v>
      </c>
      <c r="L32" s="53">
        <v>0.2833</v>
      </c>
    </row>
    <row r="33" spans="1:12" ht="15" x14ac:dyDescent="0.25">
      <c r="A33" s="53">
        <v>210030</v>
      </c>
      <c r="B33" s="54" t="s">
        <v>86</v>
      </c>
      <c r="C33" s="53">
        <v>10</v>
      </c>
      <c r="D33" s="53">
        <v>110</v>
      </c>
      <c r="E33" s="53">
        <v>9.0899999999999995E-2</v>
      </c>
      <c r="F33" s="53">
        <v>4</v>
      </c>
      <c r="G33" s="53">
        <v>10</v>
      </c>
      <c r="H33" s="53">
        <v>0.4</v>
      </c>
      <c r="I33" s="53" t="s">
        <v>87</v>
      </c>
      <c r="J33" s="53" t="s">
        <v>87</v>
      </c>
      <c r="K33" s="53" t="s">
        <v>87</v>
      </c>
      <c r="L33" s="53">
        <v>0.16200000000000001</v>
      </c>
    </row>
    <row r="34" spans="1:12" ht="15" x14ac:dyDescent="0.25">
      <c r="A34" s="53">
        <v>210032</v>
      </c>
      <c r="B34" s="54" t="s">
        <v>30</v>
      </c>
      <c r="C34" s="53">
        <v>25</v>
      </c>
      <c r="D34" s="53">
        <v>110</v>
      </c>
      <c r="E34" s="53">
        <v>0.2273</v>
      </c>
      <c r="F34" s="53">
        <v>9</v>
      </c>
      <c r="G34" s="53">
        <v>10</v>
      </c>
      <c r="H34" s="53">
        <v>0.9</v>
      </c>
      <c r="I34" s="53">
        <v>21</v>
      </c>
      <c r="J34" s="53">
        <v>60</v>
      </c>
      <c r="K34" s="53">
        <v>0.35</v>
      </c>
      <c r="L34" s="53">
        <v>0.37109999999999999</v>
      </c>
    </row>
    <row r="35" spans="1:12" ht="15" x14ac:dyDescent="0.25">
      <c r="A35" s="53">
        <v>210033</v>
      </c>
      <c r="B35" s="54" t="s">
        <v>115</v>
      </c>
      <c r="C35" s="53">
        <v>12</v>
      </c>
      <c r="D35" s="53">
        <v>110</v>
      </c>
      <c r="E35" s="53">
        <v>0.1091</v>
      </c>
      <c r="F35" s="53">
        <v>10</v>
      </c>
      <c r="G35" s="53">
        <v>10</v>
      </c>
      <c r="H35" s="53">
        <v>1</v>
      </c>
      <c r="I35" s="53">
        <v>30</v>
      </c>
      <c r="J35" s="53">
        <v>60</v>
      </c>
      <c r="K35" s="53">
        <v>0.5</v>
      </c>
      <c r="L35" s="53">
        <v>0.3795</v>
      </c>
    </row>
    <row r="36" spans="1:12" ht="15" x14ac:dyDescent="0.25">
      <c r="A36" s="53">
        <v>210034</v>
      </c>
      <c r="B36" s="54" t="s">
        <v>108</v>
      </c>
      <c r="C36" s="53">
        <v>15</v>
      </c>
      <c r="D36" s="53">
        <v>110</v>
      </c>
      <c r="E36" s="53">
        <v>0.13639999999999999</v>
      </c>
      <c r="F36" s="53">
        <v>5</v>
      </c>
      <c r="G36" s="53">
        <v>10</v>
      </c>
      <c r="H36" s="53">
        <v>0.5</v>
      </c>
      <c r="I36" s="53">
        <v>32</v>
      </c>
      <c r="J36" s="53">
        <v>60</v>
      </c>
      <c r="K36" s="53">
        <v>0.5333</v>
      </c>
      <c r="L36" s="53">
        <v>0.32979999999999998</v>
      </c>
    </row>
    <row r="37" spans="1:12" ht="15" x14ac:dyDescent="0.25">
      <c r="A37" s="53">
        <v>210035</v>
      </c>
      <c r="B37" s="54" t="s">
        <v>101</v>
      </c>
      <c r="C37" s="53">
        <v>9</v>
      </c>
      <c r="D37" s="53">
        <v>110</v>
      </c>
      <c r="E37" s="53">
        <v>8.1799999999999998E-2</v>
      </c>
      <c r="F37" s="53">
        <v>7</v>
      </c>
      <c r="G37" s="53">
        <v>10</v>
      </c>
      <c r="H37" s="53">
        <v>0.7</v>
      </c>
      <c r="I37" s="53">
        <v>28</v>
      </c>
      <c r="J37" s="53">
        <v>60</v>
      </c>
      <c r="K37" s="53">
        <v>0.4667</v>
      </c>
      <c r="L37" s="53">
        <v>0.30919999999999997</v>
      </c>
    </row>
    <row r="38" spans="1:12" ht="15" x14ac:dyDescent="0.25">
      <c r="A38" s="53">
        <v>210037</v>
      </c>
      <c r="B38" s="54" t="s">
        <v>94</v>
      </c>
      <c r="C38" s="53">
        <v>13</v>
      </c>
      <c r="D38" s="53">
        <v>110</v>
      </c>
      <c r="E38" s="53">
        <v>0.1182</v>
      </c>
      <c r="F38" s="53">
        <v>7</v>
      </c>
      <c r="G38" s="53">
        <v>10</v>
      </c>
      <c r="H38" s="53">
        <v>0.7</v>
      </c>
      <c r="I38" s="53">
        <v>20</v>
      </c>
      <c r="J38" s="53">
        <v>60</v>
      </c>
      <c r="K38" s="53">
        <v>0.33329999999999999</v>
      </c>
      <c r="L38" s="53">
        <v>0.28079999999999999</v>
      </c>
    </row>
    <row r="39" spans="1:12" ht="15" x14ac:dyDescent="0.25">
      <c r="A39" s="53">
        <v>210038</v>
      </c>
      <c r="B39" s="54" t="s">
        <v>107</v>
      </c>
      <c r="C39" s="53">
        <v>13</v>
      </c>
      <c r="D39" s="53">
        <v>110</v>
      </c>
      <c r="E39" s="53">
        <v>0.1182</v>
      </c>
      <c r="F39" s="53">
        <v>8</v>
      </c>
      <c r="G39" s="53">
        <v>10</v>
      </c>
      <c r="H39" s="53">
        <v>0.8</v>
      </c>
      <c r="I39" s="53">
        <v>17</v>
      </c>
      <c r="J39" s="53">
        <v>40</v>
      </c>
      <c r="K39" s="53">
        <v>0.42499999999999999</v>
      </c>
      <c r="L39" s="53">
        <v>0.32779999999999998</v>
      </c>
    </row>
    <row r="40" spans="1:12" ht="15" x14ac:dyDescent="0.25">
      <c r="A40" s="53">
        <v>210039</v>
      </c>
      <c r="B40" s="54" t="s">
        <v>118</v>
      </c>
      <c r="C40" s="53">
        <v>20</v>
      </c>
      <c r="D40" s="53">
        <v>110</v>
      </c>
      <c r="E40" s="53">
        <v>0.18179999999999999</v>
      </c>
      <c r="F40" s="53">
        <v>10</v>
      </c>
      <c r="G40" s="53">
        <v>10</v>
      </c>
      <c r="H40" s="53">
        <v>1</v>
      </c>
      <c r="I40" s="53">
        <v>20</v>
      </c>
      <c r="J40" s="53">
        <v>40</v>
      </c>
      <c r="K40" s="53">
        <v>0.5</v>
      </c>
      <c r="L40" s="53">
        <v>0.41589999999999999</v>
      </c>
    </row>
    <row r="41" spans="1:12" ht="15" x14ac:dyDescent="0.25">
      <c r="A41" s="53">
        <v>210040</v>
      </c>
      <c r="B41" s="54" t="s">
        <v>120</v>
      </c>
      <c r="C41" s="53">
        <v>50</v>
      </c>
      <c r="D41" s="53">
        <v>110</v>
      </c>
      <c r="E41" s="53">
        <v>0.45450000000000002</v>
      </c>
      <c r="F41" s="53">
        <v>4</v>
      </c>
      <c r="G41" s="53">
        <v>10</v>
      </c>
      <c r="H41" s="53">
        <v>0.4</v>
      </c>
      <c r="I41" s="53">
        <v>19</v>
      </c>
      <c r="J41" s="53">
        <v>50</v>
      </c>
      <c r="K41" s="53">
        <v>0.38</v>
      </c>
      <c r="L41" s="53">
        <v>0.42030000000000001</v>
      </c>
    </row>
    <row r="42" spans="1:12" ht="15" x14ac:dyDescent="0.25">
      <c r="A42" s="53">
        <v>210043</v>
      </c>
      <c r="B42" s="54" t="s">
        <v>102</v>
      </c>
      <c r="C42" s="53">
        <v>22</v>
      </c>
      <c r="D42" s="53">
        <v>110</v>
      </c>
      <c r="E42" s="53">
        <v>0.2</v>
      </c>
      <c r="F42" s="53">
        <v>7</v>
      </c>
      <c r="G42" s="53">
        <v>10</v>
      </c>
      <c r="H42" s="53">
        <v>0.7</v>
      </c>
      <c r="I42" s="53">
        <v>18</v>
      </c>
      <c r="J42" s="53">
        <v>60</v>
      </c>
      <c r="K42" s="53">
        <v>0.3</v>
      </c>
      <c r="L42" s="53">
        <v>0.31</v>
      </c>
    </row>
    <row r="43" spans="1:12" ht="15" x14ac:dyDescent="0.25">
      <c r="A43" s="53">
        <v>210044</v>
      </c>
      <c r="B43" s="54" t="s">
        <v>104</v>
      </c>
      <c r="C43" s="53">
        <v>23</v>
      </c>
      <c r="D43" s="53">
        <v>110</v>
      </c>
      <c r="E43" s="53">
        <v>0.20910000000000001</v>
      </c>
      <c r="F43" s="53">
        <v>8</v>
      </c>
      <c r="G43" s="53">
        <v>10</v>
      </c>
      <c r="H43" s="53">
        <v>0.8</v>
      </c>
      <c r="I43" s="53">
        <v>16</v>
      </c>
      <c r="J43" s="53">
        <v>60</v>
      </c>
      <c r="K43" s="53">
        <v>0.26669999999999999</v>
      </c>
      <c r="L43" s="53">
        <v>0.31790000000000002</v>
      </c>
    </row>
    <row r="44" spans="1:12" ht="15" x14ac:dyDescent="0.25">
      <c r="A44" s="53">
        <v>210048</v>
      </c>
      <c r="B44" s="54" t="s">
        <v>116</v>
      </c>
      <c r="C44" s="53">
        <v>18</v>
      </c>
      <c r="D44" s="53">
        <v>110</v>
      </c>
      <c r="E44" s="53">
        <v>0.1636</v>
      </c>
      <c r="F44" s="53">
        <v>9</v>
      </c>
      <c r="G44" s="53">
        <v>10</v>
      </c>
      <c r="H44" s="53">
        <v>0.9</v>
      </c>
      <c r="I44" s="53">
        <v>29</v>
      </c>
      <c r="J44" s="53">
        <v>60</v>
      </c>
      <c r="K44" s="53">
        <v>0.48330000000000001</v>
      </c>
      <c r="L44" s="53">
        <v>0.38600000000000001</v>
      </c>
    </row>
    <row r="45" spans="1:12" ht="26.25" x14ac:dyDescent="0.25">
      <c r="A45" s="53">
        <v>210049</v>
      </c>
      <c r="B45" s="54" t="s">
        <v>99</v>
      </c>
      <c r="C45" s="53">
        <v>18</v>
      </c>
      <c r="D45" s="53">
        <v>110</v>
      </c>
      <c r="E45" s="53">
        <v>0.1636</v>
      </c>
      <c r="F45" s="53">
        <v>10</v>
      </c>
      <c r="G45" s="53">
        <v>10</v>
      </c>
      <c r="H45" s="53">
        <v>1</v>
      </c>
      <c r="I45" s="53">
        <v>13</v>
      </c>
      <c r="J45" s="53">
        <v>60</v>
      </c>
      <c r="K45" s="53">
        <v>0.2167</v>
      </c>
      <c r="L45" s="53">
        <v>0.30769999999999997</v>
      </c>
    </row>
    <row r="46" spans="1:12" ht="15" x14ac:dyDescent="0.25">
      <c r="A46" s="53">
        <v>210051</v>
      </c>
      <c r="B46" s="54" t="s">
        <v>113</v>
      </c>
      <c r="C46" s="53">
        <v>12</v>
      </c>
      <c r="D46" s="53">
        <v>110</v>
      </c>
      <c r="E46" s="53">
        <v>0.1091</v>
      </c>
      <c r="F46" s="53">
        <v>5</v>
      </c>
      <c r="G46" s="53">
        <v>10</v>
      </c>
      <c r="H46" s="53">
        <v>0.5</v>
      </c>
      <c r="I46" s="53">
        <v>35</v>
      </c>
      <c r="J46" s="53">
        <v>50</v>
      </c>
      <c r="K46" s="53">
        <v>0.7</v>
      </c>
      <c r="L46" s="53">
        <v>0.3745</v>
      </c>
    </row>
    <row r="47" spans="1:12" ht="15" x14ac:dyDescent="0.25">
      <c r="A47" s="53">
        <v>210055</v>
      </c>
      <c r="B47" s="54" t="s">
        <v>82</v>
      </c>
      <c r="C47" s="53">
        <v>6</v>
      </c>
      <c r="D47" s="53">
        <v>110</v>
      </c>
      <c r="E47" s="53">
        <v>5.45E-2</v>
      </c>
      <c r="F47" s="53">
        <v>2</v>
      </c>
      <c r="G47" s="53">
        <v>10</v>
      </c>
      <c r="H47" s="53">
        <v>0.2</v>
      </c>
      <c r="I47" s="53">
        <v>6</v>
      </c>
      <c r="J47" s="53">
        <v>40</v>
      </c>
      <c r="K47" s="53">
        <v>0.15</v>
      </c>
      <c r="L47" s="53">
        <v>0.10979999999999999</v>
      </c>
    </row>
    <row r="48" spans="1:12" ht="15" x14ac:dyDescent="0.25">
      <c r="A48" s="53">
        <v>210056</v>
      </c>
      <c r="B48" s="54" t="s">
        <v>85</v>
      </c>
      <c r="C48" s="53">
        <v>13</v>
      </c>
      <c r="D48" s="53">
        <v>110</v>
      </c>
      <c r="E48" s="53">
        <v>0.1182</v>
      </c>
      <c r="F48" s="53">
        <v>0</v>
      </c>
      <c r="G48" s="53">
        <v>10</v>
      </c>
      <c r="H48" s="53">
        <v>0</v>
      </c>
      <c r="I48" s="53">
        <v>14</v>
      </c>
      <c r="J48" s="53">
        <v>50</v>
      </c>
      <c r="K48" s="53">
        <v>0.28000000000000003</v>
      </c>
      <c r="L48" s="53">
        <v>0.15709999999999999</v>
      </c>
    </row>
    <row r="49" spans="1:12" ht="15" x14ac:dyDescent="0.25">
      <c r="A49" s="53">
        <v>210057</v>
      </c>
      <c r="B49" s="54" t="s">
        <v>110</v>
      </c>
      <c r="C49" s="53">
        <v>23</v>
      </c>
      <c r="D49" s="53">
        <v>110</v>
      </c>
      <c r="E49" s="53">
        <v>0.20910000000000001</v>
      </c>
      <c r="F49" s="53">
        <v>6</v>
      </c>
      <c r="G49" s="53">
        <v>10</v>
      </c>
      <c r="H49" s="53">
        <v>0.6</v>
      </c>
      <c r="I49" s="53">
        <v>26</v>
      </c>
      <c r="J49" s="53">
        <v>60</v>
      </c>
      <c r="K49" s="53">
        <v>0.43330000000000002</v>
      </c>
      <c r="L49" s="53">
        <v>0.34620000000000001</v>
      </c>
    </row>
    <row r="50" spans="1:12" ht="15" x14ac:dyDescent="0.25">
      <c r="A50" s="53">
        <v>210060</v>
      </c>
      <c r="B50" s="54" t="s">
        <v>90</v>
      </c>
      <c r="C50" s="53">
        <v>17</v>
      </c>
      <c r="D50" s="53">
        <v>110</v>
      </c>
      <c r="E50" s="53">
        <v>0.1545</v>
      </c>
      <c r="F50" s="53">
        <v>6</v>
      </c>
      <c r="G50" s="53">
        <v>10</v>
      </c>
      <c r="H50" s="53">
        <v>0.6</v>
      </c>
      <c r="I50" s="53" t="s">
        <v>87</v>
      </c>
      <c r="J50" s="53" t="s">
        <v>87</v>
      </c>
      <c r="K50" s="53" t="s">
        <v>87</v>
      </c>
      <c r="L50" s="53">
        <v>0.25700000000000001</v>
      </c>
    </row>
    <row r="51" spans="1:12" ht="15" x14ac:dyDescent="0.25">
      <c r="A51" s="53">
        <v>210061</v>
      </c>
      <c r="B51" s="54" t="s">
        <v>125</v>
      </c>
      <c r="C51" s="53">
        <v>25</v>
      </c>
      <c r="D51" s="53">
        <v>110</v>
      </c>
      <c r="E51" s="53">
        <v>0.2273</v>
      </c>
      <c r="F51" s="53">
        <v>9</v>
      </c>
      <c r="G51" s="53">
        <v>10</v>
      </c>
      <c r="H51" s="53">
        <v>0.9</v>
      </c>
      <c r="I51" s="53">
        <v>23</v>
      </c>
      <c r="J51" s="53">
        <v>40</v>
      </c>
      <c r="K51" s="53">
        <v>0.57499999999999996</v>
      </c>
      <c r="L51" s="53">
        <v>0.44990000000000002</v>
      </c>
    </row>
    <row r="52" spans="1:12" ht="26.25" x14ac:dyDescent="0.25">
      <c r="A52" s="53">
        <v>210062</v>
      </c>
      <c r="B52" s="54" t="s">
        <v>84</v>
      </c>
      <c r="C52" s="53">
        <v>12</v>
      </c>
      <c r="D52" s="53">
        <v>110</v>
      </c>
      <c r="E52" s="53">
        <v>0.1091</v>
      </c>
      <c r="F52" s="53">
        <v>1</v>
      </c>
      <c r="G52" s="53">
        <v>10</v>
      </c>
      <c r="H52" s="53">
        <v>0.1</v>
      </c>
      <c r="I52" s="53">
        <v>14</v>
      </c>
      <c r="J52" s="53">
        <v>60</v>
      </c>
      <c r="K52" s="53">
        <v>0.23330000000000001</v>
      </c>
      <c r="L52" s="53">
        <v>0.1512</v>
      </c>
    </row>
    <row r="53" spans="1:12" ht="15" x14ac:dyDescent="0.25">
      <c r="A53" s="53">
        <v>210063</v>
      </c>
      <c r="B53" s="54" t="s">
        <v>126</v>
      </c>
      <c r="C53" s="53">
        <v>58</v>
      </c>
      <c r="D53" s="53">
        <v>110</v>
      </c>
      <c r="E53" s="53">
        <v>0.52729999999999999</v>
      </c>
      <c r="F53" s="53">
        <v>10</v>
      </c>
      <c r="G53" s="53">
        <v>10</v>
      </c>
      <c r="H53" s="53">
        <v>1</v>
      </c>
      <c r="I53" s="53">
        <v>32</v>
      </c>
      <c r="J53" s="53">
        <v>60</v>
      </c>
      <c r="K53" s="53">
        <v>0.5333</v>
      </c>
      <c r="L53" s="53">
        <v>0.60029999999999994</v>
      </c>
    </row>
    <row r="54" spans="1:12" ht="15" x14ac:dyDescent="0.25">
      <c r="A54" s="53">
        <v>210065</v>
      </c>
      <c r="B54" s="54" t="s">
        <v>103</v>
      </c>
      <c r="C54" s="53">
        <v>10</v>
      </c>
      <c r="D54" s="53">
        <v>110</v>
      </c>
      <c r="E54" s="53">
        <v>9.0899999999999995E-2</v>
      </c>
      <c r="F54" s="53">
        <v>10</v>
      </c>
      <c r="G54" s="53">
        <v>10</v>
      </c>
      <c r="H54" s="53">
        <v>1</v>
      </c>
      <c r="I54" s="53">
        <v>10</v>
      </c>
      <c r="J54" s="53">
        <v>30</v>
      </c>
      <c r="K54" s="53">
        <v>0.33329999999999999</v>
      </c>
      <c r="L54" s="53">
        <v>0.31209999999999999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FB51F3-1548-4574-9FC3-FEE1EAF5BE95}"/>
</file>

<file path=customXml/itemProps2.xml><?xml version="1.0" encoding="utf-8"?>
<ds:datastoreItem xmlns:ds="http://schemas.openxmlformats.org/officeDocument/2006/customXml" ds:itemID="{AA949A82-63BA-4911-B293-2809A5C408D6}"/>
</file>

<file path=customXml/itemProps3.xml><?xml version="1.0" encoding="utf-8"?>
<ds:datastoreItem xmlns:ds="http://schemas.openxmlformats.org/officeDocument/2006/customXml" ds:itemID="{2AE5D5AE-70AA-4A52-B52B-667FCB21EA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6.QBR Modeling Results</vt:lpstr>
      <vt:lpstr>RY18 QBR scores</vt:lpstr>
      <vt:lpstr>Average_Score</vt:lpstr>
      <vt:lpstr>Highest_Score</vt:lpstr>
      <vt:lpstr>Lowest_Score</vt:lpstr>
      <vt:lpstr>Penalty_Adjustment</vt:lpstr>
      <vt:lpstr>QBR__Threshold</vt:lpstr>
      <vt:lpstr>QBR_Highest_Score</vt:lpstr>
      <vt:lpstr>QBR_Lowest_Score</vt:lpstr>
      <vt:lpstr>QBR_Max_Penalty</vt:lpstr>
      <vt:lpstr>Reward_Adjustment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Caitlin Grim</cp:lastModifiedBy>
  <dcterms:created xsi:type="dcterms:W3CDTF">2017-08-22T16:47:08Z</dcterms:created>
  <dcterms:modified xsi:type="dcterms:W3CDTF">2017-12-08T15:35:52Z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