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435"/>
  </bookViews>
  <sheets>
    <sheet name="Sheet1" sheetId="5" r:id="rId1"/>
  </sheets>
  <definedNames>
    <definedName name="M___Detail">#REF!</definedName>
    <definedName name="_xlnm.Print_Area" localSheetId="0">Sheet1!$A$1:$R$62</definedName>
  </definedNames>
  <calcPr calcId="152511"/>
</workbook>
</file>

<file path=xl/calcChain.xml><?xml version="1.0" encoding="utf-8"?>
<calcChain xmlns="http://schemas.openxmlformats.org/spreadsheetml/2006/main">
  <c r="H18" i="5" l="1"/>
  <c r="H61" i="5" l="1"/>
  <c r="G18" i="5"/>
  <c r="G61" i="5" s="1"/>
  <c r="F18" i="5"/>
  <c r="F61" i="5" s="1"/>
  <c r="E61" i="5"/>
  <c r="I19" i="5" l="1"/>
  <c r="I61" i="5" l="1"/>
  <c r="J3" i="5" s="1"/>
  <c r="K3" i="5" s="1"/>
  <c r="I9" i="5"/>
  <c r="I10" i="5"/>
  <c r="I11" i="5"/>
  <c r="I12" i="5"/>
  <c r="I13" i="5"/>
  <c r="I14" i="5"/>
  <c r="I15" i="5"/>
  <c r="I16" i="5"/>
  <c r="I17" i="5"/>
  <c r="I18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K40" i="5" s="1"/>
  <c r="I41" i="5"/>
  <c r="I42" i="5"/>
  <c r="I43" i="5"/>
  <c r="I44" i="5"/>
  <c r="K44" i="5" s="1"/>
  <c r="I45" i="5"/>
  <c r="I46" i="5"/>
  <c r="I47" i="5"/>
  <c r="I48" i="5"/>
  <c r="K48" i="5" s="1"/>
  <c r="I49" i="5"/>
  <c r="I50" i="5"/>
  <c r="I51" i="5"/>
  <c r="I52" i="5"/>
  <c r="K52" i="5" s="1"/>
  <c r="I53" i="5"/>
  <c r="I54" i="5"/>
  <c r="I55" i="5"/>
  <c r="I56" i="5"/>
  <c r="K56" i="5" s="1"/>
  <c r="I57" i="5"/>
  <c r="I58" i="5"/>
  <c r="I59" i="5"/>
  <c r="I60" i="5"/>
  <c r="K60" i="5" s="1"/>
  <c r="I8" i="5"/>
  <c r="K7" i="5"/>
  <c r="K4" i="5"/>
  <c r="J2" i="5" s="1"/>
  <c r="K51" i="5" l="1"/>
  <c r="K47" i="5"/>
  <c r="K36" i="5"/>
  <c r="K32" i="5"/>
  <c r="K28" i="5"/>
  <c r="K24" i="5"/>
  <c r="K20" i="5"/>
  <c r="K35" i="5"/>
  <c r="K21" i="5"/>
  <c r="K19" i="5"/>
  <c r="K16" i="5"/>
  <c r="K12" i="5"/>
  <c r="K61" i="5"/>
  <c r="K58" i="5"/>
  <c r="K46" i="5"/>
  <c r="K30" i="5"/>
  <c r="K57" i="5"/>
  <c r="K53" i="5"/>
  <c r="K41" i="5"/>
  <c r="K25" i="5"/>
  <c r="J7" i="5"/>
  <c r="J4" i="5"/>
  <c r="L4" i="5" s="1"/>
  <c r="K55" i="5"/>
  <c r="K50" i="5"/>
  <c r="K45" i="5"/>
  <c r="K39" i="5"/>
  <c r="K34" i="5"/>
  <c r="K29" i="5"/>
  <c r="K23" i="5"/>
  <c r="K18" i="5"/>
  <c r="K15" i="5"/>
  <c r="K59" i="5"/>
  <c r="K54" i="5"/>
  <c r="K49" i="5"/>
  <c r="K43" i="5"/>
  <c r="K38" i="5"/>
  <c r="K33" i="5"/>
  <c r="K27" i="5"/>
  <c r="K22" i="5"/>
  <c r="K10" i="5"/>
  <c r="K42" i="5"/>
  <c r="K37" i="5"/>
  <c r="K31" i="5"/>
  <c r="K26" i="5"/>
  <c r="K8" i="5"/>
  <c r="K17" i="5"/>
  <c r="K14" i="5"/>
  <c r="K13" i="5"/>
  <c r="K11" i="5"/>
  <c r="K9" i="5"/>
  <c r="J36" i="5" l="1"/>
  <c r="J19" i="5"/>
  <c r="J20" i="5"/>
  <c r="L20" i="5" s="1"/>
  <c r="J52" i="5"/>
  <c r="L52" i="5" s="1"/>
  <c r="L36" i="5"/>
  <c r="Q36" i="5"/>
  <c r="R36" i="5" s="1"/>
  <c r="J14" i="5"/>
  <c r="L7" i="5"/>
  <c r="J61" i="5"/>
  <c r="L61" i="5" s="1"/>
  <c r="J40" i="5"/>
  <c r="J11" i="5"/>
  <c r="J12" i="5"/>
  <c r="J28" i="5"/>
  <c r="J44" i="5"/>
  <c r="J60" i="5"/>
  <c r="J9" i="5"/>
  <c r="J10" i="5"/>
  <c r="J24" i="5"/>
  <c r="J56" i="5"/>
  <c r="J16" i="5"/>
  <c r="J32" i="5"/>
  <c r="J48" i="5"/>
  <c r="J8" i="5"/>
  <c r="J13" i="5"/>
  <c r="J25" i="5"/>
  <c r="J30" i="5"/>
  <c r="J35" i="5"/>
  <c r="J41" i="5"/>
  <c r="J46" i="5"/>
  <c r="J51" i="5"/>
  <c r="J57" i="5"/>
  <c r="J18" i="5"/>
  <c r="J34" i="5"/>
  <c r="J50" i="5"/>
  <c r="J15" i="5"/>
  <c r="J21" i="5"/>
  <c r="J26" i="5"/>
  <c r="J31" i="5"/>
  <c r="J37" i="5"/>
  <c r="J42" i="5"/>
  <c r="J47" i="5"/>
  <c r="J53" i="5"/>
  <c r="J58" i="5"/>
  <c r="J29" i="5"/>
  <c r="J45" i="5"/>
  <c r="J17" i="5"/>
  <c r="J22" i="5"/>
  <c r="J27" i="5"/>
  <c r="J33" i="5"/>
  <c r="J38" i="5"/>
  <c r="J43" i="5"/>
  <c r="J49" i="5"/>
  <c r="J54" i="5"/>
  <c r="J59" i="5"/>
  <c r="J23" i="5"/>
  <c r="J39" i="5"/>
  <c r="J55" i="5"/>
  <c r="Q20" i="5" l="1"/>
  <c r="R20" i="5" s="1"/>
  <c r="Q52" i="5"/>
  <c r="R52" i="5" s="1"/>
  <c r="L19" i="5"/>
  <c r="Q19" i="5"/>
  <c r="R19" i="5" s="1"/>
  <c r="N8" i="5"/>
  <c r="N19" i="5"/>
  <c r="L38" i="5"/>
  <c r="Q38" i="5"/>
  <c r="R38" i="5" s="1"/>
  <c r="L53" i="5"/>
  <c r="Q53" i="5"/>
  <c r="R53" i="5" s="1"/>
  <c r="L50" i="5"/>
  <c r="Q50" i="5"/>
  <c r="R50" i="5" s="1"/>
  <c r="L8" i="5"/>
  <c r="Q8" i="5"/>
  <c r="R8" i="5" s="1"/>
  <c r="L56" i="5"/>
  <c r="Q56" i="5"/>
  <c r="R56" i="5" s="1"/>
  <c r="L11" i="5"/>
  <c r="Q11" i="5"/>
  <c r="R11" i="5" s="1"/>
  <c r="L54" i="5"/>
  <c r="Q54" i="5"/>
  <c r="R54" i="5" s="1"/>
  <c r="L45" i="5"/>
  <c r="Q45" i="5"/>
  <c r="R45" i="5" s="1"/>
  <c r="L26" i="5"/>
  <c r="Q26" i="5"/>
  <c r="R26" i="5" s="1"/>
  <c r="L46" i="5"/>
  <c r="Q46" i="5"/>
  <c r="R46" i="5" s="1"/>
  <c r="L25" i="5"/>
  <c r="Q25" i="5"/>
  <c r="R25" i="5" s="1"/>
  <c r="L24" i="5"/>
  <c r="Q24" i="5"/>
  <c r="R24" i="5" s="1"/>
  <c r="L44" i="5"/>
  <c r="Q44" i="5"/>
  <c r="R44" i="5" s="1"/>
  <c r="L14" i="5"/>
  <c r="Q14" i="5"/>
  <c r="R14" i="5" s="1"/>
  <c r="L49" i="5"/>
  <c r="Q49" i="5"/>
  <c r="R49" i="5" s="1"/>
  <c r="L42" i="5"/>
  <c r="Q42" i="5"/>
  <c r="R42" i="5" s="1"/>
  <c r="L18" i="5"/>
  <c r="Q18" i="5"/>
  <c r="R18" i="5" s="1"/>
  <c r="L32" i="5"/>
  <c r="Q32" i="5"/>
  <c r="R32" i="5" s="1"/>
  <c r="L10" i="5"/>
  <c r="Q10" i="5"/>
  <c r="R10" i="5" s="1"/>
  <c r="L28" i="5"/>
  <c r="Q28" i="5"/>
  <c r="R28" i="5" s="1"/>
  <c r="L40" i="5"/>
  <c r="Q40" i="5"/>
  <c r="R40" i="5" s="1"/>
  <c r="L59" i="5"/>
  <c r="Q59" i="5"/>
  <c r="R59" i="5" s="1"/>
  <c r="L17" i="5"/>
  <c r="Q17" i="5"/>
  <c r="R17" i="5" s="1"/>
  <c r="L31" i="5"/>
  <c r="Q31" i="5"/>
  <c r="R31" i="5" s="1"/>
  <c r="L51" i="5"/>
  <c r="Q51" i="5"/>
  <c r="R51" i="5" s="1"/>
  <c r="L30" i="5"/>
  <c r="Q30" i="5"/>
  <c r="R30" i="5" s="1"/>
  <c r="L60" i="5"/>
  <c r="Q60" i="5"/>
  <c r="R60" i="5" s="1"/>
  <c r="N9" i="5"/>
  <c r="N13" i="5"/>
  <c r="N17" i="5"/>
  <c r="N21" i="5"/>
  <c r="N25" i="5"/>
  <c r="N29" i="5"/>
  <c r="N33" i="5"/>
  <c r="N37" i="5"/>
  <c r="N41" i="5"/>
  <c r="N45" i="5"/>
  <c r="N49" i="5"/>
  <c r="N53" i="5"/>
  <c r="N57" i="5"/>
  <c r="N10" i="5"/>
  <c r="N14" i="5"/>
  <c r="N18" i="5"/>
  <c r="N22" i="5"/>
  <c r="N26" i="5"/>
  <c r="N30" i="5"/>
  <c r="N34" i="5"/>
  <c r="N38" i="5"/>
  <c r="N42" i="5"/>
  <c r="N46" i="5"/>
  <c r="N50" i="5"/>
  <c r="N54" i="5"/>
  <c r="N58" i="5"/>
  <c r="N15" i="5"/>
  <c r="N23" i="5"/>
  <c r="N31" i="5"/>
  <c r="N39" i="5"/>
  <c r="N47" i="5"/>
  <c r="N55" i="5"/>
  <c r="N11" i="5"/>
  <c r="N27" i="5"/>
  <c r="N43" i="5"/>
  <c r="N59" i="5"/>
  <c r="N12" i="5"/>
  <c r="N20" i="5"/>
  <c r="O20" i="5" s="1"/>
  <c r="P20" i="5" s="1"/>
  <c r="N36" i="5"/>
  <c r="O36" i="5" s="1"/>
  <c r="P36" i="5" s="1"/>
  <c r="N52" i="5"/>
  <c r="O52" i="5" s="1"/>
  <c r="P52" i="5" s="1"/>
  <c r="N60" i="5"/>
  <c r="N16" i="5"/>
  <c r="N24" i="5"/>
  <c r="N32" i="5"/>
  <c r="N40" i="5"/>
  <c r="N48" i="5"/>
  <c r="N56" i="5"/>
  <c r="N35" i="5"/>
  <c r="N51" i="5"/>
  <c r="N28" i="5"/>
  <c r="N44" i="5"/>
  <c r="L55" i="5"/>
  <c r="Q55" i="5"/>
  <c r="R55" i="5" s="1"/>
  <c r="L33" i="5"/>
  <c r="Q33" i="5"/>
  <c r="R33" i="5" s="1"/>
  <c r="L47" i="5"/>
  <c r="Q47" i="5"/>
  <c r="R47" i="5" s="1"/>
  <c r="L34" i="5"/>
  <c r="Q34" i="5"/>
  <c r="R34" i="5" s="1"/>
  <c r="L48" i="5"/>
  <c r="Q48" i="5"/>
  <c r="R48" i="5" s="1"/>
  <c r="L39" i="5"/>
  <c r="Q39" i="5"/>
  <c r="R39" i="5" s="1"/>
  <c r="L27" i="5"/>
  <c r="Q27" i="5"/>
  <c r="R27" i="5" s="1"/>
  <c r="L29" i="5"/>
  <c r="Q29" i="5"/>
  <c r="R29" i="5" s="1"/>
  <c r="L21" i="5"/>
  <c r="Q21" i="5"/>
  <c r="R21" i="5" s="1"/>
  <c r="L41" i="5"/>
  <c r="Q41" i="5"/>
  <c r="R41" i="5" s="1"/>
  <c r="L23" i="5"/>
  <c r="Q23" i="5"/>
  <c r="R23" i="5" s="1"/>
  <c r="L43" i="5"/>
  <c r="Q43" i="5"/>
  <c r="R43" i="5" s="1"/>
  <c r="L22" i="5"/>
  <c r="O22" i="5" s="1"/>
  <c r="P22" i="5" s="1"/>
  <c r="Q22" i="5"/>
  <c r="R22" i="5" s="1"/>
  <c r="L58" i="5"/>
  <c r="Q58" i="5"/>
  <c r="R58" i="5" s="1"/>
  <c r="L37" i="5"/>
  <c r="Q37" i="5"/>
  <c r="R37" i="5" s="1"/>
  <c r="L15" i="5"/>
  <c r="Q15" i="5"/>
  <c r="R15" i="5" s="1"/>
  <c r="L57" i="5"/>
  <c r="O57" i="5" s="1"/>
  <c r="P57" i="5" s="1"/>
  <c r="Q57" i="5"/>
  <c r="R57" i="5" s="1"/>
  <c r="L35" i="5"/>
  <c r="Q35" i="5"/>
  <c r="R35" i="5" s="1"/>
  <c r="L13" i="5"/>
  <c r="Q13" i="5"/>
  <c r="R13" i="5" s="1"/>
  <c r="L16" i="5"/>
  <c r="Q16" i="5"/>
  <c r="R16" i="5" s="1"/>
  <c r="L9" i="5"/>
  <c r="O9" i="5" s="1"/>
  <c r="P9" i="5" s="1"/>
  <c r="Q9" i="5"/>
  <c r="R9" i="5" s="1"/>
  <c r="L12" i="5"/>
  <c r="Q12" i="5"/>
  <c r="R12" i="5" s="1"/>
  <c r="O15" i="5" l="1"/>
  <c r="P15" i="5" s="1"/>
  <c r="O43" i="5"/>
  <c r="P43" i="5" s="1"/>
  <c r="O33" i="5"/>
  <c r="P33" i="5" s="1"/>
  <c r="O19" i="5"/>
  <c r="P19" i="5" s="1"/>
  <c r="O8" i="5"/>
  <c r="P8" i="5" s="1"/>
  <c r="O13" i="5"/>
  <c r="P13" i="5" s="1"/>
  <c r="O27" i="5"/>
  <c r="P27" i="5" s="1"/>
  <c r="O12" i="5"/>
  <c r="P12" i="5" s="1"/>
  <c r="O16" i="5"/>
  <c r="P16" i="5" s="1"/>
  <c r="O35" i="5"/>
  <c r="P35" i="5" s="1"/>
  <c r="O58" i="5"/>
  <c r="P58" i="5" s="1"/>
  <c r="O41" i="5"/>
  <c r="P41" i="5" s="1"/>
  <c r="O29" i="5"/>
  <c r="P29" i="5" s="1"/>
  <c r="O39" i="5"/>
  <c r="P39" i="5" s="1"/>
  <c r="O60" i="5"/>
  <c r="P60" i="5" s="1"/>
  <c r="O51" i="5"/>
  <c r="P51" i="5" s="1"/>
  <c r="O40" i="5"/>
  <c r="P40" i="5" s="1"/>
  <c r="O10" i="5"/>
  <c r="P10" i="5" s="1"/>
  <c r="O42" i="5"/>
  <c r="P42" i="5" s="1"/>
  <c r="O45" i="5"/>
  <c r="P45" i="5" s="1"/>
  <c r="O11" i="5"/>
  <c r="P11" i="5" s="1"/>
  <c r="O24" i="5"/>
  <c r="P24" i="5" s="1"/>
  <c r="O23" i="5"/>
  <c r="P23" i="5" s="1"/>
  <c r="O21" i="5"/>
  <c r="P21" i="5" s="1"/>
  <c r="O34" i="5"/>
  <c r="P34" i="5" s="1"/>
  <c r="O17" i="5"/>
  <c r="P17" i="5" s="1"/>
  <c r="O14" i="5"/>
  <c r="P14" i="5" s="1"/>
  <c r="O46" i="5"/>
  <c r="P46" i="5" s="1"/>
  <c r="O53" i="5"/>
  <c r="P53" i="5" s="1"/>
  <c r="O37" i="5"/>
  <c r="P37" i="5" s="1"/>
  <c r="O48" i="5"/>
  <c r="P48" i="5" s="1"/>
  <c r="O47" i="5"/>
  <c r="P47" i="5" s="1"/>
  <c r="O55" i="5"/>
  <c r="P55" i="5" s="1"/>
  <c r="O30" i="5"/>
  <c r="P30" i="5" s="1"/>
  <c r="O31" i="5"/>
  <c r="P31" i="5" s="1"/>
  <c r="O59" i="5"/>
  <c r="P59" i="5" s="1"/>
  <c r="O28" i="5"/>
  <c r="P28" i="5" s="1"/>
  <c r="O32" i="5"/>
  <c r="P32" i="5" s="1"/>
  <c r="O18" i="5"/>
  <c r="P18" i="5" s="1"/>
  <c r="O49" i="5"/>
  <c r="P49" i="5" s="1"/>
  <c r="O44" i="5"/>
  <c r="P44" i="5" s="1"/>
  <c r="O25" i="5"/>
  <c r="P25" i="5" s="1"/>
  <c r="O26" i="5"/>
  <c r="P26" i="5" s="1"/>
  <c r="O54" i="5"/>
  <c r="P54" i="5" s="1"/>
  <c r="O56" i="5"/>
  <c r="P56" i="5" s="1"/>
  <c r="O50" i="5"/>
  <c r="P50" i="5" s="1"/>
  <c r="O38" i="5"/>
  <c r="P38" i="5" s="1"/>
</calcChain>
</file>

<file path=xl/sharedStrings.xml><?xml version="1.0" encoding="utf-8"?>
<sst xmlns="http://schemas.openxmlformats.org/spreadsheetml/2006/main" count="187" uniqueCount="84">
  <si>
    <t>CENTER</t>
  </si>
  <si>
    <t>Meritus</t>
  </si>
  <si>
    <t>M</t>
  </si>
  <si>
    <t>CDS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</si>
  <si>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</si>
  <si>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</si>
  <si>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</si>
  <si>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</si>
  <si>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</si>
  <si>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</si>
  <si>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</si>
  <si>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</si>
  <si>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</si>
  <si>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</si>
  <si>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</si>
  <si>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</si>
  <si>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</si>
  <si>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</si>
  <si>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</si>
  <si>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</si>
  <si>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</si>
  <si>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</si>
  <si>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</si>
  <si>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</si>
  <si>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</si>
  <si>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</si>
  <si>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</si>
  <si>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</si>
  <si>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</si>
  <si>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</si>
  <si>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</si>
  <si>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</si>
  <si>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</si>
  <si>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</si>
  <si>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</si>
  <si>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</si>
  <si>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</si>
  <si>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</si>
  <si>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</si>
  <si>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</si>
  <si>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</si>
  <si>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</si>
  <si>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</si>
  <si>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</si>
  <si>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</si>
  <si>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</si>
  <si>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</si>
  <si>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</si>
  <si>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</si>
  <si>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Levindale</t>
  </si>
  <si>
    <t>HC-Germantown</t>
  </si>
  <si>
    <t>Germantown ED</t>
  </si>
  <si>
    <t>UM-Queen Anne's ED</t>
  </si>
  <si>
    <t>Bowie ED</t>
  </si>
  <si>
    <t>UM-Shock Trauma</t>
  </si>
  <si>
    <t>HOSPNAME</t>
  </si>
  <si>
    <t>HOSP #</t>
  </si>
  <si>
    <t>Schedule</t>
  </si>
  <si>
    <t>UNITS</t>
  </si>
  <si>
    <t xml:space="preserve">Direct Expense </t>
  </si>
  <si>
    <t>Level 2 Expense</t>
  </si>
  <si>
    <t>Total Level 2 Expense</t>
  </si>
  <si>
    <t>Calculation of Overall Inflation Factor for Each Hospital</t>
  </si>
  <si>
    <t>Pharmacy</t>
  </si>
  <si>
    <t>Other Expenses</t>
  </si>
  <si>
    <t>Total Inflation</t>
  </si>
  <si>
    <t>Statewide Cost of Drugs Sold (CDS) Expenses</t>
  </si>
  <si>
    <t>Inflation Factor</t>
  </si>
  <si>
    <t>Percent of Total Cost</t>
  </si>
  <si>
    <t>Ammount Applied</t>
  </si>
  <si>
    <t>ü</t>
  </si>
  <si>
    <t>% to Total</t>
  </si>
  <si>
    <t>Column F/H</t>
  </si>
  <si>
    <t>Additional CDS Inflation</t>
  </si>
  <si>
    <t>Uniform Inflation Update</t>
  </si>
  <si>
    <t>Total Inflation Factor</t>
  </si>
  <si>
    <t>Statewide Inflation</t>
  </si>
  <si>
    <t>Difference</t>
  </si>
  <si>
    <t>Cost Difference</t>
  </si>
  <si>
    <t>Cost Inflated</t>
  </si>
  <si>
    <t>Inflation Applied</t>
  </si>
  <si>
    <t>Sinai -340</t>
  </si>
  <si>
    <t>Statewide</t>
  </si>
  <si>
    <t>FY 2016 Schedule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</si>
</sst>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0" fontId="0" fillId="0" borderId="0" xfId="0" applyNumberFormat="1"/>
    <xf numFmtId="10" fontId="1" fillId="0" borderId="0" xfId="2" applyNumberFormat="1" applyFont="1"/>
    <xf numFmtId="10" fontId="5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0" fontId="0" fillId="0" borderId="0" xfId="2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/>
    <xf numFmtId="10" fontId="2" fillId="0" borderId="1" xfId="0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5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10" fontId="0" fillId="0" borderId="2" xfId="2" applyNumberFormat="1" applyFont="1" applyBorder="1"/>
    <xf numFmtId="10" fontId="0" fillId="0" borderId="3" xfId="2" applyNumberFormat="1" applyFont="1" applyBorder="1"/>
    <xf numFmtId="166" fontId="0" fillId="0" borderId="4" xfId="2" applyNumberFormat="1" applyFont="1" applyBorder="1"/>
    <xf numFmtId="166" fontId="0" fillId="0" borderId="5" xfId="2" applyNumberFormat="1" applyFont="1" applyBorder="1"/>
    <xf numFmtId="166" fontId="0" fillId="0" borderId="6" xfId="2" applyNumberFormat="1" applyFont="1" applyBorder="1"/>
    <xf numFmtId="166" fontId="0" fillId="0" borderId="7" xfId="2" applyNumberFormat="1" applyFont="1" applyBorder="1"/>
    <xf numFmtId="166" fontId="0" fillId="0" borderId="2" xfId="2" applyNumberFormat="1" applyFont="1" applyBorder="1"/>
    <xf numFmtId="166" fontId="0" fillId="0" borderId="3" xfId="2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1" xfId="0" applyNumberFormat="1" applyFont="1" applyBorder="1"/>
    <xf numFmtId="166" fontId="2" fillId="0" borderId="1" xfId="2" applyNumberFormat="1" applyFont="1" applyBorder="1"/>
    <xf numFmtId="166" fontId="2" fillId="0" borderId="8" xfId="2" applyNumberFormat="1" applyFont="1" applyBorder="1"/>
    <xf numFmtId="166" fontId="2" fillId="0" borderId="9" xfId="2" applyNumberFormat="1" applyFont="1" applyBorder="1"/>
    <xf numFmtId="43" fontId="0" fillId="0" borderId="0" xfId="0" applyNumberFormat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164" fontId="0" fillId="2" borderId="3" xfId="1" applyNumberFormat="1" applyFont="1" applyFill="1" applyBorder="1"/>
    <xf numFmtId="10" fontId="0" fillId="2" borderId="3" xfId="2" applyNumberFormat="1" applyFont="1" applyFill="1" applyBorder="1"/>
    <xf numFmtId="166" fontId="0" fillId="2" borderId="6" xfId="2" applyNumberFormat="1" applyFont="1" applyFill="1" applyBorder="1"/>
    <xf numFmtId="166" fontId="0" fillId="2" borderId="3" xfId="2" applyNumberFormat="1" applyFont="1" applyFill="1" applyBorder="1"/>
    <xf numFmtId="166" fontId="0" fillId="2" borderId="7" xfId="2" applyNumberFormat="1" applyFont="1" applyFill="1" applyBorder="1"/>
    <xf numFmtId="0" fontId="0" fillId="2" borderId="0" xfId="0" applyFill="1"/>
    <xf numFmtId="10" fontId="0" fillId="2" borderId="0" xfId="0" applyNumberFormat="1" applyFill="1"/>
    <xf numFmtId="10" fontId="0" fillId="2" borderId="0" xfId="2" applyNumberFormat="1" applyFont="1" applyFill="1"/>
    <xf numFmtId="43" fontId="0" fillId="2" borderId="0" xfId="0" applyNumberFormat="1" applyFill="1"/>
    <xf numFmtId="0" fontId="2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workbookViewId="0">
      <selection activeCell="G18" sqref="G18"/>
    </sheetView>
  </sheetViews>
  <sheetFormatPr defaultRowHeight="15" x14ac:dyDescent="0.25"/>
  <cols>
    <col min="2" max="2" width="21.7109375" bestFit="1" customWidth="1"/>
    <col min="5" max="5" width="12.140625" bestFit="1" customWidth="1"/>
    <col min="6" max="6" width="14.7109375" bestFit="1" customWidth="1"/>
    <col min="7" max="7" width="15.140625" bestFit="1" customWidth="1"/>
    <col min="8" max="8" width="20.140625" bestFit="1" customWidth="1"/>
    <col min="9" max="9" width="14.140625" customWidth="1"/>
    <col min="10" max="10" width="12.85546875" customWidth="1"/>
    <col min="11" max="11" width="15" bestFit="1" customWidth="1"/>
    <col min="12" max="12" width="13.5703125" bestFit="1" customWidth="1"/>
    <col min="14" max="14" width="12.42578125" customWidth="1"/>
    <col min="15" max="15" width="13.85546875" customWidth="1"/>
    <col min="16" max="16" width="12.5703125" customWidth="1"/>
    <col min="17" max="17" width="10.85546875" customWidth="1"/>
  </cols>
  <sheetData>
    <row r="1" spans="1:18" ht="26.25" x14ac:dyDescent="0.4">
      <c r="A1" s="1" t="s">
        <v>62</v>
      </c>
      <c r="J1" s="2" t="s">
        <v>63</v>
      </c>
      <c r="K1" s="2" t="s">
        <v>64</v>
      </c>
      <c r="L1" s="2" t="s">
        <v>65</v>
      </c>
    </row>
    <row r="2" spans="1:18" ht="18.75" x14ac:dyDescent="0.3">
      <c r="A2" s="3" t="s">
        <v>66</v>
      </c>
      <c r="H2" t="s">
        <v>67</v>
      </c>
      <c r="J2" s="4">
        <f>(L2-K4)/J3</f>
        <v>6.6444210803684067E-2</v>
      </c>
      <c r="K2" s="4">
        <v>2.4E-2</v>
      </c>
      <c r="L2" s="5">
        <v>2.6800000000000001E-2</v>
      </c>
    </row>
    <row r="3" spans="1:18" x14ac:dyDescent="0.25">
      <c r="H3" t="s">
        <v>68</v>
      </c>
      <c r="J3" s="4">
        <f>+I61</f>
        <v>6.596894952177948E-2</v>
      </c>
      <c r="K3" s="4">
        <f>1-J3</f>
        <v>0.93403105047822055</v>
      </c>
    </row>
    <row r="4" spans="1:18" x14ac:dyDescent="0.25">
      <c r="A4" t="s">
        <v>83</v>
      </c>
      <c r="H4" t="s">
        <v>69</v>
      </c>
      <c r="J4" s="5">
        <f>+J2*J3</f>
        <v>4.3832547885227086E-3</v>
      </c>
      <c r="K4" s="5">
        <f>+K2*K3</f>
        <v>2.2416745211477292E-2</v>
      </c>
      <c r="L4" s="4">
        <f>J4+K4</f>
        <v>2.6800000000000001E-2</v>
      </c>
    </row>
    <row r="5" spans="1:18" x14ac:dyDescent="0.25">
      <c r="J5" s="5"/>
      <c r="K5" s="5"/>
      <c r="L5" s="6" t="s">
        <v>70</v>
      </c>
    </row>
    <row r="6" spans="1:18" ht="45" x14ac:dyDescent="0.25">
      <c r="F6" s="50" t="s">
        <v>63</v>
      </c>
      <c r="G6" s="50"/>
      <c r="I6" s="7" t="s">
        <v>72</v>
      </c>
      <c r="J6" s="7" t="s">
        <v>73</v>
      </c>
      <c r="K6" s="7" t="s">
        <v>74</v>
      </c>
      <c r="L6" s="8" t="s">
        <v>75</v>
      </c>
      <c r="N6" s="7" t="s">
        <v>76</v>
      </c>
      <c r="O6" s="7" t="s">
        <v>77</v>
      </c>
      <c r="P6" s="7" t="s">
        <v>78</v>
      </c>
      <c r="Q6" s="7" t="s">
        <v>79</v>
      </c>
      <c r="R6" s="7" t="s">
        <v>80</v>
      </c>
    </row>
    <row r="7" spans="1:18" x14ac:dyDescent="0.25">
      <c r="A7" s="10" t="s">
        <v>56</v>
      </c>
      <c r="B7" s="10" t="s">
        <v>55</v>
      </c>
      <c r="C7" s="10" t="s">
        <v>57</v>
      </c>
      <c r="D7" s="10" t="s">
        <v>0</v>
      </c>
      <c r="E7" s="10" t="s">
        <v>58</v>
      </c>
      <c r="F7" s="10" t="s">
        <v>59</v>
      </c>
      <c r="G7" s="10" t="s">
        <v>60</v>
      </c>
      <c r="H7" s="10" t="s">
        <v>61</v>
      </c>
      <c r="I7" s="11" t="s">
        <v>71</v>
      </c>
      <c r="J7" s="12">
        <f>+J2</f>
        <v>6.6444210803684067E-2</v>
      </c>
      <c r="K7" s="12">
        <f>+K2</f>
        <v>2.4E-2</v>
      </c>
      <c r="L7" s="13">
        <f>(+J7*I61)+(K7*(1-I61))</f>
        <v>2.6800000000000001E-2</v>
      </c>
    </row>
    <row r="8" spans="1:18" x14ac:dyDescent="0.25">
      <c r="A8" s="21">
        <v>210001</v>
      </c>
      <c r="B8" s="17" t="s">
        <v>1</v>
      </c>
      <c r="C8" s="21" t="s">
        <v>2</v>
      </c>
      <c r="D8" s="18" t="s">
        <v>3</v>
      </c>
      <c r="E8" s="14">
        <v>27265.355100000001</v>
      </c>
      <c r="F8" s="14">
        <v>6528.6</v>
      </c>
      <c r="G8" s="14">
        <v>16043.200455894999</v>
      </c>
      <c r="H8" s="14">
        <v>247821.26835486994</v>
      </c>
      <c r="I8" s="23">
        <f t="shared" ref="I8:I39" si="0">+F8/H8</f>
        <v>2.6343985902982755E-2</v>
      </c>
      <c r="J8" s="25">
        <f>$J$7*I8</f>
        <v>1.7504053527470675E-3</v>
      </c>
      <c r="K8" s="29">
        <f>$K$7*(1-I8)</f>
        <v>2.3367744338328417E-2</v>
      </c>
      <c r="L8" s="26">
        <f>+J8+K8</f>
        <v>2.5118149691075484E-2</v>
      </c>
      <c r="N8" s="4">
        <f>$L$7</f>
        <v>2.6800000000000001E-2</v>
      </c>
      <c r="O8" s="9">
        <f>+L8-N8</f>
        <v>-1.6818503089245165E-3</v>
      </c>
      <c r="P8" s="37">
        <f>+O8*H8</f>
        <v>-416.7982767407035</v>
      </c>
      <c r="Q8" s="37">
        <f>J8*H8</f>
        <v>433.7876746529318</v>
      </c>
      <c r="R8" s="9">
        <f t="shared" ref="R8:R39" si="1">+Q8/F8</f>
        <v>6.6444210803684067E-2</v>
      </c>
    </row>
    <row r="9" spans="1:18" x14ac:dyDescent="0.25">
      <c r="A9" s="22">
        <v>210002</v>
      </c>
      <c r="B9" s="19" t="s">
        <v>4</v>
      </c>
      <c r="C9" s="22" t="s">
        <v>2</v>
      </c>
      <c r="D9" s="20" t="s">
        <v>3</v>
      </c>
      <c r="E9" s="15">
        <v>35571.183019999997</v>
      </c>
      <c r="F9" s="15">
        <v>91771.5</v>
      </c>
      <c r="G9" s="15">
        <v>122019.66853324301</v>
      </c>
      <c r="H9" s="15">
        <v>1154833.5215761384</v>
      </c>
      <c r="I9" s="24">
        <f t="shared" si="0"/>
        <v>7.9467298346820189E-2</v>
      </c>
      <c r="J9" s="27">
        <f t="shared" ref="J9:J61" si="2">$J$7*I9</f>
        <v>5.2801419233553751E-3</v>
      </c>
      <c r="K9" s="30">
        <f t="shared" ref="K9:K61" si="3">$K$7*(1-I9)</f>
        <v>2.2092784839676315E-2</v>
      </c>
      <c r="L9" s="28">
        <f t="shared" ref="L9:L61" si="4">+J9+K9</f>
        <v>2.7372926763031692E-2</v>
      </c>
      <c r="N9" s="4">
        <f t="shared" ref="N9:N60" si="5">$L$7</f>
        <v>2.6800000000000001E-2</v>
      </c>
      <c r="O9" s="9">
        <f t="shared" ref="O9:O60" si="6">+L9-N9</f>
        <v>5.7292676303169129E-4</v>
      </c>
      <c r="P9" s="37">
        <f t="shared" ref="P9:P60" si="7">+O9*H9</f>
        <v>661.63503135710585</v>
      </c>
      <c r="Q9" s="37">
        <f t="shared" ref="Q9:Q60" si="8">J9*H9</f>
        <v>6097.6848917702928</v>
      </c>
      <c r="R9" s="9">
        <f t="shared" si="1"/>
        <v>6.6444210803684067E-2</v>
      </c>
    </row>
    <row r="10" spans="1:18" x14ac:dyDescent="0.25">
      <c r="A10" s="22">
        <v>210003</v>
      </c>
      <c r="B10" s="19" t="s">
        <v>5</v>
      </c>
      <c r="C10" s="22" t="s">
        <v>2</v>
      </c>
      <c r="D10" s="20" t="s">
        <v>3</v>
      </c>
      <c r="E10" s="15">
        <v>16471.133539999999</v>
      </c>
      <c r="F10" s="15">
        <v>9834.1</v>
      </c>
      <c r="G10" s="15">
        <v>16357.206444607</v>
      </c>
      <c r="H10" s="15">
        <v>227211.89716148601</v>
      </c>
      <c r="I10" s="24">
        <f t="shared" si="0"/>
        <v>4.3281624434527842E-2</v>
      </c>
      <c r="J10" s="27">
        <f t="shared" si="2"/>
        <v>2.8758133778536512E-3</v>
      </c>
      <c r="K10" s="30">
        <f t="shared" si="3"/>
        <v>2.2961241013571332E-2</v>
      </c>
      <c r="L10" s="28">
        <f t="shared" si="4"/>
        <v>2.5837054391424984E-2</v>
      </c>
      <c r="N10" s="4">
        <f t="shared" si="5"/>
        <v>2.6800000000000001E-2</v>
      </c>
      <c r="O10" s="9">
        <f t="shared" si="6"/>
        <v>-9.6294560857501654E-4</v>
      </c>
      <c r="P10" s="37">
        <f t="shared" si="7"/>
        <v>-218.79269858765122</v>
      </c>
      <c r="Q10" s="37">
        <f t="shared" si="8"/>
        <v>653.41901346450948</v>
      </c>
      <c r="R10" s="9">
        <f t="shared" si="1"/>
        <v>6.6444210803684067E-2</v>
      </c>
    </row>
    <row r="11" spans="1:18" x14ac:dyDescent="0.25">
      <c r="A11" s="22">
        <v>210004</v>
      </c>
      <c r="B11" s="19" t="s">
        <v>6</v>
      </c>
      <c r="C11" s="22" t="s">
        <v>2</v>
      </c>
      <c r="D11" s="20" t="s">
        <v>3</v>
      </c>
      <c r="E11" s="15">
        <v>37813.174140000003</v>
      </c>
      <c r="F11" s="15">
        <v>17664.601522804001</v>
      </c>
      <c r="G11" s="15">
        <v>29971.130434023002</v>
      </c>
      <c r="H11" s="15">
        <v>363813.15311087586</v>
      </c>
      <c r="I11" s="24">
        <f t="shared" si="0"/>
        <v>4.8554048614675924E-2</v>
      </c>
      <c r="J11" s="27">
        <f t="shared" si="2"/>
        <v>3.2261354415258512E-3</v>
      </c>
      <c r="K11" s="30">
        <f t="shared" si="3"/>
        <v>2.2834702833247778E-2</v>
      </c>
      <c r="L11" s="28">
        <f t="shared" si="4"/>
        <v>2.606083827477363E-2</v>
      </c>
      <c r="N11" s="4">
        <f t="shared" si="5"/>
        <v>2.6800000000000001E-2</v>
      </c>
      <c r="O11" s="9">
        <f t="shared" si="6"/>
        <v>-7.3916172522637061E-4</v>
      </c>
      <c r="P11" s="37">
        <f t="shared" si="7"/>
        <v>-268.91675791348075</v>
      </c>
      <c r="Q11" s="37">
        <f t="shared" si="8"/>
        <v>1173.7105073442676</v>
      </c>
      <c r="R11" s="9">
        <f t="shared" si="1"/>
        <v>6.6444210803684067E-2</v>
      </c>
    </row>
    <row r="12" spans="1:18" x14ac:dyDescent="0.25">
      <c r="A12" s="22">
        <v>210005</v>
      </c>
      <c r="B12" s="19" t="s">
        <v>7</v>
      </c>
      <c r="C12" s="22" t="s">
        <v>2</v>
      </c>
      <c r="D12" s="20" t="s">
        <v>3</v>
      </c>
      <c r="E12" s="15">
        <v>28782.859499999999</v>
      </c>
      <c r="F12" s="15">
        <v>25895.1</v>
      </c>
      <c r="G12" s="15">
        <v>35297.819017226997</v>
      </c>
      <c r="H12" s="15">
        <v>283443.93537694804</v>
      </c>
      <c r="I12" s="24">
        <f t="shared" si="0"/>
        <v>9.135880774997876E-2</v>
      </c>
      <c r="J12" s="27">
        <f t="shared" si="2"/>
        <v>6.0702638809128342E-3</v>
      </c>
      <c r="K12" s="30">
        <f t="shared" si="3"/>
        <v>2.1807388614000511E-2</v>
      </c>
      <c r="L12" s="28">
        <f t="shared" si="4"/>
        <v>2.7877652494913346E-2</v>
      </c>
      <c r="N12" s="4">
        <f t="shared" si="5"/>
        <v>2.6800000000000001E-2</v>
      </c>
      <c r="O12" s="9">
        <f t="shared" si="6"/>
        <v>1.0776524949133448E-3</v>
      </c>
      <c r="P12" s="37">
        <f t="shared" si="7"/>
        <v>305.45406412702494</v>
      </c>
      <c r="Q12" s="37">
        <f t="shared" si="8"/>
        <v>1720.5794831824792</v>
      </c>
      <c r="R12" s="9">
        <f t="shared" si="1"/>
        <v>6.6444210803684067E-2</v>
      </c>
    </row>
    <row r="13" spans="1:18" x14ac:dyDescent="0.25">
      <c r="A13" s="22">
        <v>210006</v>
      </c>
      <c r="B13" s="19" t="s">
        <v>8</v>
      </c>
      <c r="C13" s="22" t="s">
        <v>2</v>
      </c>
      <c r="D13" s="20" t="s">
        <v>3</v>
      </c>
      <c r="E13" s="15">
        <v>9330.7697599999992</v>
      </c>
      <c r="F13" s="15">
        <v>2754.3</v>
      </c>
      <c r="G13" s="15">
        <v>5599.6747388140002</v>
      </c>
      <c r="H13" s="15">
        <v>80269.567614525004</v>
      </c>
      <c r="I13" s="24">
        <f t="shared" si="0"/>
        <v>3.4313128647046581E-2</v>
      </c>
      <c r="J13" s="27">
        <f t="shared" si="2"/>
        <v>2.2799087531582937E-3</v>
      </c>
      <c r="K13" s="30">
        <f t="shared" si="3"/>
        <v>2.3176484912470881E-2</v>
      </c>
      <c r="L13" s="28">
        <f t="shared" si="4"/>
        <v>2.5456393665629174E-2</v>
      </c>
      <c r="N13" s="4">
        <f t="shared" si="5"/>
        <v>2.6800000000000001E-2</v>
      </c>
      <c r="O13" s="9">
        <f t="shared" si="6"/>
        <v>-1.3436063343708268E-3</v>
      </c>
      <c r="P13" s="37">
        <f t="shared" si="7"/>
        <v>-107.85069950408318</v>
      </c>
      <c r="Q13" s="37">
        <f t="shared" si="8"/>
        <v>183.00728981658705</v>
      </c>
      <c r="R13" s="9">
        <f t="shared" si="1"/>
        <v>6.6444210803684067E-2</v>
      </c>
    </row>
    <row r="14" spans="1:18" x14ac:dyDescent="0.25">
      <c r="A14" s="22">
        <v>210008</v>
      </c>
      <c r="B14" s="19" t="s">
        <v>9</v>
      </c>
      <c r="C14" s="22" t="s">
        <v>2</v>
      </c>
      <c r="D14" s="20" t="s">
        <v>3</v>
      </c>
      <c r="E14" s="15">
        <v>32287.774880000001</v>
      </c>
      <c r="F14" s="15">
        <v>29328.6</v>
      </c>
      <c r="G14" s="15">
        <v>38320.862028736003</v>
      </c>
      <c r="H14" s="15">
        <v>442920.57230607606</v>
      </c>
      <c r="I14" s="24">
        <f t="shared" si="0"/>
        <v>6.6216386941116714E-2</v>
      </c>
      <c r="J14" s="27">
        <f t="shared" si="2"/>
        <v>4.3996955725738715E-3</v>
      </c>
      <c r="K14" s="30">
        <f t="shared" si="3"/>
        <v>2.2410806713413198E-2</v>
      </c>
      <c r="L14" s="28">
        <f t="shared" si="4"/>
        <v>2.6810502285987071E-2</v>
      </c>
      <c r="N14" s="4">
        <f t="shared" si="5"/>
        <v>2.6800000000000001E-2</v>
      </c>
      <c r="O14" s="9">
        <f t="shared" si="6"/>
        <v>1.050228598706987E-5</v>
      </c>
      <c r="P14" s="37">
        <f t="shared" si="7"/>
        <v>4.6516785199150696</v>
      </c>
      <c r="Q14" s="37">
        <f t="shared" si="8"/>
        <v>1948.7156809769281</v>
      </c>
      <c r="R14" s="9">
        <f t="shared" si="1"/>
        <v>6.6444210803684053E-2</v>
      </c>
    </row>
    <row r="15" spans="1:18" x14ac:dyDescent="0.25">
      <c r="A15" s="22">
        <v>210009</v>
      </c>
      <c r="B15" s="19" t="s">
        <v>10</v>
      </c>
      <c r="C15" s="22" t="s">
        <v>2</v>
      </c>
      <c r="D15" s="20" t="s">
        <v>3</v>
      </c>
      <c r="E15" s="15">
        <v>76305.548490000001</v>
      </c>
      <c r="F15" s="15">
        <v>152453.29999999999</v>
      </c>
      <c r="G15" s="15">
        <v>203300.62697283001</v>
      </c>
      <c r="H15" s="15">
        <v>1904475.0387438713</v>
      </c>
      <c r="I15" s="24">
        <f t="shared" si="0"/>
        <v>8.0050038408774921E-2</v>
      </c>
      <c r="J15" s="27">
        <f t="shared" si="2"/>
        <v>5.3188616268756471E-3</v>
      </c>
      <c r="K15" s="30">
        <f t="shared" si="3"/>
        <v>2.2078799078189403E-2</v>
      </c>
      <c r="L15" s="28">
        <f t="shared" si="4"/>
        <v>2.7397660705065049E-2</v>
      </c>
      <c r="N15" s="4">
        <f t="shared" si="5"/>
        <v>2.6800000000000001E-2</v>
      </c>
      <c r="O15" s="9">
        <f t="shared" si="6"/>
        <v>5.9766070506504787E-4</v>
      </c>
      <c r="P15" s="37">
        <f t="shared" si="7"/>
        <v>1138.2298944344464</v>
      </c>
      <c r="Q15" s="37">
        <f t="shared" si="8"/>
        <v>10129.639202917288</v>
      </c>
      <c r="R15" s="9">
        <f t="shared" si="1"/>
        <v>6.6444210803684067E-2</v>
      </c>
    </row>
    <row r="16" spans="1:18" x14ac:dyDescent="0.25">
      <c r="A16" s="22">
        <v>210010</v>
      </c>
      <c r="B16" s="19" t="s">
        <v>11</v>
      </c>
      <c r="C16" s="22" t="s">
        <v>2</v>
      </c>
      <c r="D16" s="20" t="s">
        <v>3</v>
      </c>
      <c r="E16" s="15">
        <v>4766.5025999999998</v>
      </c>
      <c r="F16" s="15">
        <v>1264.2</v>
      </c>
      <c r="G16" s="15">
        <v>1563.120871177</v>
      </c>
      <c r="H16" s="15">
        <v>36418.504196640002</v>
      </c>
      <c r="I16" s="24">
        <f t="shared" si="0"/>
        <v>3.4713122570164102E-2</v>
      </c>
      <c r="J16" s="27">
        <f t="shared" si="2"/>
        <v>2.3064860337061069E-3</v>
      </c>
      <c r="K16" s="30">
        <f t="shared" si="3"/>
        <v>2.3166885058316062E-2</v>
      </c>
      <c r="L16" s="28">
        <f t="shared" si="4"/>
        <v>2.5473371092022169E-2</v>
      </c>
      <c r="N16" s="4">
        <f t="shared" si="5"/>
        <v>2.6800000000000001E-2</v>
      </c>
      <c r="O16" s="9">
        <f t="shared" si="6"/>
        <v>-1.3266289079778316E-3</v>
      </c>
      <c r="P16" s="37">
        <f t="shared" si="7"/>
        <v>-48.313840452574603</v>
      </c>
      <c r="Q16" s="37">
        <f t="shared" si="8"/>
        <v>83.998771298017402</v>
      </c>
      <c r="R16" s="9">
        <f t="shared" si="1"/>
        <v>6.6444210803684067E-2</v>
      </c>
    </row>
    <row r="17" spans="1:18" x14ac:dyDescent="0.25">
      <c r="A17" s="22">
        <v>210011</v>
      </c>
      <c r="B17" s="19" t="s">
        <v>12</v>
      </c>
      <c r="C17" s="22" t="s">
        <v>2</v>
      </c>
      <c r="D17" s="20" t="s">
        <v>3</v>
      </c>
      <c r="E17" s="15">
        <v>29374.001499999998</v>
      </c>
      <c r="F17" s="15">
        <v>23762.9</v>
      </c>
      <c r="G17" s="15">
        <v>31079.770339602001</v>
      </c>
      <c r="H17" s="15">
        <v>308987.51270539802</v>
      </c>
      <c r="I17" s="24">
        <f t="shared" si="0"/>
        <v>7.6905696906452561E-2</v>
      </c>
      <c r="J17" s="27">
        <f t="shared" si="2"/>
        <v>5.1099383372565678E-3</v>
      </c>
      <c r="K17" s="30">
        <f t="shared" si="3"/>
        <v>2.2154263274245141E-2</v>
      </c>
      <c r="L17" s="28">
        <f t="shared" si="4"/>
        <v>2.7264201611501709E-2</v>
      </c>
      <c r="N17" s="4">
        <f t="shared" si="5"/>
        <v>2.6800000000000001E-2</v>
      </c>
      <c r="O17" s="9">
        <f t="shared" si="6"/>
        <v>4.642016115017078E-4</v>
      </c>
      <c r="P17" s="37">
        <f t="shared" si="7"/>
        <v>143.43250133175019</v>
      </c>
      <c r="Q17" s="37">
        <f t="shared" si="8"/>
        <v>1578.9071369068643</v>
      </c>
      <c r="R17" s="9">
        <f t="shared" si="1"/>
        <v>6.6444210803684067E-2</v>
      </c>
    </row>
    <row r="18" spans="1:18" x14ac:dyDescent="0.25">
      <c r="A18" s="22">
        <v>210012</v>
      </c>
      <c r="B18" s="19" t="s">
        <v>13</v>
      </c>
      <c r="C18" s="22" t="s">
        <v>2</v>
      </c>
      <c r="D18" s="20" t="s">
        <v>3</v>
      </c>
      <c r="E18" s="15">
        <v>35783.366929999997</v>
      </c>
      <c r="F18" s="15">
        <f>32696.9+F19</f>
        <v>34171</v>
      </c>
      <c r="G18" s="15">
        <f>45914.105449279+G19</f>
        <v>48502.024874529001</v>
      </c>
      <c r="H18" s="15">
        <f>550169.653184369</f>
        <v>550169.65318436897</v>
      </c>
      <c r="I18" s="24">
        <f t="shared" si="0"/>
        <v>6.2109932458504498E-2</v>
      </c>
      <c r="J18" s="27">
        <f t="shared" si="2"/>
        <v>4.1268454452754524E-3</v>
      </c>
      <c r="K18" s="30">
        <f t="shared" si="3"/>
        <v>2.2509361620995892E-2</v>
      </c>
      <c r="L18" s="28">
        <f t="shared" si="4"/>
        <v>2.6636207066271345E-2</v>
      </c>
      <c r="N18" s="4">
        <f t="shared" si="5"/>
        <v>2.6800000000000001E-2</v>
      </c>
      <c r="O18" s="9">
        <f t="shared" si="6"/>
        <v>-1.637929337286563E-4</v>
      </c>
      <c r="P18" s="37">
        <f t="shared" si="7"/>
        <v>-90.113901543545168</v>
      </c>
      <c r="Q18" s="37">
        <f t="shared" si="8"/>
        <v>2270.4651273726886</v>
      </c>
      <c r="R18" s="9">
        <f t="shared" si="1"/>
        <v>6.6444210803684081E-2</v>
      </c>
    </row>
    <row r="19" spans="1:18" s="46" customFormat="1" hidden="1" x14ac:dyDescent="0.25">
      <c r="A19" s="38">
        <v>210012</v>
      </c>
      <c r="B19" s="39" t="s">
        <v>81</v>
      </c>
      <c r="C19" s="38" t="s">
        <v>2</v>
      </c>
      <c r="D19" s="40" t="s">
        <v>3</v>
      </c>
      <c r="E19" s="41">
        <v>35783.366929999997</v>
      </c>
      <c r="F19" s="41">
        <v>1474.1</v>
      </c>
      <c r="G19" s="41">
        <v>2587.9194252500001</v>
      </c>
      <c r="H19" s="41"/>
      <c r="I19" s="42" t="e">
        <f t="shared" si="0"/>
        <v>#DIV/0!</v>
      </c>
      <c r="J19" s="43" t="e">
        <f t="shared" si="2"/>
        <v>#DIV/0!</v>
      </c>
      <c r="K19" s="44" t="e">
        <f t="shared" si="3"/>
        <v>#DIV/0!</v>
      </c>
      <c r="L19" s="45" t="e">
        <f t="shared" si="4"/>
        <v>#DIV/0!</v>
      </c>
      <c r="N19" s="47">
        <f t="shared" si="5"/>
        <v>2.6800000000000001E-2</v>
      </c>
      <c r="O19" s="48" t="e">
        <f t="shared" si="6"/>
        <v>#DIV/0!</v>
      </c>
      <c r="P19" s="49" t="e">
        <f t="shared" si="7"/>
        <v>#DIV/0!</v>
      </c>
      <c r="Q19" s="49" t="e">
        <f t="shared" si="8"/>
        <v>#DIV/0!</v>
      </c>
      <c r="R19" s="48" t="e">
        <f t="shared" si="1"/>
        <v>#DIV/0!</v>
      </c>
    </row>
    <row r="20" spans="1:18" x14ac:dyDescent="0.25">
      <c r="A20" s="22">
        <v>210013</v>
      </c>
      <c r="B20" s="19" t="s">
        <v>14</v>
      </c>
      <c r="C20" s="22" t="s">
        <v>2</v>
      </c>
      <c r="D20" s="20" t="s">
        <v>3</v>
      </c>
      <c r="E20" s="15">
        <v>7329.7790500000001</v>
      </c>
      <c r="F20" s="15">
        <v>2835.2</v>
      </c>
      <c r="G20" s="15">
        <v>6694.3115694389999</v>
      </c>
      <c r="H20" s="15">
        <v>78456.927728924027</v>
      </c>
      <c r="I20" s="24">
        <f t="shared" si="0"/>
        <v>3.6137025525596403E-2</v>
      </c>
      <c r="J20" s="27">
        <f t="shared" si="2"/>
        <v>2.4010961418408396E-3</v>
      </c>
      <c r="K20" s="30">
        <f t="shared" si="3"/>
        <v>2.3132711387385686E-2</v>
      </c>
      <c r="L20" s="28">
        <f t="shared" si="4"/>
        <v>2.5533807529226526E-2</v>
      </c>
      <c r="N20" s="4">
        <f t="shared" si="5"/>
        <v>2.6800000000000001E-2</v>
      </c>
      <c r="O20" s="9">
        <f t="shared" si="6"/>
        <v>-1.2661924707734751E-3</v>
      </c>
      <c r="P20" s="37">
        <f t="shared" si="7"/>
        <v>-99.341571170382281</v>
      </c>
      <c r="Q20" s="37">
        <f t="shared" si="8"/>
        <v>188.38262647060506</v>
      </c>
      <c r="R20" s="9">
        <f t="shared" si="1"/>
        <v>6.6444210803684067E-2</v>
      </c>
    </row>
    <row r="21" spans="1:18" x14ac:dyDescent="0.25">
      <c r="A21" s="22">
        <v>210015</v>
      </c>
      <c r="B21" s="19" t="s">
        <v>15</v>
      </c>
      <c r="C21" s="22" t="s">
        <v>2</v>
      </c>
      <c r="D21" s="20" t="s">
        <v>3</v>
      </c>
      <c r="E21" s="15">
        <v>35592.115109999999</v>
      </c>
      <c r="F21" s="15">
        <v>22910.3</v>
      </c>
      <c r="G21" s="15">
        <v>32512.770788315</v>
      </c>
      <c r="H21" s="15">
        <v>384994.79072194913</v>
      </c>
      <c r="I21" s="24">
        <f t="shared" si="0"/>
        <v>5.9508077906815816E-2</v>
      </c>
      <c r="J21" s="27">
        <f t="shared" si="2"/>
        <v>3.9539672729625251E-3</v>
      </c>
      <c r="K21" s="30">
        <f t="shared" si="3"/>
        <v>2.2571806130236422E-2</v>
      </c>
      <c r="L21" s="28">
        <f t="shared" si="4"/>
        <v>2.6525773403198949E-2</v>
      </c>
      <c r="N21" s="4">
        <f t="shared" si="5"/>
        <v>2.6800000000000001E-2</v>
      </c>
      <c r="O21" s="9">
        <f t="shared" si="6"/>
        <v>-2.7422659680105196E-4</v>
      </c>
      <c r="P21" s="37">
        <f t="shared" si="7"/>
        <v>-105.57581124581333</v>
      </c>
      <c r="Q21" s="37">
        <f t="shared" si="8"/>
        <v>1522.2568027756433</v>
      </c>
      <c r="R21" s="9">
        <f t="shared" si="1"/>
        <v>6.6444210803684081E-2</v>
      </c>
    </row>
    <row r="22" spans="1:18" x14ac:dyDescent="0.25">
      <c r="A22" s="22">
        <v>210016</v>
      </c>
      <c r="B22" s="19" t="s">
        <v>16</v>
      </c>
      <c r="C22" s="22" t="s">
        <v>2</v>
      </c>
      <c r="D22" s="20" t="s">
        <v>3</v>
      </c>
      <c r="E22" s="15">
        <v>17062.997159999999</v>
      </c>
      <c r="F22" s="15">
        <v>7260.6</v>
      </c>
      <c r="G22" s="15">
        <v>13613.535899945</v>
      </c>
      <c r="H22" s="15">
        <v>203204.56140112702</v>
      </c>
      <c r="I22" s="24">
        <f t="shared" si="0"/>
        <v>3.5730497140108647E-2</v>
      </c>
      <c r="J22" s="27">
        <f t="shared" si="2"/>
        <v>2.3740846840978095E-3</v>
      </c>
      <c r="K22" s="30">
        <f t="shared" si="3"/>
        <v>2.3142468068637394E-2</v>
      </c>
      <c r="L22" s="28">
        <f t="shared" si="4"/>
        <v>2.5516552752735202E-2</v>
      </c>
      <c r="N22" s="4">
        <f t="shared" si="5"/>
        <v>2.6800000000000001E-2</v>
      </c>
      <c r="O22" s="9">
        <f t="shared" si="6"/>
        <v>-1.283447247264799E-3</v>
      </c>
      <c r="P22" s="37">
        <f t="shared" si="7"/>
        <v>-260.80233496192727</v>
      </c>
      <c r="Q22" s="37">
        <f t="shared" si="8"/>
        <v>482.42483696122855</v>
      </c>
      <c r="R22" s="9">
        <f t="shared" si="1"/>
        <v>6.6444210803684067E-2</v>
      </c>
    </row>
    <row r="23" spans="1:18" x14ac:dyDescent="0.25">
      <c r="A23" s="22">
        <v>210017</v>
      </c>
      <c r="B23" s="19" t="s">
        <v>17</v>
      </c>
      <c r="C23" s="22" t="s">
        <v>2</v>
      </c>
      <c r="D23" s="20" t="s">
        <v>3</v>
      </c>
      <c r="E23" s="15">
        <v>4954.6907799999999</v>
      </c>
      <c r="F23" s="15">
        <v>1715.5</v>
      </c>
      <c r="G23" s="15">
        <v>3139.7611891360002</v>
      </c>
      <c r="H23" s="15">
        <v>38992.927456847989</v>
      </c>
      <c r="I23" s="24">
        <f t="shared" si="0"/>
        <v>4.3995157888529389E-2</v>
      </c>
      <c r="J23" s="27">
        <f t="shared" si="2"/>
        <v>2.9232235450868107E-3</v>
      </c>
      <c r="K23" s="30">
        <f t="shared" si="3"/>
        <v>2.2944116210675297E-2</v>
      </c>
      <c r="L23" s="28">
        <f t="shared" si="4"/>
        <v>2.5867339755762109E-2</v>
      </c>
      <c r="N23" s="4">
        <f t="shared" si="5"/>
        <v>2.6800000000000001E-2</v>
      </c>
      <c r="O23" s="9">
        <f t="shared" si="6"/>
        <v>-9.3266024423789215E-4</v>
      </c>
      <c r="P23" s="37">
        <f t="shared" si="7"/>
        <v>-36.367153245454254</v>
      </c>
      <c r="Q23" s="37">
        <f t="shared" si="8"/>
        <v>113.98504363372001</v>
      </c>
      <c r="R23" s="9">
        <f t="shared" si="1"/>
        <v>6.6444210803684067E-2</v>
      </c>
    </row>
    <row r="24" spans="1:18" x14ac:dyDescent="0.25">
      <c r="A24" s="22">
        <v>210018</v>
      </c>
      <c r="B24" s="19" t="s">
        <v>18</v>
      </c>
      <c r="C24" s="22" t="s">
        <v>2</v>
      </c>
      <c r="D24" s="20" t="s">
        <v>3</v>
      </c>
      <c r="E24" s="15">
        <v>15255.126099999999</v>
      </c>
      <c r="F24" s="15">
        <v>11994.4</v>
      </c>
      <c r="G24" s="15">
        <v>17580.489353802001</v>
      </c>
      <c r="H24" s="15">
        <v>136235.45374274897</v>
      </c>
      <c r="I24" s="24">
        <f t="shared" si="0"/>
        <v>8.8041693043051886E-2</v>
      </c>
      <c r="J24" s="27">
        <f t="shared" si="2"/>
        <v>5.8498608120657845E-3</v>
      </c>
      <c r="K24" s="30">
        <f t="shared" si="3"/>
        <v>2.1886999366966756E-2</v>
      </c>
      <c r="L24" s="28">
        <f t="shared" si="4"/>
        <v>2.7736860179032541E-2</v>
      </c>
      <c r="N24" s="4">
        <f t="shared" si="5"/>
        <v>2.6800000000000001E-2</v>
      </c>
      <c r="O24" s="9">
        <f t="shared" si="6"/>
        <v>9.3686017903253996E-4</v>
      </c>
      <c r="P24" s="37">
        <f t="shared" si="7"/>
        <v>127.63357158401112</v>
      </c>
      <c r="Q24" s="37">
        <f t="shared" si="8"/>
        <v>796.95844206370816</v>
      </c>
      <c r="R24" s="9">
        <f t="shared" si="1"/>
        <v>6.6444210803684067E-2</v>
      </c>
    </row>
    <row r="25" spans="1:18" x14ac:dyDescent="0.25">
      <c r="A25" s="22">
        <v>210019</v>
      </c>
      <c r="B25" s="19" t="s">
        <v>19</v>
      </c>
      <c r="C25" s="22" t="s">
        <v>2</v>
      </c>
      <c r="D25" s="20" t="s">
        <v>3</v>
      </c>
      <c r="E25" s="15">
        <v>30302.584019999998</v>
      </c>
      <c r="F25" s="15">
        <v>39633.300000000003</v>
      </c>
      <c r="G25" s="15">
        <v>48236.102280535</v>
      </c>
      <c r="H25" s="15">
        <v>329243.339728205</v>
      </c>
      <c r="I25" s="24">
        <f t="shared" si="0"/>
        <v>0.12037692253005892</v>
      </c>
      <c r="J25" s="27">
        <f t="shared" si="2"/>
        <v>7.9983496164859804E-3</v>
      </c>
      <c r="K25" s="30">
        <f t="shared" si="3"/>
        <v>2.1110953859278588E-2</v>
      </c>
      <c r="L25" s="28">
        <f t="shared" si="4"/>
        <v>2.910930347576457E-2</v>
      </c>
      <c r="N25" s="4">
        <f t="shared" si="5"/>
        <v>2.6800000000000001E-2</v>
      </c>
      <c r="O25" s="9">
        <f t="shared" si="6"/>
        <v>2.3093034757645688E-3</v>
      </c>
      <c r="P25" s="37">
        <f t="shared" si="7"/>
        <v>760.32278880667855</v>
      </c>
      <c r="Q25" s="37">
        <f t="shared" si="8"/>
        <v>2633.4033400456519</v>
      </c>
      <c r="R25" s="9">
        <f t="shared" si="1"/>
        <v>6.6444210803684067E-2</v>
      </c>
    </row>
    <row r="26" spans="1:18" x14ac:dyDescent="0.25">
      <c r="A26" s="22">
        <v>210022</v>
      </c>
      <c r="B26" s="19" t="s">
        <v>20</v>
      </c>
      <c r="C26" s="22" t="s">
        <v>2</v>
      </c>
      <c r="D26" s="20" t="s">
        <v>3</v>
      </c>
      <c r="E26" s="15">
        <v>20657.140309999999</v>
      </c>
      <c r="F26" s="15">
        <v>10902.9</v>
      </c>
      <c r="G26" s="15">
        <v>17017.712938717999</v>
      </c>
      <c r="H26" s="15">
        <v>236595.14715232598</v>
      </c>
      <c r="I26" s="24">
        <f t="shared" si="0"/>
        <v>4.6082517461697704E-2</v>
      </c>
      <c r="J26" s="27">
        <f t="shared" si="2"/>
        <v>3.0619165045894943E-3</v>
      </c>
      <c r="K26" s="30">
        <f t="shared" si="3"/>
        <v>2.2894019580919255E-2</v>
      </c>
      <c r="L26" s="28">
        <f t="shared" si="4"/>
        <v>2.5955936085508748E-2</v>
      </c>
      <c r="N26" s="4">
        <f t="shared" si="5"/>
        <v>2.6800000000000001E-2</v>
      </c>
      <c r="O26" s="9">
        <f t="shared" si="6"/>
        <v>-8.4406391449125262E-4</v>
      </c>
      <c r="P26" s="37">
        <f t="shared" si="7"/>
        <v>-199.70142605502622</v>
      </c>
      <c r="Q26" s="37">
        <f t="shared" si="8"/>
        <v>724.43458597148708</v>
      </c>
      <c r="R26" s="9">
        <f t="shared" si="1"/>
        <v>6.6444210803684081E-2</v>
      </c>
    </row>
    <row r="27" spans="1:18" x14ac:dyDescent="0.25">
      <c r="A27" s="22">
        <v>210023</v>
      </c>
      <c r="B27" s="19" t="s">
        <v>21</v>
      </c>
      <c r="C27" s="22" t="s">
        <v>2</v>
      </c>
      <c r="D27" s="20" t="s">
        <v>3</v>
      </c>
      <c r="E27" s="15">
        <v>51465.785450000003</v>
      </c>
      <c r="F27" s="15">
        <v>54272.6</v>
      </c>
      <c r="G27" s="15">
        <v>65705.679257843003</v>
      </c>
      <c r="H27" s="15">
        <v>452285.72315870388</v>
      </c>
      <c r="I27" s="24">
        <f t="shared" si="0"/>
        <v>0.11999627054545811</v>
      </c>
      <c r="J27" s="27">
        <f t="shared" si="2"/>
        <v>7.9730574957783233E-3</v>
      </c>
      <c r="K27" s="30">
        <f t="shared" si="3"/>
        <v>2.1120089506909006E-2</v>
      </c>
      <c r="L27" s="28">
        <f t="shared" si="4"/>
        <v>2.9093147002687329E-2</v>
      </c>
      <c r="N27" s="4">
        <f t="shared" si="5"/>
        <v>2.6800000000000001E-2</v>
      </c>
      <c r="O27" s="9">
        <f t="shared" si="6"/>
        <v>2.2931470026873284E-3</v>
      </c>
      <c r="P27" s="37">
        <f t="shared" si="7"/>
        <v>1037.1576504196526</v>
      </c>
      <c r="Q27" s="37">
        <f t="shared" si="8"/>
        <v>3606.1000752640234</v>
      </c>
      <c r="R27" s="9">
        <f t="shared" si="1"/>
        <v>6.6444210803684053E-2</v>
      </c>
    </row>
    <row r="28" spans="1:18" x14ac:dyDescent="0.25">
      <c r="A28" s="22">
        <v>210024</v>
      </c>
      <c r="B28" s="19" t="s">
        <v>22</v>
      </c>
      <c r="C28" s="22" t="s">
        <v>2</v>
      </c>
      <c r="D28" s="20" t="s">
        <v>3</v>
      </c>
      <c r="E28" s="15">
        <v>20424.962749999999</v>
      </c>
      <c r="F28" s="15">
        <v>13395</v>
      </c>
      <c r="G28" s="15">
        <v>22835.619486750002</v>
      </c>
      <c r="H28" s="15">
        <v>319590.06841621798</v>
      </c>
      <c r="I28" s="24">
        <f t="shared" si="0"/>
        <v>4.1913067156251642E-2</v>
      </c>
      <c r="J28" s="27">
        <f t="shared" si="2"/>
        <v>2.7848806695589512E-3</v>
      </c>
      <c r="K28" s="30">
        <f t="shared" si="3"/>
        <v>2.299408638824996E-2</v>
      </c>
      <c r="L28" s="28">
        <f t="shared" si="4"/>
        <v>2.577896705780891E-2</v>
      </c>
      <c r="N28" s="4">
        <f t="shared" si="5"/>
        <v>2.6800000000000001E-2</v>
      </c>
      <c r="O28" s="9">
        <f t="shared" si="6"/>
        <v>-1.0210329421910906E-3</v>
      </c>
      <c r="P28" s="37">
        <f t="shared" si="7"/>
        <v>-326.31198785006296</v>
      </c>
      <c r="Q28" s="37">
        <f t="shared" si="8"/>
        <v>890.0202037153482</v>
      </c>
      <c r="R28" s="9">
        <f t="shared" si="1"/>
        <v>6.6444210803684081E-2</v>
      </c>
    </row>
    <row r="29" spans="1:18" x14ac:dyDescent="0.25">
      <c r="A29" s="22">
        <v>210027</v>
      </c>
      <c r="B29" s="19" t="s">
        <v>23</v>
      </c>
      <c r="C29" s="22" t="s">
        <v>2</v>
      </c>
      <c r="D29" s="20" t="s">
        <v>3</v>
      </c>
      <c r="E29" s="15">
        <v>22027.865849999998</v>
      </c>
      <c r="F29" s="15">
        <v>20137.8</v>
      </c>
      <c r="G29" s="15">
        <v>28857.392356091001</v>
      </c>
      <c r="H29" s="15">
        <v>237050.91213846402</v>
      </c>
      <c r="I29" s="24">
        <f t="shared" si="0"/>
        <v>8.4951371071870382E-2</v>
      </c>
      <c r="J29" s="27">
        <f t="shared" si="2"/>
        <v>5.6445268075613446E-3</v>
      </c>
      <c r="K29" s="30">
        <f t="shared" si="3"/>
        <v>2.1961167094275112E-2</v>
      </c>
      <c r="L29" s="28">
        <f t="shared" si="4"/>
        <v>2.7605693901836457E-2</v>
      </c>
      <c r="N29" s="4">
        <f t="shared" si="5"/>
        <v>2.6800000000000001E-2</v>
      </c>
      <c r="O29" s="9">
        <f t="shared" si="6"/>
        <v>8.0569390183645589E-4</v>
      </c>
      <c r="P29" s="37">
        <f t="shared" si="7"/>
        <v>190.99047433472995</v>
      </c>
      <c r="Q29" s="37">
        <f t="shared" si="8"/>
        <v>1338.0402283224291</v>
      </c>
      <c r="R29" s="9">
        <f t="shared" si="1"/>
        <v>6.6444210803684081E-2</v>
      </c>
    </row>
    <row r="30" spans="1:18" x14ac:dyDescent="0.25">
      <c r="A30" s="22">
        <v>210028</v>
      </c>
      <c r="B30" s="19" t="s">
        <v>24</v>
      </c>
      <c r="C30" s="22" t="s">
        <v>2</v>
      </c>
      <c r="D30" s="20" t="s">
        <v>3</v>
      </c>
      <c r="E30" s="15">
        <v>17155.724600000001</v>
      </c>
      <c r="F30" s="15">
        <v>8364.2000000000007</v>
      </c>
      <c r="G30" s="15">
        <v>13076.245838082999</v>
      </c>
      <c r="H30" s="15">
        <v>130840.81487224804</v>
      </c>
      <c r="I30" s="24">
        <f t="shared" si="0"/>
        <v>6.3926535524612416E-2</v>
      </c>
      <c r="J30" s="27">
        <f t="shared" si="2"/>
        <v>4.2475482023465452E-3</v>
      </c>
      <c r="K30" s="30">
        <f t="shared" si="3"/>
        <v>2.2465763147409303E-2</v>
      </c>
      <c r="L30" s="28">
        <f t="shared" si="4"/>
        <v>2.6713311349755849E-2</v>
      </c>
      <c r="N30" s="4">
        <f t="shared" si="5"/>
        <v>2.6800000000000001E-2</v>
      </c>
      <c r="O30" s="9">
        <f t="shared" si="6"/>
        <v>-8.6688650244151622E-5</v>
      </c>
      <c r="P30" s="37">
        <f t="shared" si="7"/>
        <v>-11.342413638120103</v>
      </c>
      <c r="Q30" s="37">
        <f t="shared" si="8"/>
        <v>555.75266800417432</v>
      </c>
      <c r="R30" s="9">
        <f t="shared" si="1"/>
        <v>6.6444210803684067E-2</v>
      </c>
    </row>
    <row r="31" spans="1:18" x14ac:dyDescent="0.25">
      <c r="A31" s="22">
        <v>210029</v>
      </c>
      <c r="B31" s="19" t="s">
        <v>25</v>
      </c>
      <c r="C31" s="22" t="s">
        <v>2</v>
      </c>
      <c r="D31" s="20" t="s">
        <v>3</v>
      </c>
      <c r="E31" s="15">
        <v>35131.661039999999</v>
      </c>
      <c r="F31" s="15">
        <v>29053.5</v>
      </c>
      <c r="G31" s="15">
        <v>43247.935519587001</v>
      </c>
      <c r="H31" s="15">
        <v>530773.45532154315</v>
      </c>
      <c r="I31" s="24">
        <f t="shared" si="0"/>
        <v>5.4738042584287411E-2</v>
      </c>
      <c r="J31" s="27">
        <f t="shared" si="2"/>
        <v>3.637026040451428E-3</v>
      </c>
      <c r="K31" s="30">
        <f t="shared" si="3"/>
        <v>2.2686286977977102E-2</v>
      </c>
      <c r="L31" s="28">
        <f t="shared" si="4"/>
        <v>2.632331301842853E-2</v>
      </c>
      <c r="N31" s="4">
        <f t="shared" si="5"/>
        <v>2.6800000000000001E-2</v>
      </c>
      <c r="O31" s="9">
        <f t="shared" si="6"/>
        <v>-4.7668698157147041E-4</v>
      </c>
      <c r="P31" s="37">
        <f t="shared" si="7"/>
        <v>-253.0127963154861</v>
      </c>
      <c r="Q31" s="37">
        <f t="shared" si="8"/>
        <v>1930.4368785848351</v>
      </c>
      <c r="R31" s="9">
        <f t="shared" si="1"/>
        <v>6.6444210803684067E-2</v>
      </c>
    </row>
    <row r="32" spans="1:18" x14ac:dyDescent="0.25">
      <c r="A32" s="22">
        <v>210030</v>
      </c>
      <c r="B32" s="19" t="s">
        <v>26</v>
      </c>
      <c r="C32" s="22" t="s">
        <v>2</v>
      </c>
      <c r="D32" s="20" t="s">
        <v>3</v>
      </c>
      <c r="E32" s="15">
        <v>4545.8254900000002</v>
      </c>
      <c r="F32" s="15">
        <v>1914.6</v>
      </c>
      <c r="G32" s="15">
        <v>3325.2515528550002</v>
      </c>
      <c r="H32" s="15">
        <v>40681.096085764999</v>
      </c>
      <c r="I32" s="24">
        <f t="shared" si="0"/>
        <v>4.7063628668303034E-2</v>
      </c>
      <c r="J32" s="27">
        <f t="shared" si="2"/>
        <v>3.1271056644230355E-3</v>
      </c>
      <c r="K32" s="30">
        <f t="shared" si="3"/>
        <v>2.2870472911960728E-2</v>
      </c>
      <c r="L32" s="28">
        <f t="shared" si="4"/>
        <v>2.5997578576383764E-2</v>
      </c>
      <c r="N32" s="4">
        <f t="shared" si="5"/>
        <v>2.6800000000000001E-2</v>
      </c>
      <c r="O32" s="9">
        <f t="shared" si="6"/>
        <v>-8.0242142361623692E-4</v>
      </c>
      <c r="P32" s="37">
        <f t="shared" si="7"/>
        <v>-32.643383035408476</v>
      </c>
      <c r="Q32" s="37">
        <f t="shared" si="8"/>
        <v>127.2140860047335</v>
      </c>
      <c r="R32" s="9">
        <f t="shared" si="1"/>
        <v>6.6444210803684067E-2</v>
      </c>
    </row>
    <row r="33" spans="1:18" x14ac:dyDescent="0.25">
      <c r="A33" s="22">
        <v>210032</v>
      </c>
      <c r="B33" s="19" t="s">
        <v>27</v>
      </c>
      <c r="C33" s="22" t="s">
        <v>2</v>
      </c>
      <c r="D33" s="20" t="s">
        <v>3</v>
      </c>
      <c r="E33" s="15">
        <v>13244</v>
      </c>
      <c r="F33" s="15">
        <v>8387.2999999999993</v>
      </c>
      <c r="G33" s="15">
        <v>13712.3</v>
      </c>
      <c r="H33" s="15">
        <v>121511.4</v>
      </c>
      <c r="I33" s="24">
        <f t="shared" si="0"/>
        <v>6.9024799319240826E-2</v>
      </c>
      <c r="J33" s="27">
        <f t="shared" si="2"/>
        <v>4.5862983166496257E-3</v>
      </c>
      <c r="K33" s="30">
        <f t="shared" si="3"/>
        <v>2.2343404816338223E-2</v>
      </c>
      <c r="L33" s="28">
        <f t="shared" si="4"/>
        <v>2.6929703132987849E-2</v>
      </c>
      <c r="N33" s="4">
        <f t="shared" si="5"/>
        <v>2.6800000000000001E-2</v>
      </c>
      <c r="O33" s="9">
        <f t="shared" si="6"/>
        <v>1.2970313298784827E-4</v>
      </c>
      <c r="P33" s="37">
        <f t="shared" si="7"/>
        <v>15.760409273739626</v>
      </c>
      <c r="Q33" s="37">
        <f t="shared" si="8"/>
        <v>557.28752927373932</v>
      </c>
      <c r="R33" s="9">
        <f t="shared" si="1"/>
        <v>6.6444210803684067E-2</v>
      </c>
    </row>
    <row r="34" spans="1:18" x14ac:dyDescent="0.25">
      <c r="A34" s="22">
        <v>210033</v>
      </c>
      <c r="B34" s="19" t="s">
        <v>28</v>
      </c>
      <c r="C34" s="22" t="s">
        <v>2</v>
      </c>
      <c r="D34" s="20" t="s">
        <v>3</v>
      </c>
      <c r="E34" s="15">
        <v>19154.574830000001</v>
      </c>
      <c r="F34" s="15">
        <v>18212.8</v>
      </c>
      <c r="G34" s="15">
        <v>26166.656419839001</v>
      </c>
      <c r="H34" s="15">
        <v>199458.99420435901</v>
      </c>
      <c r="I34" s="24">
        <f t="shared" si="0"/>
        <v>9.1310998898048057E-2</v>
      </c>
      <c r="J34" s="27">
        <f t="shared" si="2"/>
        <v>6.0670872594768685E-3</v>
      </c>
      <c r="K34" s="30">
        <f t="shared" si="3"/>
        <v>2.1808536026446848E-2</v>
      </c>
      <c r="L34" s="28">
        <f t="shared" si="4"/>
        <v>2.7875623285923717E-2</v>
      </c>
      <c r="N34" s="4">
        <f t="shared" si="5"/>
        <v>2.6800000000000001E-2</v>
      </c>
      <c r="O34" s="9">
        <f t="shared" si="6"/>
        <v>1.0756232859237165E-3</v>
      </c>
      <c r="P34" s="37">
        <f t="shared" si="7"/>
        <v>214.54273875313217</v>
      </c>
      <c r="Q34" s="37">
        <f t="shared" si="8"/>
        <v>1210.135122525337</v>
      </c>
      <c r="R34" s="9">
        <f t="shared" si="1"/>
        <v>6.6444210803684067E-2</v>
      </c>
    </row>
    <row r="35" spans="1:18" x14ac:dyDescent="0.25">
      <c r="A35" s="22">
        <v>210034</v>
      </c>
      <c r="B35" s="19" t="s">
        <v>29</v>
      </c>
      <c r="C35" s="22" t="s">
        <v>2</v>
      </c>
      <c r="D35" s="20" t="s">
        <v>3</v>
      </c>
      <c r="E35" s="15">
        <v>12179.877839999999</v>
      </c>
      <c r="F35" s="15">
        <v>4785.1000000000004</v>
      </c>
      <c r="G35" s="15">
        <v>9183.6426719890005</v>
      </c>
      <c r="H35" s="15">
        <v>143095.62448530103</v>
      </c>
      <c r="I35" s="24">
        <f t="shared" si="0"/>
        <v>3.3439876426770355E-2</v>
      </c>
      <c r="J35" s="27">
        <f t="shared" si="2"/>
        <v>2.2218861985494752E-3</v>
      </c>
      <c r="K35" s="30">
        <f t="shared" si="3"/>
        <v>2.3197442965757511E-2</v>
      </c>
      <c r="L35" s="28">
        <f t="shared" si="4"/>
        <v>2.5419329164306986E-2</v>
      </c>
      <c r="N35" s="4">
        <f t="shared" si="5"/>
        <v>2.6800000000000001E-2</v>
      </c>
      <c r="O35" s="9">
        <f t="shared" si="6"/>
        <v>-1.3806708356930153E-3</v>
      </c>
      <c r="P35" s="37">
        <f t="shared" si="7"/>
        <v>-197.56795544213446</v>
      </c>
      <c r="Q35" s="37">
        <f t="shared" si="8"/>
        <v>317.94219311670872</v>
      </c>
      <c r="R35" s="9">
        <f t="shared" si="1"/>
        <v>6.6444210803684081E-2</v>
      </c>
    </row>
    <row r="36" spans="1:18" x14ac:dyDescent="0.25">
      <c r="A36" s="22">
        <v>210035</v>
      </c>
      <c r="B36" s="19" t="s">
        <v>30</v>
      </c>
      <c r="C36" s="22" t="s">
        <v>2</v>
      </c>
      <c r="D36" s="20" t="s">
        <v>3</v>
      </c>
      <c r="E36" s="15">
        <v>14173.28909</v>
      </c>
      <c r="F36" s="15">
        <v>4858.8999999999996</v>
      </c>
      <c r="G36" s="15">
        <v>8328.3894708169992</v>
      </c>
      <c r="H36" s="15">
        <v>108027.417453501</v>
      </c>
      <c r="I36" s="24">
        <f t="shared" si="0"/>
        <v>4.4978396360270761E-2</v>
      </c>
      <c r="J36" s="27">
        <f t="shared" si="2"/>
        <v>2.9885540493734867E-3</v>
      </c>
      <c r="K36" s="30">
        <f t="shared" si="3"/>
        <v>2.2920518487353502E-2</v>
      </c>
      <c r="L36" s="28">
        <f t="shared" si="4"/>
        <v>2.5909072536726988E-2</v>
      </c>
      <c r="N36" s="4">
        <f t="shared" si="5"/>
        <v>2.6800000000000001E-2</v>
      </c>
      <c r="O36" s="9">
        <f t="shared" si="6"/>
        <v>-8.9092746327301339E-4</v>
      </c>
      <c r="P36" s="37">
        <f t="shared" si="7"/>
        <v>-96.244592995782497</v>
      </c>
      <c r="Q36" s="37">
        <f t="shared" si="8"/>
        <v>322.84577587402049</v>
      </c>
      <c r="R36" s="9">
        <f t="shared" si="1"/>
        <v>6.6444210803684067E-2</v>
      </c>
    </row>
    <row r="37" spans="1:18" x14ac:dyDescent="0.25">
      <c r="A37" s="22">
        <v>210037</v>
      </c>
      <c r="B37" s="19" t="s">
        <v>31</v>
      </c>
      <c r="C37" s="22" t="s">
        <v>2</v>
      </c>
      <c r="D37" s="20" t="s">
        <v>3</v>
      </c>
      <c r="E37" s="15">
        <v>15124.33036</v>
      </c>
      <c r="F37" s="15">
        <v>10286</v>
      </c>
      <c r="G37" s="15">
        <v>15267.094109782</v>
      </c>
      <c r="H37" s="15">
        <v>146637.20691957805</v>
      </c>
      <c r="I37" s="24">
        <f t="shared" si="0"/>
        <v>7.0145907822980219E-2</v>
      </c>
      <c r="J37" s="27">
        <f t="shared" si="2"/>
        <v>4.6607894864058889E-3</v>
      </c>
      <c r="K37" s="30">
        <f t="shared" si="3"/>
        <v>2.2316498212248473E-2</v>
      </c>
      <c r="L37" s="28">
        <f t="shared" si="4"/>
        <v>2.6977287698654363E-2</v>
      </c>
      <c r="N37" s="4">
        <f t="shared" si="5"/>
        <v>2.6800000000000001E-2</v>
      </c>
      <c r="O37" s="9">
        <f t="shared" si="6"/>
        <v>1.7728769865436173E-4</v>
      </c>
      <c r="P37" s="37">
        <f t="shared" si="7"/>
        <v>25.996972951875438</v>
      </c>
      <c r="Q37" s="37">
        <f t="shared" si="8"/>
        <v>683.44515232669426</v>
      </c>
      <c r="R37" s="9">
        <f t="shared" si="1"/>
        <v>6.6444210803684067E-2</v>
      </c>
    </row>
    <row r="38" spans="1:18" x14ac:dyDescent="0.25">
      <c r="A38" s="22">
        <v>210038</v>
      </c>
      <c r="B38" s="19" t="s">
        <v>32</v>
      </c>
      <c r="C38" s="22" t="s">
        <v>2</v>
      </c>
      <c r="D38" s="20" t="s">
        <v>3</v>
      </c>
      <c r="E38" s="15">
        <v>9327.3515000000007</v>
      </c>
      <c r="F38" s="15">
        <v>8723.5</v>
      </c>
      <c r="G38" s="15">
        <v>14309.947571217999</v>
      </c>
      <c r="H38" s="15">
        <v>162736.58746097703</v>
      </c>
      <c r="I38" s="24">
        <f t="shared" si="0"/>
        <v>5.3605032132628613E-2</v>
      </c>
      <c r="J38" s="27">
        <f t="shared" si="2"/>
        <v>3.5617440551586337E-3</v>
      </c>
      <c r="K38" s="30">
        <f t="shared" si="3"/>
        <v>2.2713479228816915E-2</v>
      </c>
      <c r="L38" s="28">
        <f t="shared" si="4"/>
        <v>2.6275223283975548E-2</v>
      </c>
      <c r="N38" s="4">
        <f t="shared" si="5"/>
        <v>2.6800000000000001E-2</v>
      </c>
      <c r="O38" s="9">
        <f t="shared" si="6"/>
        <v>-5.2477671602445264E-4</v>
      </c>
      <c r="P38" s="37">
        <f t="shared" si="7"/>
        <v>-85.400371944797641</v>
      </c>
      <c r="Q38" s="37">
        <f t="shared" si="8"/>
        <v>579.62607294593795</v>
      </c>
      <c r="R38" s="9">
        <f t="shared" si="1"/>
        <v>6.6444210803684067E-2</v>
      </c>
    </row>
    <row r="39" spans="1:18" x14ac:dyDescent="0.25">
      <c r="A39" s="22">
        <v>210039</v>
      </c>
      <c r="B39" s="19" t="s">
        <v>33</v>
      </c>
      <c r="C39" s="22" t="s">
        <v>2</v>
      </c>
      <c r="D39" s="20" t="s">
        <v>3</v>
      </c>
      <c r="E39" s="15">
        <v>11359.840340000001</v>
      </c>
      <c r="F39" s="15">
        <v>7554.7</v>
      </c>
      <c r="G39" s="15">
        <v>12175.002591795999</v>
      </c>
      <c r="H39" s="15">
        <v>111778.871507402</v>
      </c>
      <c r="I39" s="24">
        <f t="shared" si="0"/>
        <v>6.7586118003523835E-2</v>
      </c>
      <c r="J39" s="27">
        <f t="shared" si="2"/>
        <v>4.4907062720288046E-3</v>
      </c>
      <c r="K39" s="30">
        <f t="shared" si="3"/>
        <v>2.2377933167915427E-2</v>
      </c>
      <c r="L39" s="28">
        <f t="shared" si="4"/>
        <v>2.6868639439944234E-2</v>
      </c>
      <c r="N39" s="4">
        <f t="shared" si="5"/>
        <v>2.6800000000000001E-2</v>
      </c>
      <c r="O39" s="9">
        <f t="shared" si="6"/>
        <v>6.8639439944232633E-5</v>
      </c>
      <c r="P39" s="37">
        <f t="shared" si="7"/>
        <v>7.6724391378664158</v>
      </c>
      <c r="Q39" s="37">
        <f t="shared" si="8"/>
        <v>501.96607935859197</v>
      </c>
      <c r="R39" s="9">
        <f t="shared" si="1"/>
        <v>6.6444210803684067E-2</v>
      </c>
    </row>
    <row r="40" spans="1:18" x14ac:dyDescent="0.25">
      <c r="A40" s="22">
        <v>210040</v>
      </c>
      <c r="B40" s="19" t="s">
        <v>34</v>
      </c>
      <c r="C40" s="22" t="s">
        <v>2</v>
      </c>
      <c r="D40" s="20" t="s">
        <v>3</v>
      </c>
      <c r="E40" s="15">
        <v>21361.302879999999</v>
      </c>
      <c r="F40" s="15">
        <v>11403.7</v>
      </c>
      <c r="G40" s="15">
        <v>18059.328955509001</v>
      </c>
      <c r="H40" s="15">
        <v>180645.79047820196</v>
      </c>
      <c r="I40" s="24">
        <f t="shared" ref="I40:I60" si="9">+F40/H40</f>
        <v>6.3127405126974456E-2</v>
      </c>
      <c r="J40" s="27">
        <f t="shared" si="2"/>
        <v>4.1944506137462576E-3</v>
      </c>
      <c r="K40" s="30">
        <f t="shared" si="3"/>
        <v>2.2484942276952614E-2</v>
      </c>
      <c r="L40" s="28">
        <f t="shared" si="4"/>
        <v>2.6679392890698872E-2</v>
      </c>
      <c r="N40" s="4">
        <f t="shared" si="5"/>
        <v>2.6800000000000001E-2</v>
      </c>
      <c r="O40" s="9">
        <f t="shared" si="6"/>
        <v>-1.2060710930112892E-4</v>
      </c>
      <c r="P40" s="37">
        <f t="shared" si="7"/>
        <v>-21.787166596993337</v>
      </c>
      <c r="Q40" s="37">
        <f t="shared" si="8"/>
        <v>757.70984674197211</v>
      </c>
      <c r="R40" s="9">
        <f t="shared" ref="R40:R60" si="10">+Q40/F40</f>
        <v>6.6444210803684067E-2</v>
      </c>
    </row>
    <row r="41" spans="1:18" x14ac:dyDescent="0.25">
      <c r="A41" s="22">
        <v>210043</v>
      </c>
      <c r="B41" s="19" t="s">
        <v>35</v>
      </c>
      <c r="C41" s="22" t="s">
        <v>2</v>
      </c>
      <c r="D41" s="20" t="s">
        <v>3</v>
      </c>
      <c r="E41" s="15">
        <v>30948.388340000001</v>
      </c>
      <c r="F41" s="15">
        <v>12876.9</v>
      </c>
      <c r="G41" s="15">
        <v>24743.713901578001</v>
      </c>
      <c r="H41" s="15">
        <v>320947.31998331804</v>
      </c>
      <c r="I41" s="24">
        <f t="shared" si="9"/>
        <v>4.0121537704908408E-2</v>
      </c>
      <c r="J41" s="27">
        <f t="shared" si="2"/>
        <v>2.665843909032893E-3</v>
      </c>
      <c r="K41" s="30">
        <f t="shared" si="3"/>
        <v>2.3037083095082199E-2</v>
      </c>
      <c r="L41" s="28">
        <f t="shared" si="4"/>
        <v>2.5702927004115091E-2</v>
      </c>
      <c r="N41" s="4">
        <f t="shared" si="5"/>
        <v>2.6800000000000001E-2</v>
      </c>
      <c r="O41" s="9">
        <f t="shared" si="6"/>
        <v>-1.0970729958849103E-3</v>
      </c>
      <c r="P41" s="37">
        <f t="shared" si="7"/>
        <v>-352.10263785533164</v>
      </c>
      <c r="Q41" s="37">
        <f t="shared" si="8"/>
        <v>855.59545809795929</v>
      </c>
      <c r="R41" s="9">
        <f t="shared" si="10"/>
        <v>6.6444210803684067E-2</v>
      </c>
    </row>
    <row r="42" spans="1:18" x14ac:dyDescent="0.25">
      <c r="A42" s="22">
        <v>210044</v>
      </c>
      <c r="B42" s="19" t="s">
        <v>36</v>
      </c>
      <c r="C42" s="22" t="s">
        <v>2</v>
      </c>
      <c r="D42" s="20" t="s">
        <v>3</v>
      </c>
      <c r="E42" s="15">
        <v>33105.68028</v>
      </c>
      <c r="F42" s="15">
        <v>30490</v>
      </c>
      <c r="G42" s="15">
        <v>38946.350951562003</v>
      </c>
      <c r="H42" s="15">
        <v>341360.612914306</v>
      </c>
      <c r="I42" s="24">
        <f t="shared" si="9"/>
        <v>8.9319033440024037E-2</v>
      </c>
      <c r="J42" s="27">
        <f t="shared" si="2"/>
        <v>5.9347326866702639E-3</v>
      </c>
      <c r="K42" s="30">
        <f t="shared" si="3"/>
        <v>2.1856343197439423E-2</v>
      </c>
      <c r="L42" s="28">
        <f t="shared" si="4"/>
        <v>2.7791075884109687E-2</v>
      </c>
      <c r="N42" s="4">
        <f t="shared" si="5"/>
        <v>2.6800000000000001E-2</v>
      </c>
      <c r="O42" s="9">
        <f t="shared" si="6"/>
        <v>9.9107588410968575E-4</v>
      </c>
      <c r="P42" s="37">
        <f t="shared" si="7"/>
        <v>338.31427124427</v>
      </c>
      <c r="Q42" s="37">
        <f t="shared" si="8"/>
        <v>2025.8839874043272</v>
      </c>
      <c r="R42" s="9">
        <f t="shared" si="10"/>
        <v>6.6444210803684067E-2</v>
      </c>
    </row>
    <row r="43" spans="1:18" x14ac:dyDescent="0.25">
      <c r="A43" s="22">
        <v>210045</v>
      </c>
      <c r="B43" s="19" t="s">
        <v>37</v>
      </c>
      <c r="C43" s="22" t="s">
        <v>2</v>
      </c>
      <c r="D43" s="20" t="s">
        <v>3</v>
      </c>
      <c r="E43" s="15">
        <v>947.4</v>
      </c>
      <c r="F43" s="15">
        <v>495.67099999999999</v>
      </c>
      <c r="G43" s="15">
        <v>796.558397184</v>
      </c>
      <c r="H43" s="15">
        <v>14666.025856381999</v>
      </c>
      <c r="I43" s="24">
        <f t="shared" si="9"/>
        <v>3.3797226655256855E-2</v>
      </c>
      <c r="J43" s="27">
        <f t="shared" si="2"/>
        <v>2.2456300524617769E-3</v>
      </c>
      <c r="K43" s="30">
        <f t="shared" si="3"/>
        <v>2.3188866560273837E-2</v>
      </c>
      <c r="L43" s="28">
        <f t="shared" si="4"/>
        <v>2.5434496612735613E-2</v>
      </c>
      <c r="N43" s="4">
        <f t="shared" si="5"/>
        <v>2.6800000000000001E-2</v>
      </c>
      <c r="O43" s="9">
        <f t="shared" si="6"/>
        <v>-1.3655033872643878E-3</v>
      </c>
      <c r="P43" s="37">
        <f t="shared" si="7"/>
        <v>-20.026507984596712</v>
      </c>
      <c r="Q43" s="37">
        <f t="shared" si="8"/>
        <v>32.934468413272882</v>
      </c>
      <c r="R43" s="9">
        <f t="shared" si="10"/>
        <v>6.6444210803684067E-2</v>
      </c>
    </row>
    <row r="44" spans="1:18" x14ac:dyDescent="0.25">
      <c r="A44" s="22">
        <v>210048</v>
      </c>
      <c r="B44" s="19" t="s">
        <v>38</v>
      </c>
      <c r="C44" s="22" t="s">
        <v>2</v>
      </c>
      <c r="D44" s="20" t="s">
        <v>3</v>
      </c>
      <c r="E44" s="15">
        <v>29525.99856</v>
      </c>
      <c r="F44" s="15">
        <v>10856.9</v>
      </c>
      <c r="G44" s="15">
        <v>18390.476577164001</v>
      </c>
      <c r="H44" s="15">
        <v>241795.73859871805</v>
      </c>
      <c r="I44" s="24">
        <f t="shared" si="9"/>
        <v>4.4901122174109152E-2</v>
      </c>
      <c r="J44" s="27">
        <f t="shared" si="2"/>
        <v>2.9834196270584817E-3</v>
      </c>
      <c r="K44" s="30">
        <f t="shared" si="3"/>
        <v>2.292237306782138E-2</v>
      </c>
      <c r="L44" s="28">
        <f t="shared" si="4"/>
        <v>2.5905792694879862E-2</v>
      </c>
      <c r="N44" s="4">
        <f t="shared" si="5"/>
        <v>2.6800000000000001E-2</v>
      </c>
      <c r="O44" s="9">
        <f t="shared" si="6"/>
        <v>-8.9420730512013852E-4</v>
      </c>
      <c r="P44" s="37">
        <f t="shared" si="7"/>
        <v>-216.21551580189313</v>
      </c>
      <c r="Q44" s="37">
        <f t="shared" si="8"/>
        <v>721.37815227451756</v>
      </c>
      <c r="R44" s="9">
        <f t="shared" si="10"/>
        <v>6.6444210803684067E-2</v>
      </c>
    </row>
    <row r="45" spans="1:18" x14ac:dyDescent="0.25">
      <c r="A45" s="22">
        <v>210049</v>
      </c>
      <c r="B45" s="19" t="s">
        <v>39</v>
      </c>
      <c r="C45" s="22" t="s">
        <v>2</v>
      </c>
      <c r="D45" s="20" t="s">
        <v>3</v>
      </c>
      <c r="E45" s="15">
        <v>28074.535530000001</v>
      </c>
      <c r="F45" s="15">
        <v>24532.9</v>
      </c>
      <c r="G45" s="15">
        <v>31438.116273537002</v>
      </c>
      <c r="H45" s="15">
        <v>246945.97947435701</v>
      </c>
      <c r="I45" s="24">
        <f t="shared" si="9"/>
        <v>9.9345209232481191E-2</v>
      </c>
      <c r="J45" s="27">
        <f t="shared" si="2"/>
        <v>6.6009140245790812E-3</v>
      </c>
      <c r="K45" s="30">
        <f t="shared" si="3"/>
        <v>2.1615714978420453E-2</v>
      </c>
      <c r="L45" s="28">
        <f t="shared" si="4"/>
        <v>2.8216629002999535E-2</v>
      </c>
      <c r="N45" s="4">
        <f t="shared" si="5"/>
        <v>2.6800000000000001E-2</v>
      </c>
      <c r="O45" s="9">
        <f t="shared" si="6"/>
        <v>1.4166290029995338E-3</v>
      </c>
      <c r="P45" s="37">
        <f t="shared" si="7"/>
        <v>349.8308366975017</v>
      </c>
      <c r="Q45" s="37">
        <f t="shared" si="8"/>
        <v>1630.0691792257012</v>
      </c>
      <c r="R45" s="9">
        <f t="shared" si="10"/>
        <v>6.6444210803684081E-2</v>
      </c>
    </row>
    <row r="46" spans="1:18" x14ac:dyDescent="0.25">
      <c r="A46" s="22">
        <v>210051</v>
      </c>
      <c r="B46" s="19" t="s">
        <v>40</v>
      </c>
      <c r="C46" s="22" t="s">
        <v>2</v>
      </c>
      <c r="D46" s="20" t="s">
        <v>3</v>
      </c>
      <c r="E46" s="15">
        <v>16542.92614</v>
      </c>
      <c r="F46" s="15">
        <v>7315.5</v>
      </c>
      <c r="G46" s="15">
        <v>11534.402157660001</v>
      </c>
      <c r="H46" s="15">
        <v>179299.45578452502</v>
      </c>
      <c r="I46" s="24">
        <f t="shared" si="9"/>
        <v>4.0800458473178404E-2</v>
      </c>
      <c r="J46" s="27">
        <f t="shared" si="2"/>
        <v>2.7109542636788238E-3</v>
      </c>
      <c r="K46" s="30">
        <f t="shared" si="3"/>
        <v>2.3020788996643719E-2</v>
      </c>
      <c r="L46" s="28">
        <f t="shared" si="4"/>
        <v>2.5731743260322543E-2</v>
      </c>
      <c r="N46" s="4">
        <f t="shared" si="5"/>
        <v>2.6800000000000001E-2</v>
      </c>
      <c r="O46" s="9">
        <f t="shared" si="6"/>
        <v>-1.0682567396774582E-3</v>
      </c>
      <c r="P46" s="37">
        <f t="shared" si="7"/>
        <v>-191.53785206231927</v>
      </c>
      <c r="Q46" s="37">
        <f t="shared" si="8"/>
        <v>486.07262413435086</v>
      </c>
      <c r="R46" s="9">
        <f t="shared" si="10"/>
        <v>6.6444210803684081E-2</v>
      </c>
    </row>
    <row r="47" spans="1:18" x14ac:dyDescent="0.25">
      <c r="A47" s="22">
        <v>210055</v>
      </c>
      <c r="B47" s="19" t="s">
        <v>41</v>
      </c>
      <c r="C47" s="22" t="s">
        <v>2</v>
      </c>
      <c r="D47" s="20" t="s">
        <v>3</v>
      </c>
      <c r="E47" s="15">
        <v>6800.5448399999996</v>
      </c>
      <c r="F47" s="15">
        <v>3562.8</v>
      </c>
      <c r="G47" s="15">
        <v>6190.1044614140001</v>
      </c>
      <c r="H47" s="15">
        <v>84995.121610330985</v>
      </c>
      <c r="I47" s="24">
        <f t="shared" si="9"/>
        <v>4.191769989263653E-2</v>
      </c>
      <c r="J47" s="27">
        <f t="shared" si="2"/>
        <v>2.7851884880719067E-3</v>
      </c>
      <c r="K47" s="30">
        <f t="shared" si="3"/>
        <v>2.2993975202576726E-2</v>
      </c>
      <c r="L47" s="28">
        <f t="shared" si="4"/>
        <v>2.5779163690648633E-2</v>
      </c>
      <c r="N47" s="4">
        <f t="shared" si="5"/>
        <v>2.6800000000000001E-2</v>
      </c>
      <c r="O47" s="9">
        <f t="shared" si="6"/>
        <v>-1.0208363093513681E-3</v>
      </c>
      <c r="P47" s="37">
        <f t="shared" si="7"/>
        <v>-86.766106257560992</v>
      </c>
      <c r="Q47" s="37">
        <f t="shared" si="8"/>
        <v>236.72743425136559</v>
      </c>
      <c r="R47" s="9">
        <f t="shared" si="10"/>
        <v>6.6444210803684067E-2</v>
      </c>
    </row>
    <row r="48" spans="1:18" x14ac:dyDescent="0.25">
      <c r="A48" s="22">
        <v>210056</v>
      </c>
      <c r="B48" s="19" t="s">
        <v>42</v>
      </c>
      <c r="C48" s="22" t="s">
        <v>2</v>
      </c>
      <c r="D48" s="20" t="s">
        <v>3</v>
      </c>
      <c r="E48" s="15">
        <v>18398.307769999999</v>
      </c>
      <c r="F48" s="15">
        <v>13563.4</v>
      </c>
      <c r="G48" s="15">
        <v>19266.657137644001</v>
      </c>
      <c r="H48" s="15">
        <v>213746.02170548303</v>
      </c>
      <c r="I48" s="24">
        <f t="shared" si="9"/>
        <v>6.3455683955085607E-2</v>
      </c>
      <c r="J48" s="27">
        <f t="shared" si="2"/>
        <v>4.2162628414036604E-3</v>
      </c>
      <c r="K48" s="30">
        <f t="shared" si="3"/>
        <v>2.2477063585077946E-2</v>
      </c>
      <c r="L48" s="28">
        <f t="shared" si="4"/>
        <v>2.6693326426481607E-2</v>
      </c>
      <c r="N48" s="4">
        <f t="shared" si="5"/>
        <v>2.6800000000000001E-2</v>
      </c>
      <c r="O48" s="9">
        <f t="shared" si="6"/>
        <v>-1.0667357351839407E-4</v>
      </c>
      <c r="P48" s="37">
        <f t="shared" si="7"/>
        <v>-22.8010519606641</v>
      </c>
      <c r="Q48" s="37">
        <f t="shared" si="8"/>
        <v>901.20940881468835</v>
      </c>
      <c r="R48" s="9">
        <f t="shared" si="10"/>
        <v>6.6444210803684053E-2</v>
      </c>
    </row>
    <row r="49" spans="1:18" x14ac:dyDescent="0.25">
      <c r="A49" s="22">
        <v>210057</v>
      </c>
      <c r="B49" s="19" t="s">
        <v>43</v>
      </c>
      <c r="C49" s="22" t="s">
        <v>2</v>
      </c>
      <c r="D49" s="20" t="s">
        <v>3</v>
      </c>
      <c r="E49" s="15">
        <v>29509.12599</v>
      </c>
      <c r="F49" s="15">
        <v>11772.6</v>
      </c>
      <c r="G49" s="15">
        <v>20950.552763659001</v>
      </c>
      <c r="H49" s="15">
        <v>301138.20154256508</v>
      </c>
      <c r="I49" s="24">
        <f t="shared" si="9"/>
        <v>3.9093678383199E-2</v>
      </c>
      <c r="J49" s="27">
        <f t="shared" si="2"/>
        <v>2.5975486075847012E-3</v>
      </c>
      <c r="K49" s="30">
        <f t="shared" si="3"/>
        <v>2.3061751718803224E-2</v>
      </c>
      <c r="L49" s="28">
        <f t="shared" si="4"/>
        <v>2.5659300326387927E-2</v>
      </c>
      <c r="N49" s="4">
        <f t="shared" si="5"/>
        <v>2.6800000000000001E-2</v>
      </c>
      <c r="O49" s="9">
        <f t="shared" si="6"/>
        <v>-1.1406996736120743E-3</v>
      </c>
      <c r="P49" s="37">
        <f t="shared" si="7"/>
        <v>-343.50824821173103</v>
      </c>
      <c r="Q49" s="37">
        <f t="shared" si="8"/>
        <v>782.22111610745105</v>
      </c>
      <c r="R49" s="9">
        <f t="shared" si="10"/>
        <v>6.6444210803684067E-2</v>
      </c>
    </row>
    <row r="50" spans="1:18" x14ac:dyDescent="0.25">
      <c r="A50" s="22">
        <v>210058</v>
      </c>
      <c r="B50" s="19" t="s">
        <v>44</v>
      </c>
      <c r="C50" s="22" t="s">
        <v>2</v>
      </c>
      <c r="D50" s="20" t="s">
        <v>3</v>
      </c>
      <c r="E50" s="15">
        <v>4986.86618</v>
      </c>
      <c r="F50" s="15">
        <v>2738.6</v>
      </c>
      <c r="G50" s="15">
        <v>5126.1634865039996</v>
      </c>
      <c r="H50" s="15">
        <v>100941.69541848899</v>
      </c>
      <c r="I50" s="24">
        <f t="shared" si="9"/>
        <v>2.7130513200181342E-2</v>
      </c>
      <c r="J50" s="27">
        <f t="shared" si="2"/>
        <v>1.8026655382849823E-3</v>
      </c>
      <c r="K50" s="30">
        <f t="shared" si="3"/>
        <v>2.3348867683195648E-2</v>
      </c>
      <c r="L50" s="28">
        <f t="shared" si="4"/>
        <v>2.5151533221480629E-2</v>
      </c>
      <c r="N50" s="4">
        <f t="shared" si="5"/>
        <v>2.6800000000000001E-2</v>
      </c>
      <c r="O50" s="9">
        <f t="shared" si="6"/>
        <v>-1.6484667785193717E-3</v>
      </c>
      <c r="P50" s="37">
        <f t="shared" si="7"/>
        <v>-166.39903146480017</v>
      </c>
      <c r="Q50" s="37">
        <f t="shared" si="8"/>
        <v>181.96411570696918</v>
      </c>
      <c r="R50" s="9">
        <f t="shared" si="10"/>
        <v>6.6444210803684067E-2</v>
      </c>
    </row>
    <row r="51" spans="1:18" x14ac:dyDescent="0.25">
      <c r="A51" s="22">
        <v>210060</v>
      </c>
      <c r="B51" s="19" t="s">
        <v>45</v>
      </c>
      <c r="C51" s="22" t="s">
        <v>2</v>
      </c>
      <c r="D51" s="20" t="s">
        <v>3</v>
      </c>
      <c r="E51" s="15">
        <v>5603.6</v>
      </c>
      <c r="F51" s="15">
        <v>1046.078</v>
      </c>
      <c r="G51" s="15">
        <v>2295.4998174809998</v>
      </c>
      <c r="H51" s="15">
        <v>41664.773443526996</v>
      </c>
      <c r="I51" s="24">
        <f t="shared" si="9"/>
        <v>2.5107012796262252E-2</v>
      </c>
      <c r="J51" s="27">
        <f t="shared" si="2"/>
        <v>1.6682156508856425E-3</v>
      </c>
      <c r="K51" s="30">
        <f t="shared" si="3"/>
        <v>2.3397431692889707E-2</v>
      </c>
      <c r="L51" s="28">
        <f t="shared" si="4"/>
        <v>2.5065647343775348E-2</v>
      </c>
      <c r="N51" s="4">
        <f t="shared" si="5"/>
        <v>2.6800000000000001E-2</v>
      </c>
      <c r="O51" s="9">
        <f t="shared" si="6"/>
        <v>-1.7343526562246525E-3</v>
      </c>
      <c r="P51" s="37">
        <f t="shared" si="7"/>
        <v>-72.261410492779405</v>
      </c>
      <c r="Q51" s="37">
        <f t="shared" si="8"/>
        <v>69.50582714909622</v>
      </c>
      <c r="R51" s="9">
        <f t="shared" si="10"/>
        <v>6.6444210803684067E-2</v>
      </c>
    </row>
    <row r="52" spans="1:18" x14ac:dyDescent="0.25">
      <c r="A52" s="22">
        <v>210061</v>
      </c>
      <c r="B52" s="19" t="s">
        <v>46</v>
      </c>
      <c r="C52" s="22" t="s">
        <v>2</v>
      </c>
      <c r="D52" s="20" t="s">
        <v>3</v>
      </c>
      <c r="E52" s="15">
        <v>8985.5</v>
      </c>
      <c r="F52" s="15">
        <v>3933.9960000000001</v>
      </c>
      <c r="G52" s="15">
        <v>7182.5736201709997</v>
      </c>
      <c r="H52" s="15">
        <v>75913.691213191982</v>
      </c>
      <c r="I52" s="24">
        <f t="shared" si="9"/>
        <v>5.1821956449884313E-2</v>
      </c>
      <c r="J52" s="27">
        <f t="shared" si="2"/>
        <v>3.4432689986154483E-3</v>
      </c>
      <c r="K52" s="30">
        <f t="shared" si="3"/>
        <v>2.2756273045202776E-2</v>
      </c>
      <c r="L52" s="28">
        <f t="shared" si="4"/>
        <v>2.6199542043818226E-2</v>
      </c>
      <c r="N52" s="4">
        <f t="shared" si="5"/>
        <v>2.6800000000000001E-2</v>
      </c>
      <c r="O52" s="9">
        <f t="shared" si="6"/>
        <v>-6.004579561817748E-4</v>
      </c>
      <c r="P52" s="37">
        <f t="shared" si="7"/>
        <v>-45.582979872087613</v>
      </c>
      <c r="Q52" s="37">
        <f t="shared" si="8"/>
        <v>261.39125952484994</v>
      </c>
      <c r="R52" s="9">
        <f t="shared" si="10"/>
        <v>6.6444210803684081E-2</v>
      </c>
    </row>
    <row r="53" spans="1:18" x14ac:dyDescent="0.25">
      <c r="A53" s="22">
        <v>210062</v>
      </c>
      <c r="B53" s="19" t="s">
        <v>47</v>
      </c>
      <c r="C53" s="22" t="s">
        <v>2</v>
      </c>
      <c r="D53" s="20" t="s">
        <v>3</v>
      </c>
      <c r="E53" s="15">
        <v>18031.998060000002</v>
      </c>
      <c r="F53" s="15">
        <v>6006.5</v>
      </c>
      <c r="G53" s="15">
        <v>11362.933591845</v>
      </c>
      <c r="H53" s="15">
        <v>210118.09187647304</v>
      </c>
      <c r="I53" s="24">
        <f t="shared" si="9"/>
        <v>2.8586305664393619E-2</v>
      </c>
      <c r="J53" s="27">
        <f t="shared" si="2"/>
        <v>1.8993945196635175E-3</v>
      </c>
      <c r="K53" s="30">
        <f t="shared" si="3"/>
        <v>2.3313928664054556E-2</v>
      </c>
      <c r="L53" s="28">
        <f t="shared" si="4"/>
        <v>2.5213323183718071E-2</v>
      </c>
      <c r="N53" s="4">
        <f t="shared" si="5"/>
        <v>2.6800000000000001E-2</v>
      </c>
      <c r="O53" s="9">
        <f t="shared" si="6"/>
        <v>-1.5866768162819296E-3</v>
      </c>
      <c r="P53" s="37">
        <f t="shared" si="7"/>
        <v>-333.38950506179623</v>
      </c>
      <c r="Q53" s="37">
        <f t="shared" si="8"/>
        <v>399.09715219232834</v>
      </c>
      <c r="R53" s="9">
        <f t="shared" si="10"/>
        <v>6.6444210803684067E-2</v>
      </c>
    </row>
    <row r="54" spans="1:18" x14ac:dyDescent="0.25">
      <c r="A54" s="22">
        <v>210063</v>
      </c>
      <c r="B54" s="19" t="s">
        <v>48</v>
      </c>
      <c r="C54" s="22" t="s">
        <v>2</v>
      </c>
      <c r="D54" s="20" t="s">
        <v>3</v>
      </c>
      <c r="E54" s="15">
        <v>33785.374349999998</v>
      </c>
      <c r="F54" s="15">
        <v>21536</v>
      </c>
      <c r="G54" s="15">
        <v>28981.831761832</v>
      </c>
      <c r="H54" s="15">
        <v>300321.89642075211</v>
      </c>
      <c r="I54" s="24">
        <f t="shared" si="9"/>
        <v>7.170972298945523E-2</v>
      </c>
      <c r="J54" s="27">
        <f t="shared" si="2"/>
        <v>4.7646959509851528E-3</v>
      </c>
      <c r="K54" s="30">
        <f t="shared" si="3"/>
        <v>2.2278966648253077E-2</v>
      </c>
      <c r="L54" s="28">
        <f t="shared" si="4"/>
        <v>2.7043662599238232E-2</v>
      </c>
      <c r="N54" s="4">
        <f t="shared" si="5"/>
        <v>2.6800000000000001E-2</v>
      </c>
      <c r="O54" s="9">
        <f t="shared" si="6"/>
        <v>2.4366259923823061E-4</v>
      </c>
      <c r="P54" s="37">
        <f t="shared" si="7"/>
        <v>73.177213890035119</v>
      </c>
      <c r="Q54" s="37">
        <f t="shared" si="8"/>
        <v>1430.9425238681399</v>
      </c>
      <c r="R54" s="9">
        <f t="shared" si="10"/>
        <v>6.6444210803684053E-2</v>
      </c>
    </row>
    <row r="55" spans="1:18" x14ac:dyDescent="0.25">
      <c r="A55" s="22">
        <v>210064</v>
      </c>
      <c r="B55" s="19" t="s">
        <v>49</v>
      </c>
      <c r="C55" s="22" t="s">
        <v>2</v>
      </c>
      <c r="D55" s="20" t="s">
        <v>3</v>
      </c>
      <c r="E55" s="15">
        <v>1527.1003700000001</v>
      </c>
      <c r="F55" s="15">
        <v>1327.2</v>
      </c>
      <c r="G55" s="15">
        <v>2193.5844724960002</v>
      </c>
      <c r="H55" s="15">
        <v>39936.195129997999</v>
      </c>
      <c r="I55" s="24">
        <f t="shared" si="9"/>
        <v>3.3233010698184323E-2</v>
      </c>
      <c r="J55" s="27">
        <f t="shared" si="2"/>
        <v>2.2081411684712472E-3</v>
      </c>
      <c r="K55" s="30">
        <f t="shared" si="3"/>
        <v>2.3202407743243579E-2</v>
      </c>
      <c r="L55" s="28">
        <f t="shared" si="4"/>
        <v>2.5410548911714827E-2</v>
      </c>
      <c r="N55" s="4">
        <f t="shared" si="5"/>
        <v>2.6800000000000001E-2</v>
      </c>
      <c r="O55" s="9">
        <f t="shared" si="6"/>
        <v>-1.3894510882851742E-3</v>
      </c>
      <c r="P55" s="37">
        <f t="shared" si="7"/>
        <v>-55.489389785344791</v>
      </c>
      <c r="Q55" s="37">
        <f t="shared" si="8"/>
        <v>88.184756578649512</v>
      </c>
      <c r="R55" s="9">
        <f t="shared" si="10"/>
        <v>6.6444210803684081E-2</v>
      </c>
    </row>
    <row r="56" spans="1:18" x14ac:dyDescent="0.25">
      <c r="A56" s="22">
        <v>210065</v>
      </c>
      <c r="B56" s="19" t="s">
        <v>50</v>
      </c>
      <c r="C56" s="22" t="s">
        <v>2</v>
      </c>
      <c r="D56" s="20" t="s">
        <v>3</v>
      </c>
      <c r="E56" s="15">
        <v>7212.1624400000001</v>
      </c>
      <c r="F56" s="15">
        <v>2767.0472695530002</v>
      </c>
      <c r="G56" s="15">
        <v>5915.6495422260004</v>
      </c>
      <c r="H56" s="15">
        <v>76172.016879607996</v>
      </c>
      <c r="I56" s="24">
        <f t="shared" si="9"/>
        <v>3.6326296491878324E-2</v>
      </c>
      <c r="J56" s="27">
        <f t="shared" si="2"/>
        <v>2.4136721018234923E-3</v>
      </c>
      <c r="K56" s="30">
        <f t="shared" si="3"/>
        <v>2.312816888419492E-2</v>
      </c>
      <c r="L56" s="28">
        <f t="shared" si="4"/>
        <v>2.5541840986018412E-2</v>
      </c>
      <c r="N56" s="4">
        <f t="shared" si="5"/>
        <v>2.6800000000000001E-2</v>
      </c>
      <c r="O56" s="9">
        <f t="shared" si="6"/>
        <v>-1.2581590139815885E-3</v>
      </c>
      <c r="P56" s="37">
        <f t="shared" si="7"/>
        <v>-95.836509650236508</v>
      </c>
      <c r="Q56" s="37">
        <f t="shared" si="8"/>
        <v>183.85427208193798</v>
      </c>
      <c r="R56" s="9">
        <f t="shared" si="10"/>
        <v>6.6444210803684081E-2</v>
      </c>
    </row>
    <row r="57" spans="1:18" x14ac:dyDescent="0.25">
      <c r="A57" s="22">
        <v>210087</v>
      </c>
      <c r="B57" s="19" t="s">
        <v>51</v>
      </c>
      <c r="C57" s="22" t="s">
        <v>2</v>
      </c>
      <c r="D57" s="20" t="s">
        <v>3</v>
      </c>
      <c r="E57" s="15">
        <v>0</v>
      </c>
      <c r="F57" s="15">
        <v>146.1</v>
      </c>
      <c r="G57" s="15">
        <v>232.33030638299999</v>
      </c>
      <c r="H57" s="15">
        <v>10972.7</v>
      </c>
      <c r="I57" s="24">
        <f t="shared" si="9"/>
        <v>1.3314863251524235E-2</v>
      </c>
      <c r="J57" s="27">
        <f t="shared" si="2"/>
        <v>8.8469558070650254E-4</v>
      </c>
      <c r="K57" s="30">
        <f t="shared" si="3"/>
        <v>2.368044328196342E-2</v>
      </c>
      <c r="L57" s="28">
        <f t="shared" si="4"/>
        <v>2.4565138862669922E-2</v>
      </c>
      <c r="N57" s="4">
        <f t="shared" si="5"/>
        <v>2.6800000000000001E-2</v>
      </c>
      <c r="O57" s="9">
        <f t="shared" si="6"/>
        <v>-2.234861137330079E-3</v>
      </c>
      <c r="P57" s="37">
        <f t="shared" si="7"/>
        <v>-24.522460801581762</v>
      </c>
      <c r="Q57" s="37">
        <f t="shared" si="8"/>
        <v>9.7074991984182404</v>
      </c>
      <c r="R57" s="9">
        <f t="shared" si="10"/>
        <v>6.6444210803684053E-2</v>
      </c>
    </row>
    <row r="58" spans="1:18" x14ac:dyDescent="0.25">
      <c r="A58" s="22">
        <v>210088</v>
      </c>
      <c r="B58" s="19" t="s">
        <v>52</v>
      </c>
      <c r="C58" s="22" t="s">
        <v>2</v>
      </c>
      <c r="D58" s="20" t="s">
        <v>3</v>
      </c>
      <c r="E58" s="15">
        <v>0</v>
      </c>
      <c r="F58" s="15">
        <v>206.2</v>
      </c>
      <c r="G58" s="15">
        <v>372.90699136400002</v>
      </c>
      <c r="H58" s="15">
        <v>6871.260999999</v>
      </c>
      <c r="I58" s="24">
        <f t="shared" si="9"/>
        <v>3.0009047829798637E-2</v>
      </c>
      <c r="J58" s="27">
        <f t="shared" si="2"/>
        <v>1.9939275000209786E-3</v>
      </c>
      <c r="K58" s="30">
        <f t="shared" si="3"/>
        <v>2.3279782852084832E-2</v>
      </c>
      <c r="L58" s="28">
        <f t="shared" si="4"/>
        <v>2.5273710352105811E-2</v>
      </c>
      <c r="N58" s="4">
        <f t="shared" si="5"/>
        <v>2.6800000000000001E-2</v>
      </c>
      <c r="O58" s="9">
        <f t="shared" si="6"/>
        <v>-1.5262896478941898E-3</v>
      </c>
      <c r="P58" s="37">
        <f t="shared" si="7"/>
        <v>-10.487534532277552</v>
      </c>
      <c r="Q58" s="37">
        <f t="shared" si="8"/>
        <v>13.700796267719655</v>
      </c>
      <c r="R58" s="9">
        <f t="shared" si="10"/>
        <v>6.6444210803684067E-2</v>
      </c>
    </row>
    <row r="59" spans="1:18" x14ac:dyDescent="0.25">
      <c r="A59" s="22">
        <v>210333</v>
      </c>
      <c r="B59" s="19" t="s">
        <v>53</v>
      </c>
      <c r="C59" s="22" t="s">
        <v>2</v>
      </c>
      <c r="D59" s="20" t="s">
        <v>3</v>
      </c>
      <c r="E59" s="15">
        <v>0</v>
      </c>
      <c r="F59" s="15">
        <v>268.5</v>
      </c>
      <c r="G59" s="15">
        <v>519.69096840700001</v>
      </c>
      <c r="H59" s="15">
        <v>12608.398935767</v>
      </c>
      <c r="I59" s="24">
        <f t="shared" si="9"/>
        <v>2.1295328722374891E-2</v>
      </c>
      <c r="J59" s="27">
        <f t="shared" si="2"/>
        <v>1.4149513107632253E-3</v>
      </c>
      <c r="K59" s="30">
        <f t="shared" si="3"/>
        <v>2.3488912110663E-2</v>
      </c>
      <c r="L59" s="28">
        <f t="shared" si="4"/>
        <v>2.4903863421426226E-2</v>
      </c>
      <c r="N59" s="4">
        <f t="shared" si="5"/>
        <v>2.6800000000000001E-2</v>
      </c>
      <c r="O59" s="9">
        <f t="shared" si="6"/>
        <v>-1.8961365785737753E-3</v>
      </c>
      <c r="P59" s="37">
        <f t="shared" si="7"/>
        <v>-23.907246419358469</v>
      </c>
      <c r="Q59" s="37">
        <f t="shared" si="8"/>
        <v>17.840270600789172</v>
      </c>
      <c r="R59" s="9">
        <f t="shared" si="10"/>
        <v>6.6444210803684067E-2</v>
      </c>
    </row>
    <row r="60" spans="1:18" x14ac:dyDescent="0.25">
      <c r="A60" s="22">
        <v>218992</v>
      </c>
      <c r="B60" s="19" t="s">
        <v>54</v>
      </c>
      <c r="C60" s="22"/>
      <c r="D60" s="20"/>
      <c r="E60" s="16">
        <v>4703.08871</v>
      </c>
      <c r="F60" s="16">
        <v>0</v>
      </c>
      <c r="G60" s="16">
        <v>0</v>
      </c>
      <c r="H60" s="16">
        <v>163244.07478925699</v>
      </c>
      <c r="I60" s="24">
        <f t="shared" si="9"/>
        <v>0</v>
      </c>
      <c r="J60" s="27">
        <f t="shared" si="2"/>
        <v>0</v>
      </c>
      <c r="K60" s="30">
        <f t="shared" si="3"/>
        <v>2.4E-2</v>
      </c>
      <c r="L60" s="28">
        <f t="shared" si="4"/>
        <v>2.4E-2</v>
      </c>
      <c r="N60" s="4">
        <f t="shared" si="5"/>
        <v>2.6800000000000001E-2</v>
      </c>
      <c r="O60" s="9">
        <f t="shared" si="6"/>
        <v>-2.8000000000000004E-3</v>
      </c>
      <c r="P60" s="37">
        <f t="shared" si="7"/>
        <v>-457.08340940991962</v>
      </c>
      <c r="Q60" s="37">
        <f t="shared" si="8"/>
        <v>0</v>
      </c>
      <c r="R60" s="9" t="e">
        <f t="shared" si="10"/>
        <v>#DIV/0!</v>
      </c>
    </row>
    <row r="61" spans="1:18" x14ac:dyDescent="0.25">
      <c r="A61" s="10"/>
      <c r="B61" s="31" t="s">
        <v>82</v>
      </c>
      <c r="C61" s="10"/>
      <c r="D61" s="32"/>
      <c r="E61" s="33">
        <f>SUM(E8:E60)-E19</f>
        <v>1010271.0915699997</v>
      </c>
      <c r="F61" s="33">
        <f t="shared" ref="F61:H61" si="11">SUM(F8:F60)-F19</f>
        <v>849472.99379235692</v>
      </c>
      <c r="G61" s="33">
        <f t="shared" si="11"/>
        <v>1217540.3717128439</v>
      </c>
      <c r="H61" s="33">
        <f t="shared" si="11"/>
        <v>12876861.007342637</v>
      </c>
      <c r="I61" s="34">
        <f>F61/H61</f>
        <v>6.596894952177948E-2</v>
      </c>
      <c r="J61" s="35">
        <f t="shared" si="2"/>
        <v>4.3832547885227086E-3</v>
      </c>
      <c r="K61" s="34">
        <f t="shared" si="3"/>
        <v>2.2416745211477292E-2</v>
      </c>
      <c r="L61" s="36">
        <f t="shared" si="4"/>
        <v>2.6800000000000001E-2</v>
      </c>
    </row>
  </sheetData>
  <mergeCells count="1">
    <mergeCell ref="F6:G6"/>
  </mergeCells>
  <pageMargins left="0.7" right="0.7" top="0.75" bottom="0.75" header="0.3" footer="0.3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4658E7-6E60-4AEF-BA09-D3B1B04618C9}"/>
</file>

<file path=customXml/itemProps2.xml><?xml version="1.0" encoding="utf-8"?>
<ds:datastoreItem xmlns:ds="http://schemas.openxmlformats.org/officeDocument/2006/customXml" ds:itemID="{732198EC-8E1D-46FE-A6E4-C7D496E9AC47}"/>
</file>

<file path=customXml/itemProps3.xml><?xml version="1.0" encoding="utf-8"?>
<ds:datastoreItem xmlns:ds="http://schemas.openxmlformats.org/officeDocument/2006/customXml" ds:itemID="{C2196BB8-2D52-4D35-B860-2F9856A3F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sas user</dc:creator>
  <cp:lastModifiedBy>Caitlin Grim</cp:lastModifiedBy>
  <cp:lastPrinted>2017-05-17T18:50:40Z</cp:lastPrinted>
  <dcterms:created xsi:type="dcterms:W3CDTF">2011-02-11T15:45:55Z</dcterms:created>
  <dcterms:modified xsi:type="dcterms:W3CDTF">2017-06-19T14:54:50Z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